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4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5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6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7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drawings/drawing8.xml" ContentType="application/vnd.openxmlformats-officedocument.drawing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nicol\Documents\GitHub\La_Jara\Shear Stress\bedload_tauc\"/>
    </mc:Choice>
  </mc:AlternateContent>
  <xr:revisionPtr revIDLastSave="0" documentId="8_{92EC16D1-34E6-4F60-887D-165470DE48E1}" xr6:coauthVersionLast="47" xr6:coauthVersionMax="47" xr10:uidLastSave="{00000000-0000-0000-0000-000000000000}"/>
  <bookViews>
    <workbookView xWindow="-108" yWindow="-108" windowWidth="23256" windowHeight="12456" xr2:uid="{A6401EEC-0F83-4259-9675-E4788B8C7336}"/>
  </bookViews>
  <sheets>
    <sheet name="run_01" sheetId="17" r:id="rId1"/>
    <sheet name="run_02" sheetId="15" r:id="rId2"/>
    <sheet name="run_03" sheetId="22" r:id="rId3"/>
    <sheet name="run_01 (2)" sheetId="18" r:id="rId4"/>
    <sheet name="run_02 (2)" sheetId="19" r:id="rId5"/>
    <sheet name="run_03 (3)" sheetId="21" r:id="rId6"/>
    <sheet name="run_04 (4)" sheetId="24" r:id="rId7"/>
    <sheet name="Summary" sheetId="20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20" l="1"/>
  <c r="H6" i="20"/>
  <c r="H7" i="20"/>
  <c r="H4" i="20"/>
  <c r="F7" i="20" l="1"/>
  <c r="G7" i="20"/>
  <c r="C74" i="24"/>
  <c r="C73" i="24"/>
  <c r="C72" i="24"/>
  <c r="C71" i="24"/>
  <c r="C70" i="24"/>
  <c r="Y69" i="24"/>
  <c r="X69" i="24"/>
  <c r="C69" i="24"/>
  <c r="X68" i="24"/>
  <c r="U68" i="24"/>
  <c r="Y68" i="24" s="1"/>
  <c r="C68" i="24"/>
  <c r="X67" i="24"/>
  <c r="C67" i="24"/>
  <c r="X66" i="24"/>
  <c r="U66" i="24"/>
  <c r="Y66" i="24" s="1"/>
  <c r="C66" i="24"/>
  <c r="X65" i="24"/>
  <c r="C65" i="24"/>
  <c r="X64" i="24"/>
  <c r="C64" i="24"/>
  <c r="X63" i="24"/>
  <c r="U63" i="24"/>
  <c r="Y63" i="24" s="1"/>
  <c r="C63" i="24"/>
  <c r="C62" i="24"/>
  <c r="C61" i="24"/>
  <c r="C60" i="24"/>
  <c r="C59" i="24"/>
  <c r="B58" i="24"/>
  <c r="Z55" i="24"/>
  <c r="R55" i="24"/>
  <c r="J55" i="24"/>
  <c r="F55" i="24"/>
  <c r="V55" i="24" s="1"/>
  <c r="C55" i="24"/>
  <c r="U70" i="24" s="1"/>
  <c r="Y70" i="24" s="1"/>
  <c r="F54" i="24"/>
  <c r="Z54" i="24" s="1"/>
  <c r="C54" i="24"/>
  <c r="U69" i="24" s="1"/>
  <c r="F53" i="24"/>
  <c r="Z53" i="24" s="1"/>
  <c r="C53" i="24"/>
  <c r="Z52" i="24"/>
  <c r="R52" i="24"/>
  <c r="J52" i="24"/>
  <c r="F52" i="24"/>
  <c r="V52" i="24" s="1"/>
  <c r="C52" i="24"/>
  <c r="U67" i="24" s="1"/>
  <c r="Y67" i="24" s="1"/>
  <c r="F51" i="24"/>
  <c r="V51" i="24" s="1"/>
  <c r="C51" i="24"/>
  <c r="B65" i="24" s="1"/>
  <c r="F50" i="24"/>
  <c r="Z50" i="24" s="1"/>
  <c r="C50" i="24"/>
  <c r="U65" i="24" s="1"/>
  <c r="Y65" i="24" s="1"/>
  <c r="F49" i="24"/>
  <c r="Z49" i="24" s="1"/>
  <c r="C49" i="24"/>
  <c r="B61" i="24" s="1"/>
  <c r="F48" i="24"/>
  <c r="V48" i="24" s="1"/>
  <c r="C48" i="24"/>
  <c r="B59" i="24" s="1"/>
  <c r="Z47" i="24"/>
  <c r="R47" i="24"/>
  <c r="J47" i="24"/>
  <c r="F47" i="24"/>
  <c r="V47" i="24" s="1"/>
  <c r="C47" i="24"/>
  <c r="U62" i="24" s="1"/>
  <c r="Y62" i="24" s="1"/>
  <c r="F46" i="24"/>
  <c r="C46" i="24"/>
  <c r="U61" i="24" s="1"/>
  <c r="Y61" i="24" s="1"/>
  <c r="H41" i="24"/>
  <c r="Y52" i="24" s="1"/>
  <c r="G41" i="24"/>
  <c r="O39" i="24" s="1"/>
  <c r="F41" i="24"/>
  <c r="N40" i="24" s="1"/>
  <c r="E41" i="24"/>
  <c r="D41" i="24"/>
  <c r="C41" i="24"/>
  <c r="M40" i="24"/>
  <c r="P39" i="24"/>
  <c r="M39" i="24"/>
  <c r="L39" i="24"/>
  <c r="K39" i="24"/>
  <c r="M38" i="24"/>
  <c r="P37" i="24"/>
  <c r="O37" i="24"/>
  <c r="M37" i="24"/>
  <c r="L37" i="24"/>
  <c r="K37" i="24"/>
  <c r="M36" i="24"/>
  <c r="P35" i="24"/>
  <c r="M35" i="24"/>
  <c r="L35" i="24"/>
  <c r="K35" i="24"/>
  <c r="M34" i="24"/>
  <c r="P33" i="24"/>
  <c r="M33" i="24"/>
  <c r="L33" i="24"/>
  <c r="K33" i="24"/>
  <c r="M32" i="24"/>
  <c r="P31" i="24"/>
  <c r="O31" i="24"/>
  <c r="M31" i="24"/>
  <c r="L31" i="24"/>
  <c r="K31" i="24"/>
  <c r="D27" i="24"/>
  <c r="D26" i="24"/>
  <c r="D25" i="24"/>
  <c r="K24" i="24"/>
  <c r="D24" i="24"/>
  <c r="K23" i="24"/>
  <c r="D23" i="24"/>
  <c r="K22" i="24"/>
  <c r="D22" i="24"/>
  <c r="J18" i="24"/>
  <c r="I18" i="24"/>
  <c r="H18" i="24"/>
  <c r="G18" i="24"/>
  <c r="L18" i="24" s="1"/>
  <c r="F18" i="24"/>
  <c r="E18" i="24"/>
  <c r="D18" i="24"/>
  <c r="C18" i="24"/>
  <c r="K18" i="24" s="1"/>
  <c r="E27" i="24" s="1"/>
  <c r="H27" i="24" s="1"/>
  <c r="I27" i="24" s="1"/>
  <c r="J17" i="24"/>
  <c r="I17" i="24"/>
  <c r="H17" i="24"/>
  <c r="L17" i="24" s="1"/>
  <c r="G17" i="24"/>
  <c r="F17" i="24"/>
  <c r="E17" i="24"/>
  <c r="D17" i="24"/>
  <c r="C17" i="24"/>
  <c r="J16" i="24"/>
  <c r="I16" i="24"/>
  <c r="H16" i="24"/>
  <c r="G16" i="24"/>
  <c r="L16" i="24" s="1"/>
  <c r="F16" i="24"/>
  <c r="E16" i="24"/>
  <c r="D16" i="24"/>
  <c r="C16" i="24"/>
  <c r="K16" i="24" s="1"/>
  <c r="E25" i="24" s="1"/>
  <c r="J15" i="24"/>
  <c r="I15" i="24"/>
  <c r="H15" i="24"/>
  <c r="L15" i="24" s="1"/>
  <c r="G15" i="24"/>
  <c r="F15" i="24"/>
  <c r="E15" i="24"/>
  <c r="D15" i="24"/>
  <c r="C15" i="24"/>
  <c r="K15" i="24" s="1"/>
  <c r="E24" i="24" s="1"/>
  <c r="J14" i="24"/>
  <c r="I14" i="24"/>
  <c r="H14" i="24"/>
  <c r="G14" i="24"/>
  <c r="L14" i="24" s="1"/>
  <c r="F14" i="24"/>
  <c r="E14" i="24"/>
  <c r="D14" i="24"/>
  <c r="C14" i="24"/>
  <c r="K14" i="24" s="1"/>
  <c r="E23" i="24" s="1"/>
  <c r="H23" i="24" s="1"/>
  <c r="I23" i="24" s="1"/>
  <c r="J13" i="24"/>
  <c r="I13" i="24"/>
  <c r="H13" i="24"/>
  <c r="L13" i="24" s="1"/>
  <c r="G13" i="24"/>
  <c r="F13" i="24"/>
  <c r="E13" i="24"/>
  <c r="D13" i="24"/>
  <c r="C13" i="24"/>
  <c r="K13" i="24" s="1"/>
  <c r="E22" i="24" s="1"/>
  <c r="H22" i="24" s="1"/>
  <c r="I22" i="24" s="1"/>
  <c r="F4" i="20"/>
  <c r="G4" i="20"/>
  <c r="F5" i="20"/>
  <c r="G5" i="20"/>
  <c r="F6" i="20"/>
  <c r="G6" i="20"/>
  <c r="F8" i="20"/>
  <c r="G8" i="20"/>
  <c r="G3" i="20"/>
  <c r="F3" i="20"/>
  <c r="T31" i="20"/>
  <c r="S31" i="20"/>
  <c r="C74" i="22"/>
  <c r="C73" i="22"/>
  <c r="C72" i="22"/>
  <c r="C71" i="22"/>
  <c r="C70" i="22"/>
  <c r="X69" i="22"/>
  <c r="U69" i="22"/>
  <c r="Y69" i="22" s="1"/>
  <c r="C69" i="22"/>
  <c r="X68" i="22"/>
  <c r="C68" i="22"/>
  <c r="X67" i="22"/>
  <c r="U67" i="22"/>
  <c r="Y67" i="22" s="1"/>
  <c r="C67" i="22"/>
  <c r="B67" i="22"/>
  <c r="X66" i="22"/>
  <c r="C66" i="22"/>
  <c r="X65" i="22"/>
  <c r="C65" i="22"/>
  <c r="X64" i="22"/>
  <c r="U64" i="22"/>
  <c r="Y64" i="22" s="1"/>
  <c r="C64" i="22"/>
  <c r="Y63" i="22"/>
  <c r="X63" i="22"/>
  <c r="C63" i="22"/>
  <c r="C62" i="22"/>
  <c r="Y61" i="22"/>
  <c r="C61" i="22"/>
  <c r="C60" i="22"/>
  <c r="C59" i="22"/>
  <c r="B59" i="22"/>
  <c r="B58" i="22"/>
  <c r="F55" i="22"/>
  <c r="Z55" i="22" s="1"/>
  <c r="C55" i="22"/>
  <c r="U70" i="22" s="1"/>
  <c r="Y70" i="22" s="1"/>
  <c r="Z54" i="22"/>
  <c r="N54" i="22"/>
  <c r="J54" i="22"/>
  <c r="F54" i="22"/>
  <c r="V54" i="22" s="1"/>
  <c r="C54" i="22"/>
  <c r="F53" i="22"/>
  <c r="Z53" i="22" s="1"/>
  <c r="C53" i="22"/>
  <c r="U68" i="22" s="1"/>
  <c r="Y68" i="22" s="1"/>
  <c r="F52" i="22"/>
  <c r="Z52" i="22" s="1"/>
  <c r="C52" i="22"/>
  <c r="F51" i="22"/>
  <c r="Z51" i="22" s="1"/>
  <c r="C51" i="22"/>
  <c r="Z50" i="22"/>
  <c r="R50" i="22"/>
  <c r="J50" i="22"/>
  <c r="F50" i="22"/>
  <c r="V50" i="22" s="1"/>
  <c r="C50" i="22"/>
  <c r="U65" i="22" s="1"/>
  <c r="Y65" i="22" s="1"/>
  <c r="F49" i="22"/>
  <c r="Z49" i="22" s="1"/>
  <c r="C49" i="22"/>
  <c r="B61" i="22" s="1"/>
  <c r="F48" i="22"/>
  <c r="V48" i="22" s="1"/>
  <c r="C48" i="22"/>
  <c r="U63" i="22" s="1"/>
  <c r="Q47" i="22"/>
  <c r="F47" i="22"/>
  <c r="Z47" i="22" s="1"/>
  <c r="C47" i="22"/>
  <c r="U62" i="22" s="1"/>
  <c r="Y62" i="22" s="1"/>
  <c r="Z46" i="22"/>
  <c r="V46" i="22"/>
  <c r="R46" i="22"/>
  <c r="N46" i="22"/>
  <c r="M46" i="22"/>
  <c r="J46" i="22"/>
  <c r="I46" i="22"/>
  <c r="F46" i="22"/>
  <c r="C46" i="22"/>
  <c r="U61" i="22" s="1"/>
  <c r="N41" i="22"/>
  <c r="H41" i="22"/>
  <c r="G41" i="22"/>
  <c r="F41" i="22"/>
  <c r="Q55" i="22" s="1"/>
  <c r="E41" i="22"/>
  <c r="D41" i="22"/>
  <c r="C41" i="22"/>
  <c r="N40" i="22"/>
  <c r="M40" i="22"/>
  <c r="M55" i="22" s="1"/>
  <c r="P39" i="22"/>
  <c r="O39" i="22"/>
  <c r="N39" i="22"/>
  <c r="M39" i="22"/>
  <c r="L39" i="22"/>
  <c r="K39" i="22"/>
  <c r="N38" i="22"/>
  <c r="M38" i="22"/>
  <c r="P37" i="22"/>
  <c r="O37" i="22"/>
  <c r="N37" i="22"/>
  <c r="M37" i="22"/>
  <c r="L37" i="22"/>
  <c r="K37" i="22"/>
  <c r="N36" i="22"/>
  <c r="M36" i="22"/>
  <c r="P35" i="22"/>
  <c r="O35" i="22"/>
  <c r="N35" i="22"/>
  <c r="M35" i="22"/>
  <c r="L35" i="22"/>
  <c r="K35" i="22"/>
  <c r="N34" i="22"/>
  <c r="M34" i="22"/>
  <c r="M49" i="22" s="1"/>
  <c r="P33" i="22"/>
  <c r="O33" i="22"/>
  <c r="N33" i="22"/>
  <c r="M33" i="22"/>
  <c r="L33" i="22"/>
  <c r="K33" i="22"/>
  <c r="N32" i="22"/>
  <c r="M32" i="22"/>
  <c r="P31" i="22"/>
  <c r="O31" i="22"/>
  <c r="N31" i="22"/>
  <c r="M31" i="22"/>
  <c r="L31" i="22"/>
  <c r="K31" i="22"/>
  <c r="D27" i="22"/>
  <c r="D26" i="22"/>
  <c r="K25" i="22"/>
  <c r="D25" i="22"/>
  <c r="K24" i="22"/>
  <c r="D24" i="22"/>
  <c r="D23" i="22"/>
  <c r="D22" i="22"/>
  <c r="J18" i="22"/>
  <c r="I18" i="22"/>
  <c r="H18" i="22"/>
  <c r="G18" i="22"/>
  <c r="F18" i="22"/>
  <c r="E18" i="22"/>
  <c r="D18" i="22"/>
  <c r="C18" i="22"/>
  <c r="K18" i="22" s="1"/>
  <c r="J17" i="22"/>
  <c r="I17" i="22"/>
  <c r="H17" i="22"/>
  <c r="G17" i="22"/>
  <c r="F17" i="22"/>
  <c r="E17" i="22"/>
  <c r="D17" i="22"/>
  <c r="C17" i="22"/>
  <c r="K17" i="22" s="1"/>
  <c r="J16" i="22"/>
  <c r="I16" i="22"/>
  <c r="H16" i="22"/>
  <c r="G16" i="22"/>
  <c r="L16" i="22" s="1"/>
  <c r="F16" i="22"/>
  <c r="E16" i="22"/>
  <c r="D16" i="22"/>
  <c r="C16" i="22"/>
  <c r="K16" i="22" s="1"/>
  <c r="J15" i="22"/>
  <c r="I15" i="22"/>
  <c r="H15" i="22"/>
  <c r="G15" i="22"/>
  <c r="F15" i="22"/>
  <c r="E15" i="22"/>
  <c r="D15" i="22"/>
  <c r="C15" i="22"/>
  <c r="K15" i="22" s="1"/>
  <c r="J14" i="22"/>
  <c r="I14" i="22"/>
  <c r="H14" i="22"/>
  <c r="G14" i="22"/>
  <c r="L14" i="22" s="1"/>
  <c r="F14" i="22"/>
  <c r="E14" i="22"/>
  <c r="D14" i="22"/>
  <c r="C14" i="22"/>
  <c r="J13" i="22"/>
  <c r="I13" i="22"/>
  <c r="H13" i="22"/>
  <c r="G13" i="22"/>
  <c r="F13" i="22"/>
  <c r="E13" i="22"/>
  <c r="D13" i="22"/>
  <c r="C13" i="22"/>
  <c r="K13" i="22" s="1"/>
  <c r="C74" i="21"/>
  <c r="C73" i="21"/>
  <c r="C72" i="21"/>
  <c r="C71" i="21"/>
  <c r="C70" i="21"/>
  <c r="X69" i="21"/>
  <c r="C69" i="21"/>
  <c r="X68" i="21"/>
  <c r="U68" i="21"/>
  <c r="Y68" i="21" s="1"/>
  <c r="C68" i="21"/>
  <c r="X67" i="21"/>
  <c r="C67" i="21"/>
  <c r="X66" i="21"/>
  <c r="C66" i="21"/>
  <c r="X65" i="21"/>
  <c r="C65" i="21"/>
  <c r="X64" i="21"/>
  <c r="C64" i="21"/>
  <c r="X63" i="21"/>
  <c r="U63" i="21"/>
  <c r="Y63" i="21" s="1"/>
  <c r="C63" i="21"/>
  <c r="C62" i="21"/>
  <c r="C61" i="21"/>
  <c r="C60" i="21"/>
  <c r="C59" i="21"/>
  <c r="B58" i="21"/>
  <c r="F55" i="21"/>
  <c r="Z55" i="21" s="1"/>
  <c r="C55" i="21"/>
  <c r="U70" i="21" s="1"/>
  <c r="Y70" i="21" s="1"/>
  <c r="F54" i="21"/>
  <c r="Z54" i="21" s="1"/>
  <c r="C54" i="21"/>
  <c r="U69" i="21" s="1"/>
  <c r="Y69" i="21" s="1"/>
  <c r="F53" i="21"/>
  <c r="Z53" i="21" s="1"/>
  <c r="C53" i="21"/>
  <c r="F52" i="21"/>
  <c r="Z52" i="21" s="1"/>
  <c r="C52" i="21"/>
  <c r="U67" i="21" s="1"/>
  <c r="Y67" i="21" s="1"/>
  <c r="Z51" i="21"/>
  <c r="R51" i="21"/>
  <c r="J51" i="21"/>
  <c r="F51" i="21"/>
  <c r="V51" i="21" s="1"/>
  <c r="C51" i="21"/>
  <c r="B65" i="21" s="1"/>
  <c r="F50" i="21"/>
  <c r="Z50" i="21" s="1"/>
  <c r="C50" i="21"/>
  <c r="U65" i="21" s="1"/>
  <c r="Y65" i="21" s="1"/>
  <c r="F49" i="21"/>
  <c r="Z49" i="21" s="1"/>
  <c r="C49" i="21"/>
  <c r="B61" i="21" s="1"/>
  <c r="Z48" i="21"/>
  <c r="R48" i="21"/>
  <c r="J48" i="21"/>
  <c r="F48" i="21"/>
  <c r="V48" i="21" s="1"/>
  <c r="C48" i="21"/>
  <c r="B59" i="21" s="1"/>
  <c r="F47" i="21"/>
  <c r="Z47" i="21" s="1"/>
  <c r="C47" i="21"/>
  <c r="U62" i="21" s="1"/>
  <c r="Y62" i="21" s="1"/>
  <c r="V46" i="21"/>
  <c r="F46" i="21"/>
  <c r="N46" i="21" s="1"/>
  <c r="C46" i="21"/>
  <c r="U61" i="21" s="1"/>
  <c r="Y61" i="21" s="1"/>
  <c r="H41" i="21"/>
  <c r="G41" i="21"/>
  <c r="F41" i="21"/>
  <c r="N36" i="21" s="1"/>
  <c r="E41" i="21"/>
  <c r="M40" i="21" s="1"/>
  <c r="D41" i="21"/>
  <c r="L40" i="21" s="1"/>
  <c r="C41" i="21"/>
  <c r="K39" i="21" s="1"/>
  <c r="P40" i="21"/>
  <c r="P39" i="21"/>
  <c r="O39" i="21"/>
  <c r="M39" i="21"/>
  <c r="P38" i="21"/>
  <c r="M38" i="21"/>
  <c r="P37" i="21"/>
  <c r="O37" i="21"/>
  <c r="M37" i="21"/>
  <c r="P36" i="21"/>
  <c r="P35" i="21"/>
  <c r="O35" i="21"/>
  <c r="P34" i="21"/>
  <c r="P33" i="21"/>
  <c r="O33" i="21"/>
  <c r="P32" i="21"/>
  <c r="P31" i="21"/>
  <c r="O31" i="21"/>
  <c r="K27" i="21"/>
  <c r="D27" i="21"/>
  <c r="K26" i="21"/>
  <c r="D26" i="21"/>
  <c r="D25" i="21"/>
  <c r="D24" i="21"/>
  <c r="D23" i="21"/>
  <c r="K22" i="21"/>
  <c r="D22" i="21"/>
  <c r="J18" i="21"/>
  <c r="I18" i="21"/>
  <c r="H18" i="21"/>
  <c r="G18" i="21"/>
  <c r="L18" i="21" s="1"/>
  <c r="F18" i="21"/>
  <c r="E18" i="21"/>
  <c r="D18" i="21"/>
  <c r="C18" i="21"/>
  <c r="K18" i="21" s="1"/>
  <c r="E27" i="21" s="1"/>
  <c r="H27" i="21" s="1"/>
  <c r="I27" i="21" s="1"/>
  <c r="J17" i="21"/>
  <c r="I17" i="21"/>
  <c r="H17" i="21"/>
  <c r="L17" i="21" s="1"/>
  <c r="G17" i="21"/>
  <c r="F17" i="21"/>
  <c r="E17" i="21"/>
  <c r="D17" i="21"/>
  <c r="C17" i="21"/>
  <c r="K17" i="21" s="1"/>
  <c r="E26" i="21" s="1"/>
  <c r="H26" i="21" s="1"/>
  <c r="I26" i="21" s="1"/>
  <c r="J16" i="21"/>
  <c r="I16" i="21"/>
  <c r="H16" i="21"/>
  <c r="L16" i="21" s="1"/>
  <c r="G16" i="21"/>
  <c r="F16" i="21"/>
  <c r="E16" i="21"/>
  <c r="D16" i="21"/>
  <c r="C16" i="21"/>
  <c r="K16" i="21" s="1"/>
  <c r="E25" i="21" s="1"/>
  <c r="J15" i="21"/>
  <c r="I15" i="21"/>
  <c r="H15" i="21"/>
  <c r="L15" i="21" s="1"/>
  <c r="G15" i="21"/>
  <c r="F15" i="21"/>
  <c r="E15" i="21"/>
  <c r="D15" i="21"/>
  <c r="C15" i="21"/>
  <c r="K15" i="21" s="1"/>
  <c r="E24" i="21" s="1"/>
  <c r="J14" i="21"/>
  <c r="I14" i="21"/>
  <c r="H14" i="21"/>
  <c r="L14" i="21" s="1"/>
  <c r="G14" i="21"/>
  <c r="F14" i="21"/>
  <c r="E14" i="21"/>
  <c r="D14" i="21"/>
  <c r="C14" i="21"/>
  <c r="K14" i="21" s="1"/>
  <c r="E23" i="21" s="1"/>
  <c r="H23" i="21" s="1"/>
  <c r="I23" i="21" s="1"/>
  <c r="J13" i="21"/>
  <c r="I13" i="21"/>
  <c r="H13" i="21"/>
  <c r="L13" i="21" s="1"/>
  <c r="G13" i="21"/>
  <c r="F13" i="21"/>
  <c r="E13" i="21"/>
  <c r="D13" i="21"/>
  <c r="C13" i="21"/>
  <c r="K13" i="21" s="1"/>
  <c r="E22" i="21" s="1"/>
  <c r="H22" i="21" s="1"/>
  <c r="I22" i="21" s="1"/>
  <c r="C74" i="19"/>
  <c r="C73" i="19"/>
  <c r="C72" i="19"/>
  <c r="C71" i="19"/>
  <c r="C70" i="19"/>
  <c r="X69" i="19"/>
  <c r="U69" i="19"/>
  <c r="Y69" i="19" s="1"/>
  <c r="C69" i="19"/>
  <c r="Y68" i="19"/>
  <c r="X68" i="19"/>
  <c r="C68" i="19"/>
  <c r="X67" i="19"/>
  <c r="C67" i="19"/>
  <c r="B67" i="19"/>
  <c r="X66" i="19"/>
  <c r="C66" i="19"/>
  <c r="X65" i="19"/>
  <c r="U65" i="19"/>
  <c r="Y65" i="19" s="1"/>
  <c r="C65" i="19"/>
  <c r="B65" i="19"/>
  <c r="X64" i="19"/>
  <c r="C64" i="19"/>
  <c r="X63" i="19"/>
  <c r="C63" i="19"/>
  <c r="C62" i="19"/>
  <c r="C61" i="19"/>
  <c r="B61" i="19"/>
  <c r="C60" i="19"/>
  <c r="C59" i="19"/>
  <c r="B59" i="19"/>
  <c r="B58" i="19"/>
  <c r="F55" i="19"/>
  <c r="Z55" i="19" s="1"/>
  <c r="C55" i="19"/>
  <c r="U70" i="19" s="1"/>
  <c r="Y70" i="19" s="1"/>
  <c r="Q54" i="19"/>
  <c r="F54" i="19"/>
  <c r="Z54" i="19" s="1"/>
  <c r="C54" i="19"/>
  <c r="Z53" i="19"/>
  <c r="J53" i="19"/>
  <c r="F53" i="19"/>
  <c r="N53" i="19" s="1"/>
  <c r="C53" i="19"/>
  <c r="U68" i="19" s="1"/>
  <c r="F52" i="19"/>
  <c r="Z52" i="19" s="1"/>
  <c r="C52" i="19"/>
  <c r="U67" i="19" s="1"/>
  <c r="Y67" i="19" s="1"/>
  <c r="Z51" i="19"/>
  <c r="R51" i="19"/>
  <c r="N51" i="19"/>
  <c r="J51" i="19"/>
  <c r="F51" i="19"/>
  <c r="V51" i="19" s="1"/>
  <c r="C51" i="19"/>
  <c r="U66" i="19" s="1"/>
  <c r="Y66" i="19" s="1"/>
  <c r="Z50" i="19"/>
  <c r="R50" i="19"/>
  <c r="N50" i="19"/>
  <c r="J50" i="19"/>
  <c r="F50" i="19"/>
  <c r="V50" i="19" s="1"/>
  <c r="C50" i="19"/>
  <c r="B63" i="19" s="1"/>
  <c r="F49" i="19"/>
  <c r="Z49" i="19" s="1"/>
  <c r="C49" i="19"/>
  <c r="U64" i="19" s="1"/>
  <c r="Y64" i="19" s="1"/>
  <c r="Y48" i="19"/>
  <c r="I48" i="19"/>
  <c r="F48" i="19"/>
  <c r="Z48" i="19" s="1"/>
  <c r="E48" i="19"/>
  <c r="C48" i="19"/>
  <c r="U63" i="19" s="1"/>
  <c r="Y63" i="19" s="1"/>
  <c r="Z47" i="19"/>
  <c r="Y47" i="19"/>
  <c r="N47" i="19"/>
  <c r="J47" i="19"/>
  <c r="I47" i="19"/>
  <c r="F47" i="19"/>
  <c r="R47" i="19" s="1"/>
  <c r="C47" i="19"/>
  <c r="U62" i="19" s="1"/>
  <c r="Y62" i="19" s="1"/>
  <c r="Y46" i="19"/>
  <c r="U46" i="19"/>
  <c r="Q46" i="19"/>
  <c r="I46" i="19"/>
  <c r="F46" i="19"/>
  <c r="Z46" i="19" s="1"/>
  <c r="E46" i="19"/>
  <c r="C46" i="19"/>
  <c r="U61" i="19" s="1"/>
  <c r="Y61" i="19" s="1"/>
  <c r="P41" i="19"/>
  <c r="O41" i="19"/>
  <c r="L41" i="19"/>
  <c r="K41" i="19"/>
  <c r="H41" i="19"/>
  <c r="Y55" i="19" s="1"/>
  <c r="G41" i="19"/>
  <c r="F41" i="19"/>
  <c r="E41" i="19"/>
  <c r="D41" i="19"/>
  <c r="I55" i="19" s="1"/>
  <c r="C41" i="19"/>
  <c r="E52" i="19" s="1"/>
  <c r="P40" i="19"/>
  <c r="O40" i="19"/>
  <c r="L40" i="19"/>
  <c r="K40" i="19"/>
  <c r="P39" i="19"/>
  <c r="O39" i="19"/>
  <c r="N39" i="19"/>
  <c r="L39" i="19"/>
  <c r="K39" i="19"/>
  <c r="P38" i="19"/>
  <c r="O38" i="19"/>
  <c r="L38" i="19"/>
  <c r="K38" i="19"/>
  <c r="P37" i="19"/>
  <c r="O37" i="19"/>
  <c r="N37" i="19"/>
  <c r="M37" i="19"/>
  <c r="L37" i="19"/>
  <c r="K37" i="19"/>
  <c r="P36" i="19"/>
  <c r="O36" i="19"/>
  <c r="L36" i="19"/>
  <c r="K36" i="19"/>
  <c r="P35" i="19"/>
  <c r="Y50" i="19" s="1"/>
  <c r="O35" i="19"/>
  <c r="N35" i="19"/>
  <c r="L35" i="19"/>
  <c r="I50" i="19" s="1"/>
  <c r="K35" i="19"/>
  <c r="P34" i="19"/>
  <c r="O34" i="19"/>
  <c r="L34" i="19"/>
  <c r="K34" i="19"/>
  <c r="P33" i="19"/>
  <c r="O33" i="19"/>
  <c r="U48" i="19" s="1"/>
  <c r="N33" i="19"/>
  <c r="M33" i="19"/>
  <c r="L33" i="19"/>
  <c r="K33" i="19"/>
  <c r="P32" i="19"/>
  <c r="O32" i="19"/>
  <c r="U47" i="19" s="1"/>
  <c r="L32" i="19"/>
  <c r="K32" i="19"/>
  <c r="E47" i="19" s="1"/>
  <c r="P31" i="19"/>
  <c r="O31" i="19"/>
  <c r="N31" i="19"/>
  <c r="L31" i="19"/>
  <c r="K31" i="19"/>
  <c r="K27" i="19"/>
  <c r="D27" i="19"/>
  <c r="K26" i="19"/>
  <c r="D26" i="19"/>
  <c r="D25" i="19"/>
  <c r="D24" i="19"/>
  <c r="K23" i="19"/>
  <c r="D23" i="19"/>
  <c r="K22" i="19"/>
  <c r="D22" i="19"/>
  <c r="J18" i="19"/>
  <c r="I18" i="19"/>
  <c r="H18" i="19"/>
  <c r="G18" i="19"/>
  <c r="L18" i="19" s="1"/>
  <c r="F18" i="19"/>
  <c r="E18" i="19"/>
  <c r="D18" i="19"/>
  <c r="C18" i="19"/>
  <c r="K18" i="19" s="1"/>
  <c r="E27" i="19" s="1"/>
  <c r="H27" i="19" s="1"/>
  <c r="I27" i="19" s="1"/>
  <c r="J17" i="19"/>
  <c r="I17" i="19"/>
  <c r="H17" i="19"/>
  <c r="G17" i="19"/>
  <c r="L17" i="19" s="1"/>
  <c r="F17" i="19"/>
  <c r="E17" i="19"/>
  <c r="D17" i="19"/>
  <c r="C17" i="19"/>
  <c r="K17" i="19" s="1"/>
  <c r="E26" i="19" s="1"/>
  <c r="H26" i="19" s="1"/>
  <c r="I26" i="19" s="1"/>
  <c r="J16" i="19"/>
  <c r="I16" i="19"/>
  <c r="H16" i="19"/>
  <c r="G16" i="19"/>
  <c r="F16" i="19"/>
  <c r="E16" i="19"/>
  <c r="D16" i="19"/>
  <c r="C16" i="19"/>
  <c r="J15" i="19"/>
  <c r="I15" i="19"/>
  <c r="H15" i="19"/>
  <c r="G15" i="19"/>
  <c r="L15" i="19" s="1"/>
  <c r="F15" i="19"/>
  <c r="E15" i="19"/>
  <c r="D15" i="19"/>
  <c r="C15" i="19"/>
  <c r="K15" i="19" s="1"/>
  <c r="E24" i="19" s="1"/>
  <c r="J14" i="19"/>
  <c r="I14" i="19"/>
  <c r="H14" i="19"/>
  <c r="G14" i="19"/>
  <c r="F14" i="19"/>
  <c r="E14" i="19"/>
  <c r="D14" i="19"/>
  <c r="C14" i="19"/>
  <c r="J13" i="19"/>
  <c r="I13" i="19"/>
  <c r="H13" i="19"/>
  <c r="G13" i="19"/>
  <c r="L13" i="19" s="1"/>
  <c r="F13" i="19"/>
  <c r="E13" i="19"/>
  <c r="D13" i="19"/>
  <c r="C13" i="19"/>
  <c r="K13" i="19" s="1"/>
  <c r="E22" i="19" s="1"/>
  <c r="H22" i="19" s="1"/>
  <c r="I22" i="19" s="1"/>
  <c r="C74" i="18"/>
  <c r="C73" i="18"/>
  <c r="C72" i="18"/>
  <c r="C71" i="18"/>
  <c r="C70" i="18"/>
  <c r="X69" i="18"/>
  <c r="C69" i="18"/>
  <c r="X68" i="18"/>
  <c r="C68" i="18"/>
  <c r="X67" i="18"/>
  <c r="C67" i="18"/>
  <c r="X66" i="18"/>
  <c r="U66" i="18"/>
  <c r="Y66" i="18" s="1"/>
  <c r="C66" i="18"/>
  <c r="X65" i="18"/>
  <c r="C65" i="18"/>
  <c r="B65" i="18"/>
  <c r="X64" i="18"/>
  <c r="C64" i="18"/>
  <c r="X63" i="18"/>
  <c r="C63" i="18"/>
  <c r="C62" i="18"/>
  <c r="U61" i="18"/>
  <c r="Y61" i="18" s="1"/>
  <c r="C61" i="18"/>
  <c r="B61" i="18"/>
  <c r="C60" i="18"/>
  <c r="C59" i="18"/>
  <c r="B58" i="18"/>
  <c r="F55" i="18"/>
  <c r="Z55" i="18" s="1"/>
  <c r="C55" i="18"/>
  <c r="U70" i="18" s="1"/>
  <c r="Y70" i="18" s="1"/>
  <c r="F54" i="18"/>
  <c r="Z54" i="18" s="1"/>
  <c r="E54" i="18"/>
  <c r="C54" i="18"/>
  <c r="U69" i="18" s="1"/>
  <c r="Y69" i="18" s="1"/>
  <c r="F53" i="18"/>
  <c r="V53" i="18" s="1"/>
  <c r="C53" i="18"/>
  <c r="U68" i="18" s="1"/>
  <c r="Y68" i="18" s="1"/>
  <c r="Y52" i="18"/>
  <c r="Q52" i="18"/>
  <c r="I52" i="18"/>
  <c r="F52" i="18"/>
  <c r="Z52" i="18" s="1"/>
  <c r="C52" i="18"/>
  <c r="Z51" i="18"/>
  <c r="R51" i="18"/>
  <c r="J51" i="18"/>
  <c r="F51" i="18"/>
  <c r="V51" i="18" s="1"/>
  <c r="C51" i="18"/>
  <c r="F50" i="18"/>
  <c r="Z50" i="18" s="1"/>
  <c r="C50" i="18"/>
  <c r="B63" i="18" s="1"/>
  <c r="Z49" i="18"/>
  <c r="R49" i="18"/>
  <c r="J49" i="18"/>
  <c r="F49" i="18"/>
  <c r="V49" i="18" s="1"/>
  <c r="C49" i="18"/>
  <c r="U64" i="18" s="1"/>
  <c r="Y64" i="18" s="1"/>
  <c r="U48" i="18"/>
  <c r="F48" i="18"/>
  <c r="Z48" i="18" s="1"/>
  <c r="C48" i="18"/>
  <c r="Z47" i="18"/>
  <c r="V47" i="18"/>
  <c r="R47" i="18"/>
  <c r="N47" i="18"/>
  <c r="J47" i="18"/>
  <c r="F47" i="18"/>
  <c r="C47" i="18"/>
  <c r="U62" i="18" s="1"/>
  <c r="Y62" i="18" s="1"/>
  <c r="Y46" i="18"/>
  <c r="U46" i="18"/>
  <c r="Q46" i="18"/>
  <c r="I46" i="18"/>
  <c r="F46" i="18"/>
  <c r="Z46" i="18" s="1"/>
  <c r="E46" i="18"/>
  <c r="C46" i="18"/>
  <c r="O41" i="18"/>
  <c r="N41" i="18"/>
  <c r="K41" i="18"/>
  <c r="H41" i="18"/>
  <c r="Y48" i="18" s="1"/>
  <c r="G41" i="18"/>
  <c r="F41" i="18"/>
  <c r="Q54" i="18" s="1"/>
  <c r="E41" i="18"/>
  <c r="M50" i="18" s="1"/>
  <c r="D41" i="18"/>
  <c r="I48" i="18" s="1"/>
  <c r="C41" i="18"/>
  <c r="O40" i="18"/>
  <c r="N40" i="18"/>
  <c r="K40" i="18"/>
  <c r="P39" i="18"/>
  <c r="O39" i="18"/>
  <c r="N39" i="18"/>
  <c r="L39" i="18"/>
  <c r="K39" i="18"/>
  <c r="O38" i="18"/>
  <c r="N38" i="18"/>
  <c r="K38" i="18"/>
  <c r="P37" i="18"/>
  <c r="O37" i="18"/>
  <c r="N37" i="18"/>
  <c r="M37" i="18"/>
  <c r="L37" i="18"/>
  <c r="K37" i="18"/>
  <c r="O36" i="18"/>
  <c r="N36" i="18"/>
  <c r="K36" i="18"/>
  <c r="P35" i="18"/>
  <c r="O35" i="18"/>
  <c r="N35" i="18"/>
  <c r="M35" i="18"/>
  <c r="L35" i="18"/>
  <c r="K35" i="18"/>
  <c r="O34" i="18"/>
  <c r="N34" i="18"/>
  <c r="K34" i="18"/>
  <c r="P33" i="18"/>
  <c r="O33" i="18"/>
  <c r="N33" i="18"/>
  <c r="M33" i="18"/>
  <c r="L33" i="18"/>
  <c r="K33" i="18"/>
  <c r="E48" i="18" s="1"/>
  <c r="O32" i="18"/>
  <c r="N32" i="18"/>
  <c r="K32" i="18"/>
  <c r="P31" i="18"/>
  <c r="O31" i="18"/>
  <c r="N31" i="18"/>
  <c r="M31" i="18"/>
  <c r="L31" i="18"/>
  <c r="K31" i="18"/>
  <c r="K27" i="18"/>
  <c r="F27" i="18"/>
  <c r="G27" i="18" s="1"/>
  <c r="E27" i="18"/>
  <c r="H27" i="18" s="1"/>
  <c r="I27" i="18" s="1"/>
  <c r="D27" i="18"/>
  <c r="K26" i="18"/>
  <c r="F26" i="18"/>
  <c r="G26" i="18" s="1"/>
  <c r="E26" i="18"/>
  <c r="H26" i="18" s="1"/>
  <c r="I26" i="18" s="1"/>
  <c r="D26" i="18"/>
  <c r="K25" i="18"/>
  <c r="F25" i="18"/>
  <c r="G25" i="18" s="1"/>
  <c r="E25" i="18"/>
  <c r="H25" i="18" s="1"/>
  <c r="I25" i="18" s="1"/>
  <c r="D25" i="18"/>
  <c r="F24" i="18"/>
  <c r="G24" i="18" s="1"/>
  <c r="E24" i="18"/>
  <c r="H24" i="18" s="1"/>
  <c r="I24" i="18" s="1"/>
  <c r="D24" i="18"/>
  <c r="K23" i="18"/>
  <c r="F23" i="18"/>
  <c r="G23" i="18" s="1"/>
  <c r="E23" i="18"/>
  <c r="H23" i="18" s="1"/>
  <c r="I23" i="18" s="1"/>
  <c r="D23" i="18"/>
  <c r="K22" i="18"/>
  <c r="F22" i="18"/>
  <c r="G22" i="18" s="1"/>
  <c r="E22" i="18"/>
  <c r="H22" i="18" s="1"/>
  <c r="I22" i="18" s="1"/>
  <c r="D22" i="18"/>
  <c r="J18" i="18"/>
  <c r="I18" i="18"/>
  <c r="H18" i="18"/>
  <c r="G18" i="18"/>
  <c r="F18" i="18"/>
  <c r="E18" i="18"/>
  <c r="D18" i="18"/>
  <c r="C18" i="18"/>
  <c r="J17" i="18"/>
  <c r="I17" i="18"/>
  <c r="H17" i="18"/>
  <c r="G17" i="18"/>
  <c r="F17" i="18"/>
  <c r="E17" i="18"/>
  <c r="D17" i="18"/>
  <c r="C17" i="18"/>
  <c r="J16" i="18"/>
  <c r="I16" i="18"/>
  <c r="H16" i="18"/>
  <c r="G16" i="18"/>
  <c r="F16" i="18"/>
  <c r="E16" i="18"/>
  <c r="D16" i="18"/>
  <c r="C16" i="18"/>
  <c r="J15" i="18"/>
  <c r="I15" i="18"/>
  <c r="H15" i="18"/>
  <c r="G15" i="18"/>
  <c r="F15" i="18"/>
  <c r="E15" i="18"/>
  <c r="D15" i="18"/>
  <c r="C15" i="18"/>
  <c r="J14" i="18"/>
  <c r="I14" i="18"/>
  <c r="H14" i="18"/>
  <c r="G14" i="18"/>
  <c r="F14" i="18"/>
  <c r="E14" i="18"/>
  <c r="D14" i="18"/>
  <c r="C14" i="18"/>
  <c r="J13" i="18"/>
  <c r="I13" i="18"/>
  <c r="H13" i="18"/>
  <c r="G13" i="18"/>
  <c r="F13" i="18"/>
  <c r="E13" i="18"/>
  <c r="D13" i="18"/>
  <c r="C13" i="18"/>
  <c r="L23" i="15"/>
  <c r="L24" i="15"/>
  <c r="L25" i="15"/>
  <c r="L26" i="15"/>
  <c r="L27" i="15"/>
  <c r="L22" i="15"/>
  <c r="O33" i="24" l="1"/>
  <c r="O35" i="24"/>
  <c r="N31" i="24"/>
  <c r="N32" i="24"/>
  <c r="N33" i="24"/>
  <c r="N34" i="24"/>
  <c r="Q49" i="24" s="1"/>
  <c r="N35" i="24"/>
  <c r="N36" i="24"/>
  <c r="N37" i="24"/>
  <c r="Q52" i="24" s="1"/>
  <c r="N38" i="24"/>
  <c r="Q53" i="24" s="1"/>
  <c r="N39" i="24"/>
  <c r="K25" i="24"/>
  <c r="M53" i="24"/>
  <c r="I52" i="24"/>
  <c r="K52" i="24" s="1"/>
  <c r="E68" i="24" s="1"/>
  <c r="K17" i="24"/>
  <c r="E26" i="24" s="1"/>
  <c r="H26" i="24" s="1"/>
  <c r="I26" i="24" s="1"/>
  <c r="T55" i="24" s="1"/>
  <c r="H73" i="24" s="1"/>
  <c r="D55" i="24"/>
  <c r="D73" i="24" s="1"/>
  <c r="D51" i="24"/>
  <c r="D65" i="24" s="1"/>
  <c r="D47" i="24"/>
  <c r="D52" i="24"/>
  <c r="D67" i="24" s="1"/>
  <c r="D48" i="24"/>
  <c r="D59" i="24" s="1"/>
  <c r="L22" i="24"/>
  <c r="D54" i="24"/>
  <c r="D71" i="24" s="1"/>
  <c r="D49" i="24"/>
  <c r="D61" i="24" s="1"/>
  <c r="D46" i="24"/>
  <c r="J22" i="24"/>
  <c r="D53" i="24"/>
  <c r="D69" i="24" s="1"/>
  <c r="D50" i="24"/>
  <c r="D63" i="24" s="1"/>
  <c r="T50" i="24"/>
  <c r="H63" i="24" s="1"/>
  <c r="F27" i="24"/>
  <c r="G27" i="24" s="1"/>
  <c r="F23" i="24"/>
  <c r="G23" i="24" s="1"/>
  <c r="H55" i="24"/>
  <c r="E73" i="24" s="1"/>
  <c r="H51" i="24"/>
  <c r="E65" i="24" s="1"/>
  <c r="H47" i="24"/>
  <c r="H52" i="24"/>
  <c r="E67" i="24" s="1"/>
  <c r="H48" i="24"/>
  <c r="E59" i="24" s="1"/>
  <c r="H53" i="24"/>
  <c r="E69" i="24" s="1"/>
  <c r="H50" i="24"/>
  <c r="E63" i="24" s="1"/>
  <c r="H46" i="24"/>
  <c r="J23" i="24"/>
  <c r="L23" i="24"/>
  <c r="H54" i="24"/>
  <c r="E71" i="24" s="1"/>
  <c r="H49" i="24"/>
  <c r="E61" i="24" s="1"/>
  <c r="F24" i="24"/>
  <c r="G24" i="24" s="1"/>
  <c r="H24" i="24"/>
  <c r="I24" i="24" s="1"/>
  <c r="H25" i="24"/>
  <c r="I25" i="24" s="1"/>
  <c r="F25" i="24"/>
  <c r="G25" i="24" s="1"/>
  <c r="X55" i="24"/>
  <c r="I73" i="24" s="1"/>
  <c r="X51" i="24"/>
  <c r="I65" i="24" s="1"/>
  <c r="X47" i="24"/>
  <c r="X52" i="24"/>
  <c r="I67" i="24" s="1"/>
  <c r="X48" i="24"/>
  <c r="I59" i="24" s="1"/>
  <c r="X53" i="24"/>
  <c r="I69" i="24" s="1"/>
  <c r="X50" i="24"/>
  <c r="I63" i="24" s="1"/>
  <c r="J27" i="24"/>
  <c r="AA52" i="24" s="1"/>
  <c r="I68" i="24" s="1"/>
  <c r="X54" i="24"/>
  <c r="I71" i="24" s="1"/>
  <c r="X49" i="24"/>
  <c r="I61" i="24" s="1"/>
  <c r="X46" i="24"/>
  <c r="L27" i="24"/>
  <c r="F22" i="24"/>
  <c r="G22" i="24" s="1"/>
  <c r="L32" i="24"/>
  <c r="I47" i="24" s="1"/>
  <c r="K47" i="24" s="1"/>
  <c r="P32" i="24"/>
  <c r="Y47" i="24" s="1"/>
  <c r="AA47" i="24" s="1"/>
  <c r="L34" i="24"/>
  <c r="I49" i="24" s="1"/>
  <c r="P34" i="24"/>
  <c r="L36" i="24"/>
  <c r="I51" i="24" s="1"/>
  <c r="K51" i="24" s="1"/>
  <c r="E66" i="24" s="1"/>
  <c r="P36" i="24"/>
  <c r="Y51" i="24" s="1"/>
  <c r="AA51" i="24" s="1"/>
  <c r="I66" i="24" s="1"/>
  <c r="L38" i="24"/>
  <c r="I53" i="24" s="1"/>
  <c r="P38" i="24"/>
  <c r="L40" i="24"/>
  <c r="I55" i="24" s="1"/>
  <c r="K55" i="24" s="1"/>
  <c r="E74" i="24" s="1"/>
  <c r="P40" i="24"/>
  <c r="Q54" i="24"/>
  <c r="Q50" i="24"/>
  <c r="Q55" i="24"/>
  <c r="Q51" i="24"/>
  <c r="Q47" i="24"/>
  <c r="L41" i="24"/>
  <c r="P41" i="24"/>
  <c r="Z46" i="24"/>
  <c r="V46" i="24"/>
  <c r="J46" i="24"/>
  <c r="N46" i="24"/>
  <c r="R46" i="24"/>
  <c r="N47" i="24"/>
  <c r="J48" i="24"/>
  <c r="R48" i="24"/>
  <c r="Z48" i="24"/>
  <c r="M49" i="24"/>
  <c r="J51" i="24"/>
  <c r="R51" i="24"/>
  <c r="Z51" i="24"/>
  <c r="N52" i="24"/>
  <c r="Y53" i="24"/>
  <c r="AA53" i="24" s="1"/>
  <c r="I70" i="24" s="1"/>
  <c r="N55" i="24"/>
  <c r="B63" i="24"/>
  <c r="E54" i="24"/>
  <c r="E50" i="24"/>
  <c r="U54" i="24"/>
  <c r="U50" i="24"/>
  <c r="M41" i="24"/>
  <c r="E48" i="24"/>
  <c r="M48" i="24"/>
  <c r="U48" i="24"/>
  <c r="K26" i="24"/>
  <c r="I54" i="24"/>
  <c r="I50" i="24"/>
  <c r="Y54" i="24"/>
  <c r="AA54" i="24" s="1"/>
  <c r="I72" i="24" s="1"/>
  <c r="Y50" i="24"/>
  <c r="AA50" i="24" s="1"/>
  <c r="I64" i="24" s="1"/>
  <c r="Y46" i="24"/>
  <c r="Y55" i="24"/>
  <c r="AA55" i="24" s="1"/>
  <c r="I74" i="24" s="1"/>
  <c r="N41" i="24"/>
  <c r="N48" i="24"/>
  <c r="Y49" i="24"/>
  <c r="AA49" i="24" s="1"/>
  <c r="I62" i="24" s="1"/>
  <c r="N51" i="24"/>
  <c r="K27" i="24"/>
  <c r="K32" i="24"/>
  <c r="E47" i="24" s="1"/>
  <c r="G47" i="24" s="1"/>
  <c r="O32" i="24"/>
  <c r="U47" i="24" s="1"/>
  <c r="K34" i="24"/>
  <c r="E49" i="24" s="1"/>
  <c r="O34" i="24"/>
  <c r="U49" i="24" s="1"/>
  <c r="K36" i="24"/>
  <c r="E51" i="24" s="1"/>
  <c r="G51" i="24" s="1"/>
  <c r="D66" i="24" s="1"/>
  <c r="O36" i="24"/>
  <c r="U51" i="24" s="1"/>
  <c r="K38" i="24"/>
  <c r="E53" i="24" s="1"/>
  <c r="G53" i="24" s="1"/>
  <c r="D70" i="24" s="1"/>
  <c r="O38" i="24"/>
  <c r="U53" i="24" s="1"/>
  <c r="K40" i="24"/>
  <c r="E55" i="24" s="1"/>
  <c r="G55" i="24" s="1"/>
  <c r="D74" i="24" s="1"/>
  <c r="O40" i="24"/>
  <c r="U55" i="24" s="1"/>
  <c r="M54" i="24"/>
  <c r="M50" i="24"/>
  <c r="M55" i="24"/>
  <c r="M51" i="24"/>
  <c r="M47" i="24"/>
  <c r="K41" i="24"/>
  <c r="O41" i="24"/>
  <c r="E46" i="24"/>
  <c r="I46" i="24"/>
  <c r="K46" i="24" s="1"/>
  <c r="M46" i="24"/>
  <c r="Q46" i="24"/>
  <c r="U46" i="24"/>
  <c r="I48" i="24"/>
  <c r="K48" i="24" s="1"/>
  <c r="E60" i="24" s="1"/>
  <c r="Q48" i="24"/>
  <c r="Y48" i="24"/>
  <c r="E52" i="24"/>
  <c r="M52" i="24"/>
  <c r="U52" i="24"/>
  <c r="J50" i="24"/>
  <c r="N50" i="24"/>
  <c r="R50" i="24"/>
  <c r="V50" i="24"/>
  <c r="J54" i="24"/>
  <c r="N54" i="24"/>
  <c r="R54" i="24"/>
  <c r="V54" i="24"/>
  <c r="U64" i="24"/>
  <c r="Y64" i="24" s="1"/>
  <c r="B67" i="24"/>
  <c r="J49" i="24"/>
  <c r="N49" i="24"/>
  <c r="R49" i="24"/>
  <c r="V49" i="24"/>
  <c r="J53" i="24"/>
  <c r="N53" i="24"/>
  <c r="R53" i="24"/>
  <c r="V53" i="24"/>
  <c r="E25" i="22"/>
  <c r="H25" i="22" s="1"/>
  <c r="I25" i="22" s="1"/>
  <c r="P54" i="22" s="1"/>
  <c r="G71" i="22" s="1"/>
  <c r="L15" i="22"/>
  <c r="E24" i="22" s="1"/>
  <c r="L13" i="22"/>
  <c r="E22" i="22" s="1"/>
  <c r="L18" i="22"/>
  <c r="E27" i="22" s="1"/>
  <c r="L17" i="22"/>
  <c r="E26" i="22" s="1"/>
  <c r="K14" i="22"/>
  <c r="E23" i="22" s="1"/>
  <c r="F23" i="22" s="1"/>
  <c r="G23" i="22" s="1"/>
  <c r="P47" i="22"/>
  <c r="P53" i="22"/>
  <c r="G69" i="22" s="1"/>
  <c r="P46" i="22"/>
  <c r="N48" i="22"/>
  <c r="U51" i="22"/>
  <c r="K22" i="22"/>
  <c r="K26" i="22"/>
  <c r="I54" i="22"/>
  <c r="I50" i="22"/>
  <c r="I52" i="22"/>
  <c r="I48" i="22"/>
  <c r="Y54" i="22"/>
  <c r="Y50" i="22"/>
  <c r="Y46" i="22"/>
  <c r="Y52" i="22"/>
  <c r="Y48" i="22"/>
  <c r="O41" i="22"/>
  <c r="E46" i="22"/>
  <c r="U49" i="22"/>
  <c r="Y51" i="22"/>
  <c r="E54" i="22"/>
  <c r="E50" i="22"/>
  <c r="E52" i="22"/>
  <c r="E48" i="22"/>
  <c r="K23" i="22"/>
  <c r="K27" i="22"/>
  <c r="K32" i="22"/>
  <c r="E47" i="22" s="1"/>
  <c r="O32" i="22"/>
  <c r="U47" i="22" s="1"/>
  <c r="K34" i="22"/>
  <c r="E49" i="22" s="1"/>
  <c r="O34" i="22"/>
  <c r="K36" i="22"/>
  <c r="E51" i="22" s="1"/>
  <c r="O36" i="22"/>
  <c r="K38" i="22"/>
  <c r="E53" i="22" s="1"/>
  <c r="O38" i="22"/>
  <c r="K40" i="22"/>
  <c r="E55" i="22" s="1"/>
  <c r="O40" i="22"/>
  <c r="M54" i="22"/>
  <c r="M50" i="22"/>
  <c r="M53" i="22"/>
  <c r="M52" i="22"/>
  <c r="M48" i="22"/>
  <c r="M41" i="22"/>
  <c r="K41" i="22"/>
  <c r="P41" i="22"/>
  <c r="Q46" i="22"/>
  <c r="M47" i="22"/>
  <c r="J48" i="22"/>
  <c r="R48" i="22"/>
  <c r="Z48" i="22"/>
  <c r="B65" i="22"/>
  <c r="U66" i="22"/>
  <c r="Y66" i="22" s="1"/>
  <c r="M51" i="22"/>
  <c r="R54" i="22"/>
  <c r="U54" i="22"/>
  <c r="U50" i="22"/>
  <c r="U46" i="22"/>
  <c r="U53" i="22"/>
  <c r="U52" i="22"/>
  <c r="U48" i="22"/>
  <c r="L32" i="22"/>
  <c r="I47" i="22" s="1"/>
  <c r="P32" i="22"/>
  <c r="Y47" i="22" s="1"/>
  <c r="L34" i="22"/>
  <c r="I49" i="22" s="1"/>
  <c r="P34" i="22"/>
  <c r="L36" i="22"/>
  <c r="I51" i="22" s="1"/>
  <c r="P36" i="22"/>
  <c r="L38" i="22"/>
  <c r="I53" i="22" s="1"/>
  <c r="P38" i="22"/>
  <c r="Y53" i="22" s="1"/>
  <c r="L40" i="22"/>
  <c r="I55" i="22" s="1"/>
  <c r="P40" i="22"/>
  <c r="Y55" i="22" s="1"/>
  <c r="Q54" i="22"/>
  <c r="Q50" i="22"/>
  <c r="Q53" i="22"/>
  <c r="Q52" i="22"/>
  <c r="Q48" i="22"/>
  <c r="L41" i="22"/>
  <c r="Q49" i="22"/>
  <c r="Y49" i="22"/>
  <c r="N50" i="22"/>
  <c r="Q51" i="22"/>
  <c r="U55" i="22"/>
  <c r="J47" i="22"/>
  <c r="N47" i="22"/>
  <c r="R47" i="22"/>
  <c r="V47" i="22"/>
  <c r="J51" i="22"/>
  <c r="N51" i="22"/>
  <c r="R51" i="22"/>
  <c r="V51" i="22"/>
  <c r="J55" i="22"/>
  <c r="N55" i="22"/>
  <c r="R55" i="22"/>
  <c r="V55" i="22"/>
  <c r="J52" i="22"/>
  <c r="N52" i="22"/>
  <c r="R52" i="22"/>
  <c r="V52" i="22"/>
  <c r="B63" i="22"/>
  <c r="J49" i="22"/>
  <c r="N49" i="22"/>
  <c r="R49" i="22"/>
  <c r="V49" i="22"/>
  <c r="J53" i="22"/>
  <c r="N53" i="22"/>
  <c r="R53" i="22"/>
  <c r="V53" i="22"/>
  <c r="K25" i="21"/>
  <c r="N31" i="21"/>
  <c r="N34" i="21"/>
  <c r="Q49" i="21" s="1"/>
  <c r="N37" i="21"/>
  <c r="Q52" i="21" s="1"/>
  <c r="N38" i="21"/>
  <c r="N32" i="21"/>
  <c r="N39" i="21"/>
  <c r="Q54" i="21" s="1"/>
  <c r="N33" i="21"/>
  <c r="Q48" i="21" s="1"/>
  <c r="N35" i="21"/>
  <c r="N40" i="21"/>
  <c r="Q55" i="21" s="1"/>
  <c r="K24" i="21"/>
  <c r="M31" i="21"/>
  <c r="M46" i="21" s="1"/>
  <c r="M32" i="21"/>
  <c r="M47" i="21" s="1"/>
  <c r="M35" i="21"/>
  <c r="M36" i="21"/>
  <c r="M51" i="21" s="1"/>
  <c r="M33" i="21"/>
  <c r="M34" i="21"/>
  <c r="M48" i="21"/>
  <c r="L31" i="21"/>
  <c r="L34" i="21"/>
  <c r="L35" i="21"/>
  <c r="I50" i="21" s="1"/>
  <c r="L38" i="21"/>
  <c r="I53" i="21" s="1"/>
  <c r="L39" i="21"/>
  <c r="L32" i="21"/>
  <c r="L33" i="21"/>
  <c r="I48" i="21" s="1"/>
  <c r="K48" i="21" s="1"/>
  <c r="E60" i="21" s="1"/>
  <c r="K23" i="21"/>
  <c r="L36" i="21"/>
  <c r="L37" i="21"/>
  <c r="I52" i="21" s="1"/>
  <c r="K52" i="21" s="1"/>
  <c r="E68" i="21" s="1"/>
  <c r="K37" i="21"/>
  <c r="K33" i="21"/>
  <c r="E48" i="21" s="1"/>
  <c r="G48" i="21" s="1"/>
  <c r="D60" i="21" s="1"/>
  <c r="K31" i="21"/>
  <c r="E46" i="21" s="1"/>
  <c r="G46" i="21" s="1"/>
  <c r="K35" i="21"/>
  <c r="E50" i="21" s="1"/>
  <c r="G50" i="21" s="1"/>
  <c r="D64" i="21" s="1"/>
  <c r="Y53" i="21"/>
  <c r="F23" i="21"/>
  <c r="G23" i="21" s="1"/>
  <c r="F27" i="21"/>
  <c r="G27" i="21" s="1"/>
  <c r="D55" i="21"/>
  <c r="D73" i="21" s="1"/>
  <c r="D51" i="21"/>
  <c r="D65" i="21" s="1"/>
  <c r="D47" i="21"/>
  <c r="D52" i="21"/>
  <c r="D67" i="21" s="1"/>
  <c r="D48" i="21"/>
  <c r="D59" i="21" s="1"/>
  <c r="D54" i="21"/>
  <c r="D71" i="21" s="1"/>
  <c r="D49" i="21"/>
  <c r="D61" i="21" s="1"/>
  <c r="L22" i="21"/>
  <c r="D46" i="21"/>
  <c r="D53" i="21"/>
  <c r="D69" i="21" s="1"/>
  <c r="D50" i="21"/>
  <c r="D63" i="21" s="1"/>
  <c r="J22" i="21"/>
  <c r="H55" i="21"/>
  <c r="E73" i="21" s="1"/>
  <c r="H51" i="21"/>
  <c r="E65" i="21" s="1"/>
  <c r="H47" i="21"/>
  <c r="H52" i="21"/>
  <c r="E67" i="21" s="1"/>
  <c r="H48" i="21"/>
  <c r="E59" i="21" s="1"/>
  <c r="H53" i="21"/>
  <c r="E69" i="21" s="1"/>
  <c r="H50" i="21"/>
  <c r="E63" i="21" s="1"/>
  <c r="L23" i="21"/>
  <c r="H54" i="21"/>
  <c r="E71" i="21" s="1"/>
  <c r="H49" i="21"/>
  <c r="E61" i="21" s="1"/>
  <c r="H46" i="21"/>
  <c r="J23" i="21"/>
  <c r="F24" i="21"/>
  <c r="G24" i="21" s="1"/>
  <c r="H24" i="21"/>
  <c r="I24" i="21" s="1"/>
  <c r="F25" i="21"/>
  <c r="G25" i="21" s="1"/>
  <c r="H25" i="21"/>
  <c r="I25" i="21" s="1"/>
  <c r="T55" i="21"/>
  <c r="H73" i="21" s="1"/>
  <c r="T51" i="21"/>
  <c r="H65" i="21" s="1"/>
  <c r="T47" i="21"/>
  <c r="T52" i="21"/>
  <c r="H67" i="21" s="1"/>
  <c r="T48" i="21"/>
  <c r="H59" i="21" s="1"/>
  <c r="T54" i="21"/>
  <c r="H71" i="21" s="1"/>
  <c r="T49" i="21"/>
  <c r="H61" i="21" s="1"/>
  <c r="L26" i="21"/>
  <c r="T53" i="21"/>
  <c r="H69" i="21" s="1"/>
  <c r="T50" i="21"/>
  <c r="H63" i="21" s="1"/>
  <c r="T46" i="21"/>
  <c r="J26" i="21"/>
  <c r="X55" i="21"/>
  <c r="I73" i="21" s="1"/>
  <c r="X51" i="21"/>
  <c r="I65" i="21" s="1"/>
  <c r="X47" i="21"/>
  <c r="X52" i="21"/>
  <c r="I67" i="21" s="1"/>
  <c r="X48" i="21"/>
  <c r="I59" i="21" s="1"/>
  <c r="X53" i="21"/>
  <c r="I69" i="21" s="1"/>
  <c r="X50" i="21"/>
  <c r="I63" i="21" s="1"/>
  <c r="X46" i="21"/>
  <c r="L27" i="21"/>
  <c r="X54" i="21"/>
  <c r="I71" i="21" s="1"/>
  <c r="X49" i="21"/>
  <c r="I61" i="21" s="1"/>
  <c r="J27" i="21"/>
  <c r="F22" i="21"/>
  <c r="G22" i="21" s="1"/>
  <c r="F26" i="21"/>
  <c r="G26" i="21" s="1"/>
  <c r="E54" i="21"/>
  <c r="G54" i="21" s="1"/>
  <c r="D72" i="21" s="1"/>
  <c r="U54" i="21"/>
  <c r="U50" i="21"/>
  <c r="U46" i="21"/>
  <c r="W46" i="21" s="1"/>
  <c r="M41" i="21"/>
  <c r="Z46" i="21"/>
  <c r="N47" i="21"/>
  <c r="V47" i="21"/>
  <c r="M49" i="21"/>
  <c r="N52" i="21"/>
  <c r="V52" i="21"/>
  <c r="Q53" i="21"/>
  <c r="N55" i="21"/>
  <c r="V55" i="21"/>
  <c r="B63" i="21"/>
  <c r="I54" i="21"/>
  <c r="I55" i="21"/>
  <c r="I51" i="21"/>
  <c r="K51" i="21" s="1"/>
  <c r="E66" i="21" s="1"/>
  <c r="I47" i="21"/>
  <c r="Y54" i="21"/>
  <c r="Y50" i="21"/>
  <c r="AA50" i="21" s="1"/>
  <c r="I64" i="21" s="1"/>
  <c r="Y46" i="21"/>
  <c r="AA46" i="21" s="1"/>
  <c r="Y55" i="21"/>
  <c r="AA55" i="21" s="1"/>
  <c r="I74" i="21" s="1"/>
  <c r="Y51" i="21"/>
  <c r="Y47" i="21"/>
  <c r="AA47" i="21" s="1"/>
  <c r="N41" i="21"/>
  <c r="U48" i="21"/>
  <c r="W48" i="21" s="1"/>
  <c r="H60" i="21" s="1"/>
  <c r="Y52" i="21"/>
  <c r="AA52" i="21" s="1"/>
  <c r="I68" i="21" s="1"/>
  <c r="K32" i="21"/>
  <c r="E47" i="21" s="1"/>
  <c r="G47" i="21" s="1"/>
  <c r="O32" i="21"/>
  <c r="U47" i="21" s="1"/>
  <c r="W47" i="21" s="1"/>
  <c r="K34" i="21"/>
  <c r="E49" i="21" s="1"/>
  <c r="G49" i="21" s="1"/>
  <c r="D62" i="21" s="1"/>
  <c r="O34" i="21"/>
  <c r="U49" i="21" s="1"/>
  <c r="W49" i="21" s="1"/>
  <c r="H62" i="21" s="1"/>
  <c r="K36" i="21"/>
  <c r="E51" i="21" s="1"/>
  <c r="G51" i="21" s="1"/>
  <c r="D66" i="21" s="1"/>
  <c r="O36" i="21"/>
  <c r="U51" i="21" s="1"/>
  <c r="W51" i="21" s="1"/>
  <c r="H66" i="21" s="1"/>
  <c r="K38" i="21"/>
  <c r="E53" i="21" s="1"/>
  <c r="G53" i="21" s="1"/>
  <c r="D70" i="21" s="1"/>
  <c r="O38" i="21"/>
  <c r="K40" i="21"/>
  <c r="E55" i="21" s="1"/>
  <c r="G55" i="21" s="1"/>
  <c r="D74" i="21" s="1"/>
  <c r="O40" i="21"/>
  <c r="U55" i="21" s="1"/>
  <c r="W55" i="21" s="1"/>
  <c r="H74" i="21" s="1"/>
  <c r="M54" i="21"/>
  <c r="M50" i="21"/>
  <c r="M55" i="21"/>
  <c r="K41" i="21"/>
  <c r="O41" i="21"/>
  <c r="I46" i="21"/>
  <c r="R46" i="21"/>
  <c r="J47" i="21"/>
  <c r="R47" i="21"/>
  <c r="N48" i="21"/>
  <c r="I49" i="21"/>
  <c r="Y49" i="21"/>
  <c r="AA49" i="21" s="1"/>
  <c r="I62" i="21" s="1"/>
  <c r="N51" i="21"/>
  <c r="J52" i="21"/>
  <c r="R52" i="21"/>
  <c r="M53" i="21"/>
  <c r="U53" i="21"/>
  <c r="J55" i="21"/>
  <c r="R55" i="21"/>
  <c r="Q50" i="21"/>
  <c r="Q46" i="21"/>
  <c r="Q51" i="21"/>
  <c r="Q47" i="21"/>
  <c r="L41" i="21"/>
  <c r="P41" i="21"/>
  <c r="J46" i="21"/>
  <c r="Y48" i="21"/>
  <c r="AA48" i="21" s="1"/>
  <c r="I60" i="21" s="1"/>
  <c r="E52" i="21"/>
  <c r="G52" i="21" s="1"/>
  <c r="D68" i="21" s="1"/>
  <c r="M52" i="21"/>
  <c r="U52" i="21"/>
  <c r="W52" i="21" s="1"/>
  <c r="H68" i="21" s="1"/>
  <c r="U66" i="21"/>
  <c r="Y66" i="21" s="1"/>
  <c r="J50" i="21"/>
  <c r="N50" i="21"/>
  <c r="R50" i="21"/>
  <c r="V50" i="21"/>
  <c r="J54" i="21"/>
  <c r="N54" i="21"/>
  <c r="R54" i="21"/>
  <c r="V54" i="21"/>
  <c r="U64" i="21"/>
  <c r="Y64" i="21" s="1"/>
  <c r="B67" i="21"/>
  <c r="J49" i="21"/>
  <c r="N49" i="21"/>
  <c r="R49" i="21"/>
  <c r="V49" i="21"/>
  <c r="J53" i="21"/>
  <c r="N53" i="21"/>
  <c r="R53" i="21"/>
  <c r="V53" i="21"/>
  <c r="D54" i="19"/>
  <c r="D71" i="19" s="1"/>
  <c r="D50" i="19"/>
  <c r="D63" i="19" s="1"/>
  <c r="D49" i="19"/>
  <c r="D61" i="19" s="1"/>
  <c r="D48" i="19"/>
  <c r="D59" i="19" s="1"/>
  <c r="D46" i="19"/>
  <c r="D55" i="19"/>
  <c r="D73" i="19" s="1"/>
  <c r="J22" i="19"/>
  <c r="D51" i="19"/>
  <c r="D65" i="19" s="1"/>
  <c r="D53" i="19"/>
  <c r="D69" i="19" s="1"/>
  <c r="D52" i="19"/>
  <c r="D67" i="19" s="1"/>
  <c r="L22" i="19"/>
  <c r="D47" i="19"/>
  <c r="H24" i="19"/>
  <c r="I24" i="19" s="1"/>
  <c r="F24" i="19"/>
  <c r="G24" i="19" s="1"/>
  <c r="T54" i="19"/>
  <c r="H71" i="19" s="1"/>
  <c r="T50" i="19"/>
  <c r="H63" i="19" s="1"/>
  <c r="T49" i="19"/>
  <c r="H61" i="19" s="1"/>
  <c r="T46" i="19"/>
  <c r="T55" i="19"/>
  <c r="H73" i="19" s="1"/>
  <c r="J26" i="19"/>
  <c r="T52" i="19"/>
  <c r="H67" i="19" s="1"/>
  <c r="T51" i="19"/>
  <c r="H65" i="19" s="1"/>
  <c r="T53" i="19"/>
  <c r="H69" i="19" s="1"/>
  <c r="T48" i="19"/>
  <c r="H59" i="19" s="1"/>
  <c r="T47" i="19"/>
  <c r="L26" i="19"/>
  <c r="X54" i="19"/>
  <c r="I71" i="19" s="1"/>
  <c r="X50" i="19"/>
  <c r="I63" i="19" s="1"/>
  <c r="X53" i="19"/>
  <c r="I69" i="19" s="1"/>
  <c r="X48" i="19"/>
  <c r="I59" i="19" s="1"/>
  <c r="X47" i="19"/>
  <c r="X46" i="19"/>
  <c r="J27" i="19"/>
  <c r="AA48" i="19" s="1"/>
  <c r="I60" i="19" s="1"/>
  <c r="X49" i="19"/>
  <c r="I61" i="19" s="1"/>
  <c r="X51" i="19"/>
  <c r="I65" i="19" s="1"/>
  <c r="X55" i="19"/>
  <c r="I73" i="19" s="1"/>
  <c r="L27" i="19"/>
  <c r="X52" i="19"/>
  <c r="I67" i="19" s="1"/>
  <c r="F22" i="19"/>
  <c r="G22" i="19" s="1"/>
  <c r="M48" i="19"/>
  <c r="M41" i="19"/>
  <c r="M40" i="19"/>
  <c r="M55" i="19" s="1"/>
  <c r="M38" i="19"/>
  <c r="M53" i="19" s="1"/>
  <c r="M36" i="19"/>
  <c r="M34" i="19"/>
  <c r="M49" i="19" s="1"/>
  <c r="M32" i="19"/>
  <c r="M47" i="19" s="1"/>
  <c r="K24" i="19"/>
  <c r="M52" i="19"/>
  <c r="M51" i="19"/>
  <c r="F26" i="19"/>
  <c r="G26" i="19" s="1"/>
  <c r="F27" i="19"/>
  <c r="G27" i="19" s="1"/>
  <c r="AA50" i="19"/>
  <c r="I64" i="19" s="1"/>
  <c r="G46" i="19"/>
  <c r="K14" i="19"/>
  <c r="E23" i="19" s="1"/>
  <c r="H23" i="19" s="1"/>
  <c r="I23" i="19" s="1"/>
  <c r="L14" i="19"/>
  <c r="M31" i="19"/>
  <c r="M46" i="19" s="1"/>
  <c r="G47" i="19"/>
  <c r="M35" i="19"/>
  <c r="M50" i="19" s="1"/>
  <c r="M39" i="19"/>
  <c r="M54" i="19" s="1"/>
  <c r="G52" i="19"/>
  <c r="D68" i="19" s="1"/>
  <c r="W46" i="19"/>
  <c r="G48" i="19"/>
  <c r="D60" i="19" s="1"/>
  <c r="K16" i="19"/>
  <c r="E25" i="19" s="1"/>
  <c r="L16" i="19"/>
  <c r="AA55" i="19"/>
  <c r="I74" i="19" s="1"/>
  <c r="AA47" i="19"/>
  <c r="V49" i="19"/>
  <c r="V54" i="19"/>
  <c r="Q49" i="19"/>
  <c r="J46" i="19"/>
  <c r="N46" i="19"/>
  <c r="R46" i="19"/>
  <c r="V46" i="19"/>
  <c r="R49" i="19"/>
  <c r="I51" i="19"/>
  <c r="Y51" i="19"/>
  <c r="AA51" i="19" s="1"/>
  <c r="I66" i="19" s="1"/>
  <c r="I52" i="19"/>
  <c r="Y52" i="19"/>
  <c r="V53" i="19"/>
  <c r="R54" i="19"/>
  <c r="R55" i="19"/>
  <c r="V55" i="19"/>
  <c r="K25" i="19"/>
  <c r="E53" i="19"/>
  <c r="G53" i="19" s="1"/>
  <c r="D70" i="19" s="1"/>
  <c r="E49" i="19"/>
  <c r="G49" i="19" s="1"/>
  <c r="D62" i="19" s="1"/>
  <c r="U53" i="19"/>
  <c r="U49" i="19"/>
  <c r="Q47" i="19"/>
  <c r="V47" i="19"/>
  <c r="W47" i="19" s="1"/>
  <c r="Q48" i="19"/>
  <c r="N49" i="19"/>
  <c r="E50" i="19"/>
  <c r="G50" i="19" s="1"/>
  <c r="D64" i="19" s="1"/>
  <c r="U50" i="19"/>
  <c r="W50" i="19" s="1"/>
  <c r="H64" i="19" s="1"/>
  <c r="E51" i="19"/>
  <c r="G51" i="19" s="1"/>
  <c r="D66" i="19" s="1"/>
  <c r="U51" i="19"/>
  <c r="U52" i="19"/>
  <c r="R53" i="19"/>
  <c r="I54" i="19"/>
  <c r="N54" i="19"/>
  <c r="Y54" i="19"/>
  <c r="AA54" i="19" s="1"/>
  <c r="I72" i="19" s="1"/>
  <c r="N55" i="19"/>
  <c r="N32" i="19"/>
  <c r="N34" i="19"/>
  <c r="N36" i="19"/>
  <c r="Q51" i="19" s="1"/>
  <c r="N38" i="19"/>
  <c r="Q53" i="19" s="1"/>
  <c r="N40" i="19"/>
  <c r="Q55" i="19" s="1"/>
  <c r="I53" i="19"/>
  <c r="I49" i="19"/>
  <c r="Y53" i="19"/>
  <c r="AA53" i="19" s="1"/>
  <c r="I70" i="19" s="1"/>
  <c r="Y49" i="19"/>
  <c r="N41" i="19"/>
  <c r="J49" i="19"/>
  <c r="Q50" i="19"/>
  <c r="Q52" i="19"/>
  <c r="E54" i="19"/>
  <c r="G54" i="19" s="1"/>
  <c r="D72" i="19" s="1"/>
  <c r="J54" i="19"/>
  <c r="U54" i="19"/>
  <c r="E55" i="19"/>
  <c r="G55" i="19" s="1"/>
  <c r="D74" i="19" s="1"/>
  <c r="J55" i="19"/>
  <c r="U55" i="19"/>
  <c r="W55" i="19" s="1"/>
  <c r="H74" i="19" s="1"/>
  <c r="J48" i="19"/>
  <c r="N48" i="19"/>
  <c r="R48" i="19"/>
  <c r="V48" i="19"/>
  <c r="W48" i="19" s="1"/>
  <c r="H60" i="19" s="1"/>
  <c r="J52" i="19"/>
  <c r="N52" i="19"/>
  <c r="R52" i="19"/>
  <c r="V52" i="19"/>
  <c r="L54" i="18"/>
  <c r="F71" i="18" s="1"/>
  <c r="L50" i="18"/>
  <c r="F63" i="18" s="1"/>
  <c r="L52" i="18"/>
  <c r="F67" i="18" s="1"/>
  <c r="L48" i="18"/>
  <c r="F59" i="18" s="1"/>
  <c r="L49" i="18"/>
  <c r="F61" i="18" s="1"/>
  <c r="L53" i="18"/>
  <c r="F69" i="18" s="1"/>
  <c r="L46" i="18"/>
  <c r="L51" i="18"/>
  <c r="F65" i="18" s="1"/>
  <c r="L55" i="18"/>
  <c r="F73" i="18" s="1"/>
  <c r="L47" i="18"/>
  <c r="J24" i="18"/>
  <c r="W46" i="18"/>
  <c r="H54" i="18"/>
  <c r="E71" i="18" s="1"/>
  <c r="H50" i="18"/>
  <c r="E63" i="18" s="1"/>
  <c r="H52" i="18"/>
  <c r="E67" i="18" s="1"/>
  <c r="H48" i="18"/>
  <c r="E59" i="18" s="1"/>
  <c r="H53" i="18"/>
  <c r="E69" i="18" s="1"/>
  <c r="H55" i="18"/>
  <c r="E73" i="18" s="1"/>
  <c r="H49" i="18"/>
  <c r="E61" i="18" s="1"/>
  <c r="H47" i="18"/>
  <c r="H46" i="18"/>
  <c r="H51" i="18"/>
  <c r="E65" i="18" s="1"/>
  <c r="J23" i="18"/>
  <c r="D54" i="18"/>
  <c r="D71" i="18" s="1"/>
  <c r="D50" i="18"/>
  <c r="D63" i="18" s="1"/>
  <c r="D52" i="18"/>
  <c r="D67" i="18" s="1"/>
  <c r="D48" i="18"/>
  <c r="D59" i="18" s="1"/>
  <c r="D49" i="18"/>
  <c r="D61" i="18" s="1"/>
  <c r="D51" i="18"/>
  <c r="D65" i="18" s="1"/>
  <c r="D53" i="18"/>
  <c r="D69" i="18" s="1"/>
  <c r="D46" i="18"/>
  <c r="D55" i="18"/>
  <c r="D73" i="18" s="1"/>
  <c r="D47" i="18"/>
  <c r="J22" i="18"/>
  <c r="G46" i="18" s="1"/>
  <c r="K52" i="18"/>
  <c r="E68" i="18" s="1"/>
  <c r="P54" i="18"/>
  <c r="G71" i="18" s="1"/>
  <c r="P50" i="18"/>
  <c r="G63" i="18" s="1"/>
  <c r="P52" i="18"/>
  <c r="G67" i="18" s="1"/>
  <c r="P48" i="18"/>
  <c r="G59" i="18" s="1"/>
  <c r="P53" i="18"/>
  <c r="G69" i="18" s="1"/>
  <c r="P55" i="18"/>
  <c r="G73" i="18" s="1"/>
  <c r="P47" i="18"/>
  <c r="P49" i="18"/>
  <c r="G61" i="18" s="1"/>
  <c r="P46" i="18"/>
  <c r="P51" i="18"/>
  <c r="G65" i="18" s="1"/>
  <c r="J25" i="18"/>
  <c r="T54" i="18"/>
  <c r="H71" i="18" s="1"/>
  <c r="T50" i="18"/>
  <c r="H63" i="18" s="1"/>
  <c r="T52" i="18"/>
  <c r="H67" i="18" s="1"/>
  <c r="T48" i="18"/>
  <c r="H59" i="18" s="1"/>
  <c r="T49" i="18"/>
  <c r="H61" i="18" s="1"/>
  <c r="J26" i="18"/>
  <c r="T53" i="18"/>
  <c r="H69" i="18" s="1"/>
  <c r="T46" i="18"/>
  <c r="T55" i="18"/>
  <c r="H73" i="18" s="1"/>
  <c r="T47" i="18"/>
  <c r="T51" i="18"/>
  <c r="H65" i="18" s="1"/>
  <c r="X54" i="18"/>
  <c r="I71" i="18" s="1"/>
  <c r="X50" i="18"/>
  <c r="I63" i="18" s="1"/>
  <c r="X52" i="18"/>
  <c r="I67" i="18" s="1"/>
  <c r="X48" i="18"/>
  <c r="I59" i="18" s="1"/>
  <c r="X53" i="18"/>
  <c r="I69" i="18" s="1"/>
  <c r="X49" i="18"/>
  <c r="I61" i="18" s="1"/>
  <c r="X46" i="18"/>
  <c r="X51" i="18"/>
  <c r="I65" i="18" s="1"/>
  <c r="X55" i="18"/>
  <c r="I73" i="18" s="1"/>
  <c r="X47" i="18"/>
  <c r="J27" i="18"/>
  <c r="AA46" i="18" s="1"/>
  <c r="G48" i="18"/>
  <c r="D60" i="18" s="1"/>
  <c r="AA48" i="18"/>
  <c r="I60" i="18" s="1"/>
  <c r="M48" i="18"/>
  <c r="U67" i="18"/>
  <c r="Y67" i="18" s="1"/>
  <c r="B67" i="18"/>
  <c r="M32" i="18"/>
  <c r="M34" i="18"/>
  <c r="M36" i="18"/>
  <c r="M38" i="18"/>
  <c r="M53" i="18" s="1"/>
  <c r="O53" i="18" s="1"/>
  <c r="F70" i="18" s="1"/>
  <c r="M40" i="18"/>
  <c r="E53" i="18"/>
  <c r="G53" i="18" s="1"/>
  <c r="D70" i="18" s="1"/>
  <c r="E49" i="18"/>
  <c r="G49" i="18" s="1"/>
  <c r="D62" i="18" s="1"/>
  <c r="E55" i="18"/>
  <c r="G55" i="18" s="1"/>
  <c r="D74" i="18" s="1"/>
  <c r="E51" i="18"/>
  <c r="G51" i="18" s="1"/>
  <c r="D66" i="18" s="1"/>
  <c r="U53" i="18"/>
  <c r="W53" i="18" s="1"/>
  <c r="H70" i="18" s="1"/>
  <c r="U49" i="18"/>
  <c r="W49" i="18" s="1"/>
  <c r="H62" i="18" s="1"/>
  <c r="U55" i="18"/>
  <c r="U51" i="18"/>
  <c r="W51" i="18" s="1"/>
  <c r="H66" i="18" s="1"/>
  <c r="U47" i="18"/>
  <c r="W47" i="18" s="1"/>
  <c r="M41" i="18"/>
  <c r="U63" i="18"/>
  <c r="Y63" i="18" s="1"/>
  <c r="B59" i="18"/>
  <c r="Q48" i="18"/>
  <c r="S48" i="18" s="1"/>
  <c r="G60" i="18" s="1"/>
  <c r="N49" i="18"/>
  <c r="E50" i="18"/>
  <c r="G50" i="18" s="1"/>
  <c r="D64" i="18" s="1"/>
  <c r="M52" i="18"/>
  <c r="U52" i="18"/>
  <c r="W52" i="18" s="1"/>
  <c r="H68" i="18" s="1"/>
  <c r="J53" i="18"/>
  <c r="R53" i="18"/>
  <c r="Z53" i="18"/>
  <c r="N53" i="18"/>
  <c r="I49" i="18"/>
  <c r="K49" i="18" s="1"/>
  <c r="E62" i="18" s="1"/>
  <c r="I51" i="18"/>
  <c r="K51" i="18" s="1"/>
  <c r="E66" i="18" s="1"/>
  <c r="U50" i="18"/>
  <c r="I54" i="18"/>
  <c r="Y54" i="18"/>
  <c r="AA54" i="18" s="1"/>
  <c r="I72" i="18" s="1"/>
  <c r="N55" i="18"/>
  <c r="V55" i="18"/>
  <c r="M49" i="18"/>
  <c r="O49" i="18" s="1"/>
  <c r="F62" i="18" s="1"/>
  <c r="M55" i="18"/>
  <c r="O55" i="18" s="1"/>
  <c r="F74" i="18" s="1"/>
  <c r="M51" i="18"/>
  <c r="M47" i="18"/>
  <c r="O47" i="18" s="1"/>
  <c r="M46" i="18"/>
  <c r="O46" i="18" s="1"/>
  <c r="M39" i="18"/>
  <c r="K24" i="18"/>
  <c r="L32" i="18"/>
  <c r="I47" i="18" s="1"/>
  <c r="K47" i="18" s="1"/>
  <c r="P32" i="18"/>
  <c r="Y47" i="18" s="1"/>
  <c r="AA47" i="18" s="1"/>
  <c r="L34" i="18"/>
  <c r="P34" i="18"/>
  <c r="Y49" i="18" s="1"/>
  <c r="AA49" i="18" s="1"/>
  <c r="I62" i="18" s="1"/>
  <c r="L36" i="18"/>
  <c r="P36" i="18"/>
  <c r="Y51" i="18" s="1"/>
  <c r="AA51" i="18" s="1"/>
  <c r="I66" i="18" s="1"/>
  <c r="L38" i="18"/>
  <c r="I53" i="18" s="1"/>
  <c r="K53" i="18" s="1"/>
  <c r="E70" i="18" s="1"/>
  <c r="P38" i="18"/>
  <c r="Y53" i="18" s="1"/>
  <c r="AA53" i="18" s="1"/>
  <c r="I70" i="18" s="1"/>
  <c r="L40" i="18"/>
  <c r="I55" i="18" s="1"/>
  <c r="K55" i="18" s="1"/>
  <c r="E74" i="18" s="1"/>
  <c r="P40" i="18"/>
  <c r="Y55" i="18" s="1"/>
  <c r="AA55" i="18" s="1"/>
  <c r="I74" i="18" s="1"/>
  <c r="Q53" i="18"/>
  <c r="Q49" i="18"/>
  <c r="S49" i="18" s="1"/>
  <c r="G62" i="18" s="1"/>
  <c r="Q55" i="18"/>
  <c r="Q51" i="18"/>
  <c r="S51" i="18" s="1"/>
  <c r="G66" i="18" s="1"/>
  <c r="Q47" i="18"/>
  <c r="S47" i="18" s="1"/>
  <c r="L41" i="18"/>
  <c r="P41" i="18"/>
  <c r="J46" i="18"/>
  <c r="K46" i="18" s="1"/>
  <c r="N46" i="18"/>
  <c r="R46" i="18"/>
  <c r="S46" i="18" s="1"/>
  <c r="V46" i="18"/>
  <c r="E47" i="18"/>
  <c r="G47" i="18" s="1"/>
  <c r="I50" i="18"/>
  <c r="K50" i="18" s="1"/>
  <c r="E64" i="18" s="1"/>
  <c r="Q50" i="18"/>
  <c r="S50" i="18" s="1"/>
  <c r="G64" i="18" s="1"/>
  <c r="Y50" i="18"/>
  <c r="AA50" i="18" s="1"/>
  <c r="I64" i="18" s="1"/>
  <c r="N51" i="18"/>
  <c r="E52" i="18"/>
  <c r="G52" i="18" s="1"/>
  <c r="D68" i="18" s="1"/>
  <c r="M54" i="18"/>
  <c r="U54" i="18"/>
  <c r="J55" i="18"/>
  <c r="R55" i="18"/>
  <c r="U65" i="18"/>
  <c r="Y65" i="18" s="1"/>
  <c r="J50" i="18"/>
  <c r="N50" i="18"/>
  <c r="O50" i="18" s="1"/>
  <c r="F64" i="18" s="1"/>
  <c r="R50" i="18"/>
  <c r="V50" i="18"/>
  <c r="J54" i="18"/>
  <c r="N54" i="18"/>
  <c r="R54" i="18"/>
  <c r="S54" i="18" s="1"/>
  <c r="G72" i="18" s="1"/>
  <c r="V54" i="18"/>
  <c r="J48" i="18"/>
  <c r="K48" i="18" s="1"/>
  <c r="E60" i="18" s="1"/>
  <c r="N48" i="18"/>
  <c r="R48" i="18"/>
  <c r="V48" i="18"/>
  <c r="W48" i="18" s="1"/>
  <c r="H60" i="18" s="1"/>
  <c r="J52" i="18"/>
  <c r="N52" i="18"/>
  <c r="R52" i="18"/>
  <c r="S52" i="18" s="1"/>
  <c r="G68" i="18" s="1"/>
  <c r="V52" i="18"/>
  <c r="E23" i="15"/>
  <c r="E24" i="15"/>
  <c r="E25" i="15"/>
  <c r="E26" i="15"/>
  <c r="E27" i="15"/>
  <c r="E22" i="15"/>
  <c r="E23" i="17"/>
  <c r="E24" i="17"/>
  <c r="E25" i="17"/>
  <c r="E26" i="17"/>
  <c r="H26" i="17" s="1"/>
  <c r="I26" i="17" s="1"/>
  <c r="E27" i="17"/>
  <c r="E22" i="17"/>
  <c r="C74" i="17"/>
  <c r="C73" i="17"/>
  <c r="C72" i="17"/>
  <c r="C71" i="17"/>
  <c r="U70" i="17"/>
  <c r="Y70" i="17" s="1"/>
  <c r="C70" i="17"/>
  <c r="X69" i="17"/>
  <c r="U69" i="17"/>
  <c r="Y69" i="17" s="1"/>
  <c r="C69" i="17"/>
  <c r="X68" i="17"/>
  <c r="U68" i="17"/>
  <c r="Y68" i="17" s="1"/>
  <c r="C68" i="17"/>
  <c r="Y67" i="17"/>
  <c r="X67" i="17"/>
  <c r="U67" i="17"/>
  <c r="C67" i="17"/>
  <c r="B67" i="17"/>
  <c r="X66" i="17"/>
  <c r="C66" i="17"/>
  <c r="Y65" i="17"/>
  <c r="X65" i="17"/>
  <c r="C65" i="17"/>
  <c r="X64" i="17"/>
  <c r="C64" i="17"/>
  <c r="Y63" i="17"/>
  <c r="X63" i="17"/>
  <c r="U63" i="17"/>
  <c r="C63" i="17"/>
  <c r="C62" i="17"/>
  <c r="C61" i="17"/>
  <c r="C60" i="17"/>
  <c r="C59" i="17"/>
  <c r="B59" i="17"/>
  <c r="B58" i="17"/>
  <c r="R55" i="17"/>
  <c r="F55" i="17"/>
  <c r="V55" i="17" s="1"/>
  <c r="C55" i="17"/>
  <c r="F54" i="17"/>
  <c r="V54" i="17" s="1"/>
  <c r="C54" i="17"/>
  <c r="F53" i="17"/>
  <c r="Z53" i="17" s="1"/>
  <c r="E53" i="17"/>
  <c r="C53" i="17"/>
  <c r="Z52" i="17"/>
  <c r="Y52" i="17"/>
  <c r="R52" i="17"/>
  <c r="N52" i="17"/>
  <c r="J52" i="17"/>
  <c r="I52" i="17"/>
  <c r="F52" i="17"/>
  <c r="V52" i="17" s="1"/>
  <c r="C52" i="17"/>
  <c r="Z51" i="17"/>
  <c r="R51" i="17"/>
  <c r="N51" i="17"/>
  <c r="J51" i="17"/>
  <c r="F51" i="17"/>
  <c r="V51" i="17" s="1"/>
  <c r="C51" i="17"/>
  <c r="R50" i="17"/>
  <c r="F50" i="17"/>
  <c r="V50" i="17" s="1"/>
  <c r="C50" i="17"/>
  <c r="U65" i="17" s="1"/>
  <c r="F49" i="17"/>
  <c r="Z49" i="17" s="1"/>
  <c r="C49" i="17"/>
  <c r="B61" i="17" s="1"/>
  <c r="Z48" i="17"/>
  <c r="Y48" i="17"/>
  <c r="U48" i="17"/>
  <c r="N48" i="17"/>
  <c r="J48" i="17"/>
  <c r="I48" i="17"/>
  <c r="F48" i="17"/>
  <c r="R48" i="17" s="1"/>
  <c r="E48" i="17"/>
  <c r="C48" i="17"/>
  <c r="Z47" i="17"/>
  <c r="U47" i="17"/>
  <c r="N47" i="17"/>
  <c r="J47" i="17"/>
  <c r="F47" i="17"/>
  <c r="R47" i="17" s="1"/>
  <c r="E47" i="17"/>
  <c r="C47" i="17"/>
  <c r="U62" i="17" s="1"/>
  <c r="Y62" i="17" s="1"/>
  <c r="N46" i="17"/>
  <c r="I46" i="17"/>
  <c r="F46" i="17"/>
  <c r="J46" i="17" s="1"/>
  <c r="E46" i="17"/>
  <c r="C46" i="17"/>
  <c r="U61" i="17" s="1"/>
  <c r="Y61" i="17" s="1"/>
  <c r="P41" i="17"/>
  <c r="O41" i="17"/>
  <c r="L41" i="17"/>
  <c r="K41" i="17"/>
  <c r="H41" i="17"/>
  <c r="G41" i="17"/>
  <c r="F41" i="17"/>
  <c r="K25" i="17" s="1"/>
  <c r="E41" i="17"/>
  <c r="D41" i="17"/>
  <c r="C41" i="17"/>
  <c r="P40" i="17"/>
  <c r="Y55" i="17" s="1"/>
  <c r="O40" i="17"/>
  <c r="L40" i="17"/>
  <c r="I55" i="17" s="1"/>
  <c r="K40" i="17"/>
  <c r="P39" i="17"/>
  <c r="O39" i="17"/>
  <c r="M39" i="17"/>
  <c r="L39" i="17"/>
  <c r="K39" i="17"/>
  <c r="P38" i="17"/>
  <c r="Y53" i="17" s="1"/>
  <c r="O38" i="17"/>
  <c r="L38" i="17"/>
  <c r="I53" i="17" s="1"/>
  <c r="K38" i="17"/>
  <c r="P37" i="17"/>
  <c r="O37" i="17"/>
  <c r="N37" i="17"/>
  <c r="M37" i="17"/>
  <c r="L37" i="17"/>
  <c r="K37" i="17"/>
  <c r="P36" i="17"/>
  <c r="Y51" i="17" s="1"/>
  <c r="O36" i="17"/>
  <c r="L36" i="17"/>
  <c r="I51" i="17" s="1"/>
  <c r="K36" i="17"/>
  <c r="P35" i="17"/>
  <c r="O35" i="17"/>
  <c r="M35" i="17"/>
  <c r="L35" i="17"/>
  <c r="K35" i="17"/>
  <c r="P34" i="17"/>
  <c r="Y49" i="17" s="1"/>
  <c r="O34" i="17"/>
  <c r="U49" i="17" s="1"/>
  <c r="L34" i="17"/>
  <c r="I49" i="17" s="1"/>
  <c r="K34" i="17"/>
  <c r="P33" i="17"/>
  <c r="O33" i="17"/>
  <c r="N33" i="17"/>
  <c r="M33" i="17"/>
  <c r="L33" i="17"/>
  <c r="K33" i="17"/>
  <c r="P32" i="17"/>
  <c r="Y47" i="17" s="1"/>
  <c r="O32" i="17"/>
  <c r="L32" i="17"/>
  <c r="I47" i="17" s="1"/>
  <c r="K32" i="17"/>
  <c r="P31" i="17"/>
  <c r="O31" i="17"/>
  <c r="M31" i="17"/>
  <c r="L31" i="17"/>
  <c r="K31" i="17"/>
  <c r="K27" i="17"/>
  <c r="D27" i="17"/>
  <c r="K26" i="17"/>
  <c r="D26" i="17"/>
  <c r="D25" i="17"/>
  <c r="K24" i="17"/>
  <c r="D24" i="17"/>
  <c r="K23" i="17"/>
  <c r="D23" i="17"/>
  <c r="F23" i="17" s="1"/>
  <c r="G23" i="17" s="1"/>
  <c r="K22" i="17"/>
  <c r="D22" i="17"/>
  <c r="J18" i="17"/>
  <c r="I18" i="17"/>
  <c r="H18" i="17"/>
  <c r="G18" i="17"/>
  <c r="F18" i="17"/>
  <c r="E18" i="17"/>
  <c r="D18" i="17"/>
  <c r="C18" i="17"/>
  <c r="J17" i="17"/>
  <c r="I17" i="17"/>
  <c r="H17" i="17"/>
  <c r="G17" i="17"/>
  <c r="F17" i="17"/>
  <c r="E17" i="17"/>
  <c r="D17" i="17"/>
  <c r="C17" i="17"/>
  <c r="J16" i="17"/>
  <c r="I16" i="17"/>
  <c r="H16" i="17"/>
  <c r="G16" i="17"/>
  <c r="F16" i="17"/>
  <c r="E16" i="17"/>
  <c r="D16" i="17"/>
  <c r="C16" i="17"/>
  <c r="J15" i="17"/>
  <c r="I15" i="17"/>
  <c r="H15" i="17"/>
  <c r="G15" i="17"/>
  <c r="F15" i="17"/>
  <c r="E15" i="17"/>
  <c r="D15" i="17"/>
  <c r="C15" i="17"/>
  <c r="H24" i="17" s="1"/>
  <c r="I24" i="17" s="1"/>
  <c r="J14" i="17"/>
  <c r="I14" i="17"/>
  <c r="H14" i="17"/>
  <c r="G14" i="17"/>
  <c r="F14" i="17"/>
  <c r="E14" i="17"/>
  <c r="D14" i="17"/>
  <c r="C14" i="17"/>
  <c r="H23" i="17" s="1"/>
  <c r="I23" i="17" s="1"/>
  <c r="J13" i="17"/>
  <c r="I13" i="17"/>
  <c r="H13" i="17"/>
  <c r="G13" i="17"/>
  <c r="F13" i="17"/>
  <c r="E13" i="17"/>
  <c r="D13" i="17"/>
  <c r="C13" i="17"/>
  <c r="H22" i="17" s="1"/>
  <c r="I22" i="17" s="1"/>
  <c r="C74" i="15"/>
  <c r="C73" i="15"/>
  <c r="C72" i="15"/>
  <c r="C71" i="15"/>
  <c r="C70" i="15"/>
  <c r="Y69" i="15"/>
  <c r="X69" i="15"/>
  <c r="U69" i="15"/>
  <c r="C69" i="15"/>
  <c r="X68" i="15"/>
  <c r="C68" i="15"/>
  <c r="X67" i="15"/>
  <c r="C67" i="15"/>
  <c r="B67" i="15"/>
  <c r="X66" i="15"/>
  <c r="C66" i="15"/>
  <c r="X65" i="15"/>
  <c r="U65" i="15"/>
  <c r="Y65" i="15" s="1"/>
  <c r="C65" i="15"/>
  <c r="B65" i="15"/>
  <c r="X64" i="15"/>
  <c r="C64" i="15"/>
  <c r="X63" i="15"/>
  <c r="C63" i="15"/>
  <c r="B63" i="15"/>
  <c r="C62" i="15"/>
  <c r="Y61" i="15"/>
  <c r="U61" i="15"/>
  <c r="C61" i="15"/>
  <c r="C60" i="15"/>
  <c r="C59" i="15"/>
  <c r="B58" i="15"/>
  <c r="F55" i="15"/>
  <c r="Z55" i="15" s="1"/>
  <c r="C55" i="15"/>
  <c r="U70" i="15" s="1"/>
  <c r="Y70" i="15" s="1"/>
  <c r="R54" i="15"/>
  <c r="N54" i="15"/>
  <c r="F54" i="15"/>
  <c r="V54" i="15" s="1"/>
  <c r="C54" i="15"/>
  <c r="R53" i="15"/>
  <c r="N53" i="15"/>
  <c r="F53" i="15"/>
  <c r="V53" i="15" s="1"/>
  <c r="C53" i="15"/>
  <c r="U68" i="15" s="1"/>
  <c r="Y68" i="15" s="1"/>
  <c r="R52" i="15"/>
  <c r="F52" i="15"/>
  <c r="V52" i="15" s="1"/>
  <c r="C52" i="15"/>
  <c r="U67" i="15" s="1"/>
  <c r="Y67" i="15" s="1"/>
  <c r="F51" i="15"/>
  <c r="Z51" i="15" s="1"/>
  <c r="C51" i="15"/>
  <c r="U66" i="15" s="1"/>
  <c r="Y66" i="15" s="1"/>
  <c r="Z50" i="15"/>
  <c r="R50" i="15"/>
  <c r="N50" i="15"/>
  <c r="J50" i="15"/>
  <c r="F50" i="15"/>
  <c r="V50" i="15" s="1"/>
  <c r="C50" i="15"/>
  <c r="Z49" i="15"/>
  <c r="R49" i="15"/>
  <c r="N49" i="15"/>
  <c r="J49" i="15"/>
  <c r="F49" i="15"/>
  <c r="V49" i="15" s="1"/>
  <c r="C49" i="15"/>
  <c r="B61" i="15" s="1"/>
  <c r="R48" i="15"/>
  <c r="N48" i="15"/>
  <c r="F48" i="15"/>
  <c r="V48" i="15" s="1"/>
  <c r="C48" i="15"/>
  <c r="F47" i="15"/>
  <c r="Z47" i="15" s="1"/>
  <c r="C47" i="15"/>
  <c r="U62" i="15" s="1"/>
  <c r="Y62" i="15" s="1"/>
  <c r="V46" i="15"/>
  <c r="F46" i="15"/>
  <c r="C46" i="15"/>
  <c r="P41" i="15"/>
  <c r="H41" i="15"/>
  <c r="G41" i="15"/>
  <c r="O41" i="15" s="1"/>
  <c r="F41" i="15"/>
  <c r="Q47" i="15" s="1"/>
  <c r="E41" i="15"/>
  <c r="D41" i="15"/>
  <c r="C41" i="15"/>
  <c r="P39" i="15"/>
  <c r="M39" i="15"/>
  <c r="L39" i="15"/>
  <c r="N38" i="15"/>
  <c r="K38" i="15"/>
  <c r="P37" i="15"/>
  <c r="N37" i="15"/>
  <c r="M37" i="15"/>
  <c r="L37" i="15"/>
  <c r="N36" i="15"/>
  <c r="N35" i="15"/>
  <c r="M35" i="15"/>
  <c r="O34" i="15"/>
  <c r="U49" i="15" s="1"/>
  <c r="N34" i="15"/>
  <c r="P33" i="15"/>
  <c r="O33" i="15"/>
  <c r="N33" i="15"/>
  <c r="M33" i="15"/>
  <c r="L33" i="15"/>
  <c r="K33" i="15"/>
  <c r="P32" i="15"/>
  <c r="N32" i="15"/>
  <c r="L32" i="15"/>
  <c r="N31" i="15"/>
  <c r="M31" i="15"/>
  <c r="K27" i="15"/>
  <c r="D27" i="15"/>
  <c r="D26" i="15"/>
  <c r="K25" i="15"/>
  <c r="D25" i="15"/>
  <c r="D24" i="15"/>
  <c r="K23" i="15"/>
  <c r="D23" i="15"/>
  <c r="D22" i="15"/>
  <c r="J18" i="15"/>
  <c r="I18" i="15"/>
  <c r="H18" i="15"/>
  <c r="G18" i="15"/>
  <c r="F18" i="15"/>
  <c r="E18" i="15"/>
  <c r="D18" i="15"/>
  <c r="C18" i="15"/>
  <c r="K18" i="15" s="1"/>
  <c r="J17" i="15"/>
  <c r="I17" i="15"/>
  <c r="H17" i="15"/>
  <c r="G17" i="15"/>
  <c r="F17" i="15"/>
  <c r="E17" i="15"/>
  <c r="D17" i="15"/>
  <c r="C17" i="15"/>
  <c r="J16" i="15"/>
  <c r="I16" i="15"/>
  <c r="H16" i="15"/>
  <c r="G16" i="15"/>
  <c r="F16" i="15"/>
  <c r="E16" i="15"/>
  <c r="D16" i="15"/>
  <c r="C16" i="15"/>
  <c r="K16" i="15" s="1"/>
  <c r="J15" i="15"/>
  <c r="I15" i="15"/>
  <c r="H15" i="15"/>
  <c r="G15" i="15"/>
  <c r="F15" i="15"/>
  <c r="E15" i="15"/>
  <c r="D15" i="15"/>
  <c r="C15" i="15"/>
  <c r="K15" i="15" s="1"/>
  <c r="J14" i="15"/>
  <c r="I14" i="15"/>
  <c r="H14" i="15"/>
  <c r="G14" i="15"/>
  <c r="F14" i="15"/>
  <c r="E14" i="15"/>
  <c r="D14" i="15"/>
  <c r="C14" i="15"/>
  <c r="K14" i="15" s="1"/>
  <c r="J13" i="15"/>
  <c r="I13" i="15"/>
  <c r="H13" i="15"/>
  <c r="G13" i="15"/>
  <c r="F13" i="15"/>
  <c r="E13" i="15"/>
  <c r="D13" i="15"/>
  <c r="C13" i="15"/>
  <c r="K13" i="15" s="1"/>
  <c r="H22" i="15" s="1"/>
  <c r="I22" i="15" s="1"/>
  <c r="D54" i="15" s="1"/>
  <c r="D71" i="15" s="1"/>
  <c r="L26" i="24" l="1"/>
  <c r="T54" i="24"/>
  <c r="H71" i="24" s="1"/>
  <c r="T52" i="24"/>
  <c r="H67" i="24" s="1"/>
  <c r="F26" i="24"/>
  <c r="G26" i="24" s="1"/>
  <c r="T53" i="24"/>
  <c r="H69" i="24" s="1"/>
  <c r="T47" i="24"/>
  <c r="J26" i="24"/>
  <c r="W49" i="24" s="1"/>
  <c r="H62" i="24" s="1"/>
  <c r="T49" i="24"/>
  <c r="H61" i="24" s="1"/>
  <c r="T51" i="24"/>
  <c r="H65" i="24" s="1"/>
  <c r="T46" i="24"/>
  <c r="T48" i="24"/>
  <c r="H59" i="24" s="1"/>
  <c r="G50" i="24"/>
  <c r="D64" i="24" s="1"/>
  <c r="L55" i="24"/>
  <c r="F73" i="24" s="1"/>
  <c r="L51" i="24"/>
  <c r="F65" i="24" s="1"/>
  <c r="L47" i="24"/>
  <c r="L52" i="24"/>
  <c r="F67" i="24" s="1"/>
  <c r="L48" i="24"/>
  <c r="F59" i="24" s="1"/>
  <c r="L54" i="24"/>
  <c r="F71" i="24" s="1"/>
  <c r="L49" i="24"/>
  <c r="F61" i="24" s="1"/>
  <c r="J24" i="24"/>
  <c r="O53" i="24" s="1"/>
  <c r="F70" i="24" s="1"/>
  <c r="L46" i="24"/>
  <c r="L53" i="24"/>
  <c r="F69" i="24" s="1"/>
  <c r="L50" i="24"/>
  <c r="F63" i="24" s="1"/>
  <c r="L24" i="24"/>
  <c r="O52" i="24"/>
  <c r="F68" i="24" s="1"/>
  <c r="O50" i="24"/>
  <c r="F64" i="24" s="1"/>
  <c r="S49" i="24"/>
  <c r="G62" i="24" s="1"/>
  <c r="G48" i="24"/>
  <c r="D60" i="24" s="1"/>
  <c r="K53" i="24"/>
  <c r="E70" i="24" s="1"/>
  <c r="G49" i="24"/>
  <c r="D62" i="24" s="1"/>
  <c r="K54" i="24"/>
  <c r="E72" i="24" s="1"/>
  <c r="G52" i="24"/>
  <c r="D68" i="24" s="1"/>
  <c r="O47" i="24"/>
  <c r="O54" i="24"/>
  <c r="F72" i="24" s="1"/>
  <c r="K49" i="24"/>
  <c r="E62" i="24" s="1"/>
  <c r="K50" i="24"/>
  <c r="E64" i="24" s="1"/>
  <c r="S52" i="24"/>
  <c r="G68" i="24" s="1"/>
  <c r="O49" i="24"/>
  <c r="F62" i="24" s="1"/>
  <c r="S54" i="24"/>
  <c r="G72" i="24" s="1"/>
  <c r="P55" i="24"/>
  <c r="G73" i="24" s="1"/>
  <c r="P51" i="24"/>
  <c r="G65" i="24" s="1"/>
  <c r="P47" i="24"/>
  <c r="P52" i="24"/>
  <c r="G67" i="24" s="1"/>
  <c r="P48" i="24"/>
  <c r="G59" i="24" s="1"/>
  <c r="P53" i="24"/>
  <c r="G69" i="24" s="1"/>
  <c r="P50" i="24"/>
  <c r="G63" i="24" s="1"/>
  <c r="P46" i="24"/>
  <c r="L25" i="24"/>
  <c r="J25" i="24"/>
  <c r="S48" i="24" s="1"/>
  <c r="G60" i="24" s="1"/>
  <c r="P54" i="24"/>
  <c r="G71" i="24" s="1"/>
  <c r="P49" i="24"/>
  <c r="G61" i="24" s="1"/>
  <c r="G46" i="24"/>
  <c r="S51" i="24"/>
  <c r="G66" i="24" s="1"/>
  <c r="AA48" i="24"/>
  <c r="I60" i="24" s="1"/>
  <c r="S46" i="24"/>
  <c r="O55" i="24"/>
  <c r="F74" i="24" s="1"/>
  <c r="AA46" i="24"/>
  <c r="O48" i="24"/>
  <c r="F60" i="24" s="1"/>
  <c r="G54" i="24"/>
  <c r="D72" i="24" s="1"/>
  <c r="S53" i="24"/>
  <c r="G70" i="24" s="1"/>
  <c r="S55" i="24"/>
  <c r="G74" i="24" s="1"/>
  <c r="F25" i="22"/>
  <c r="G25" i="22" s="1"/>
  <c r="P55" i="22"/>
  <c r="G73" i="22" s="1"/>
  <c r="P50" i="22"/>
  <c r="G63" i="22" s="1"/>
  <c r="P52" i="22"/>
  <c r="G67" i="22" s="1"/>
  <c r="H23" i="22"/>
  <c r="I23" i="22" s="1"/>
  <c r="H51" i="22" s="1"/>
  <c r="E65" i="22" s="1"/>
  <c r="H24" i="22"/>
  <c r="I24" i="22" s="1"/>
  <c r="F24" i="22"/>
  <c r="G24" i="22" s="1"/>
  <c r="P48" i="22"/>
  <c r="G59" i="22" s="1"/>
  <c r="P49" i="22"/>
  <c r="G61" i="22" s="1"/>
  <c r="P51" i="22"/>
  <c r="G65" i="22" s="1"/>
  <c r="L25" i="22"/>
  <c r="J25" i="22"/>
  <c r="S55" i="22" s="1"/>
  <c r="G74" i="22" s="1"/>
  <c r="F22" i="22"/>
  <c r="G22" i="22" s="1"/>
  <c r="H22" i="22"/>
  <c r="I22" i="22" s="1"/>
  <c r="D47" i="22" s="1"/>
  <c r="H27" i="22"/>
  <c r="I27" i="22" s="1"/>
  <c r="X55" i="22" s="1"/>
  <c r="I73" i="22" s="1"/>
  <c r="F27" i="22"/>
  <c r="G27" i="22" s="1"/>
  <c r="H26" i="22"/>
  <c r="I26" i="22" s="1"/>
  <c r="T47" i="22" s="1"/>
  <c r="F26" i="22"/>
  <c r="G26" i="22" s="1"/>
  <c r="X54" i="22"/>
  <c r="I71" i="22" s="1"/>
  <c r="X46" i="22"/>
  <c r="X50" i="22"/>
  <c r="I63" i="22" s="1"/>
  <c r="H55" i="22"/>
  <c r="E73" i="22" s="1"/>
  <c r="H54" i="22"/>
  <c r="E71" i="22" s="1"/>
  <c r="H53" i="22"/>
  <c r="E69" i="22" s="1"/>
  <c r="L23" i="22"/>
  <c r="H52" i="22"/>
  <c r="E67" i="22" s="1"/>
  <c r="H50" i="22"/>
  <c r="E63" i="22" s="1"/>
  <c r="S52" i="22"/>
  <c r="G68" i="22" s="1"/>
  <c r="T51" i="22"/>
  <c r="H65" i="22" s="1"/>
  <c r="T54" i="22"/>
  <c r="H71" i="22" s="1"/>
  <c r="J26" i="22"/>
  <c r="W51" i="22" s="1"/>
  <c r="H66" i="22" s="1"/>
  <c r="T50" i="22"/>
  <c r="H63" i="22" s="1"/>
  <c r="K53" i="21"/>
  <c r="E70" i="21" s="1"/>
  <c r="AA53" i="21"/>
  <c r="I70" i="21" s="1"/>
  <c r="AA51" i="21"/>
  <c r="I66" i="21" s="1"/>
  <c r="AA54" i="21"/>
  <c r="I72" i="21" s="1"/>
  <c r="K50" i="21"/>
  <c r="E64" i="21" s="1"/>
  <c r="W53" i="21"/>
  <c r="H70" i="21" s="1"/>
  <c r="K46" i="21"/>
  <c r="K47" i="21"/>
  <c r="K54" i="21"/>
  <c r="E72" i="21" s="1"/>
  <c r="L55" i="21"/>
  <c r="F73" i="21" s="1"/>
  <c r="L51" i="21"/>
  <c r="F65" i="21" s="1"/>
  <c r="L47" i="21"/>
  <c r="L52" i="21"/>
  <c r="F67" i="21" s="1"/>
  <c r="L48" i="21"/>
  <c r="F59" i="21" s="1"/>
  <c r="L54" i="21"/>
  <c r="F71" i="21" s="1"/>
  <c r="L49" i="21"/>
  <c r="F61" i="21" s="1"/>
  <c r="J24" i="21"/>
  <c r="O50" i="21" s="1"/>
  <c r="F64" i="21" s="1"/>
  <c r="L53" i="21"/>
  <c r="F69" i="21" s="1"/>
  <c r="L50" i="21"/>
  <c r="F63" i="21" s="1"/>
  <c r="L46" i="21"/>
  <c r="L24" i="21"/>
  <c r="O51" i="21"/>
  <c r="F66" i="21" s="1"/>
  <c r="W50" i="21"/>
  <c r="H64" i="21" s="1"/>
  <c r="K49" i="21"/>
  <c r="E62" i="21" s="1"/>
  <c r="K55" i="21"/>
  <c r="E74" i="21" s="1"/>
  <c r="W54" i="21"/>
  <c r="H72" i="21" s="1"/>
  <c r="P55" i="21"/>
  <c r="G73" i="21" s="1"/>
  <c r="P51" i="21"/>
  <c r="G65" i="21" s="1"/>
  <c r="P47" i="21"/>
  <c r="P52" i="21"/>
  <c r="G67" i="21" s="1"/>
  <c r="P48" i="21"/>
  <c r="G59" i="21" s="1"/>
  <c r="P53" i="21"/>
  <c r="G69" i="21" s="1"/>
  <c r="P50" i="21"/>
  <c r="G63" i="21" s="1"/>
  <c r="J25" i="21"/>
  <c r="S49" i="21" s="1"/>
  <c r="G62" i="21" s="1"/>
  <c r="P54" i="21"/>
  <c r="G71" i="21" s="1"/>
  <c r="P49" i="21"/>
  <c r="G61" i="21" s="1"/>
  <c r="P46" i="21"/>
  <c r="L25" i="21"/>
  <c r="O54" i="19"/>
  <c r="F72" i="19" s="1"/>
  <c r="O46" i="19"/>
  <c r="O50" i="19"/>
  <c r="F64" i="19" s="1"/>
  <c r="O55" i="19"/>
  <c r="F74" i="19" s="1"/>
  <c r="F23" i="19"/>
  <c r="G23" i="19" s="1"/>
  <c r="K53" i="19"/>
  <c r="E70" i="19" s="1"/>
  <c r="W51" i="19"/>
  <c r="H66" i="19" s="1"/>
  <c r="W49" i="19"/>
  <c r="H62" i="19" s="1"/>
  <c r="AA46" i="19"/>
  <c r="W52" i="19"/>
  <c r="H68" i="19" s="1"/>
  <c r="H54" i="19"/>
  <c r="E71" i="19" s="1"/>
  <c r="H50" i="19"/>
  <c r="E63" i="19" s="1"/>
  <c r="H53" i="19"/>
  <c r="E69" i="19" s="1"/>
  <c r="H48" i="19"/>
  <c r="E59" i="19" s="1"/>
  <c r="H47" i="19"/>
  <c r="H46" i="19"/>
  <c r="J23" i="19"/>
  <c r="H52" i="19"/>
  <c r="E67" i="19" s="1"/>
  <c r="H49" i="19"/>
  <c r="E61" i="19" s="1"/>
  <c r="H51" i="19"/>
  <c r="E65" i="19" s="1"/>
  <c r="H55" i="19"/>
  <c r="E73" i="19" s="1"/>
  <c r="L23" i="19"/>
  <c r="O52" i="19"/>
  <c r="F68" i="19" s="1"/>
  <c r="W54" i="19"/>
  <c r="H72" i="19" s="1"/>
  <c r="AA49" i="19"/>
  <c r="I62" i="19" s="1"/>
  <c r="K54" i="19"/>
  <c r="E72" i="19" s="1"/>
  <c r="W53" i="19"/>
  <c r="H70" i="19" s="1"/>
  <c r="AA52" i="19"/>
  <c r="I68" i="19" s="1"/>
  <c r="H25" i="19"/>
  <c r="I25" i="19" s="1"/>
  <c r="F25" i="19"/>
  <c r="G25" i="19" s="1"/>
  <c r="L54" i="19"/>
  <c r="F71" i="19" s="1"/>
  <c r="L50" i="19"/>
  <c r="F63" i="19" s="1"/>
  <c r="L52" i="19"/>
  <c r="F67" i="19" s="1"/>
  <c r="L51" i="19"/>
  <c r="F65" i="19" s="1"/>
  <c r="L46" i="19"/>
  <c r="L53" i="19"/>
  <c r="F69" i="19" s="1"/>
  <c r="L48" i="19"/>
  <c r="F59" i="19" s="1"/>
  <c r="L47" i="19"/>
  <c r="L24" i="19"/>
  <c r="L55" i="19"/>
  <c r="F73" i="19" s="1"/>
  <c r="L49" i="19"/>
  <c r="F61" i="19" s="1"/>
  <c r="J24" i="19"/>
  <c r="O53" i="19" s="1"/>
  <c r="F70" i="19" s="1"/>
  <c r="O54" i="18"/>
  <c r="F72" i="18" s="1"/>
  <c r="O51" i="18"/>
  <c r="F66" i="18" s="1"/>
  <c r="W50" i="18"/>
  <c r="H64" i="18" s="1"/>
  <c r="W55" i="18"/>
  <c r="H74" i="18" s="1"/>
  <c r="G54" i="18"/>
  <c r="D72" i="18" s="1"/>
  <c r="S53" i="18"/>
  <c r="G70" i="18" s="1"/>
  <c r="AA52" i="18"/>
  <c r="I68" i="18" s="1"/>
  <c r="O48" i="18"/>
  <c r="F60" i="18" s="1"/>
  <c r="W54" i="18"/>
  <c r="H72" i="18" s="1"/>
  <c r="S55" i="18"/>
  <c r="G74" i="18" s="1"/>
  <c r="K54" i="18"/>
  <c r="E72" i="18" s="1"/>
  <c r="O52" i="18"/>
  <c r="F68" i="18" s="1"/>
  <c r="H24" i="15"/>
  <c r="I24" i="15" s="1"/>
  <c r="L47" i="15" s="1"/>
  <c r="F25" i="17"/>
  <c r="G25" i="17" s="1"/>
  <c r="H25" i="17"/>
  <c r="I25" i="17" s="1"/>
  <c r="P55" i="17" s="1"/>
  <c r="G73" i="17" s="1"/>
  <c r="F26" i="17"/>
  <c r="G26" i="17" s="1"/>
  <c r="F22" i="17"/>
  <c r="G22" i="17" s="1"/>
  <c r="F24" i="17"/>
  <c r="G24" i="17" s="1"/>
  <c r="H27" i="17"/>
  <c r="I27" i="17" s="1"/>
  <c r="F27" i="17"/>
  <c r="G27" i="17" s="1"/>
  <c r="D55" i="17"/>
  <c r="D73" i="17" s="1"/>
  <c r="D51" i="17"/>
  <c r="D65" i="17" s="1"/>
  <c r="D47" i="17"/>
  <c r="D54" i="17"/>
  <c r="D71" i="17" s="1"/>
  <c r="D53" i="17"/>
  <c r="D69" i="17" s="1"/>
  <c r="D48" i="17"/>
  <c r="D59" i="17" s="1"/>
  <c r="D50" i="17"/>
  <c r="D63" i="17" s="1"/>
  <c r="D49" i="17"/>
  <c r="D61" i="17" s="1"/>
  <c r="D46" i="17"/>
  <c r="J22" i="17"/>
  <c r="G47" i="17" s="1"/>
  <c r="D52" i="17"/>
  <c r="D67" i="17" s="1"/>
  <c r="H55" i="17"/>
  <c r="E73" i="17" s="1"/>
  <c r="H51" i="17"/>
  <c r="E65" i="17" s="1"/>
  <c r="H47" i="17"/>
  <c r="H53" i="17"/>
  <c r="E69" i="17" s="1"/>
  <c r="H52" i="17"/>
  <c r="E67" i="17" s="1"/>
  <c r="H54" i="17"/>
  <c r="E71" i="17" s="1"/>
  <c r="H49" i="17"/>
  <c r="E61" i="17" s="1"/>
  <c r="H48" i="17"/>
  <c r="E59" i="17" s="1"/>
  <c r="H46" i="17"/>
  <c r="H50" i="17"/>
  <c r="E63" i="17" s="1"/>
  <c r="J23" i="17"/>
  <c r="K55" i="17" s="1"/>
  <c r="E74" i="17" s="1"/>
  <c r="L55" i="17"/>
  <c r="F73" i="17" s="1"/>
  <c r="L51" i="17"/>
  <c r="F65" i="17" s="1"/>
  <c r="L47" i="17"/>
  <c r="L53" i="17"/>
  <c r="F69" i="17" s="1"/>
  <c r="L52" i="17"/>
  <c r="F67" i="17" s="1"/>
  <c r="L46" i="17"/>
  <c r="L54" i="17"/>
  <c r="F71" i="17" s="1"/>
  <c r="L49" i="17"/>
  <c r="F61" i="17" s="1"/>
  <c r="L48" i="17"/>
  <c r="F59" i="17" s="1"/>
  <c r="L50" i="17"/>
  <c r="F63" i="17" s="1"/>
  <c r="J24" i="17"/>
  <c r="P51" i="17"/>
  <c r="G65" i="17" s="1"/>
  <c r="P47" i="17"/>
  <c r="P53" i="17"/>
  <c r="G69" i="17" s="1"/>
  <c r="P52" i="17"/>
  <c r="G67" i="17" s="1"/>
  <c r="J25" i="17"/>
  <c r="P48" i="17"/>
  <c r="G59" i="17" s="1"/>
  <c r="T55" i="17"/>
  <c r="H73" i="17" s="1"/>
  <c r="T51" i="17"/>
  <c r="H65" i="17" s="1"/>
  <c r="T47" i="17"/>
  <c r="T54" i="17"/>
  <c r="H71" i="17" s="1"/>
  <c r="T49" i="17"/>
  <c r="H61" i="17" s="1"/>
  <c r="T48" i="17"/>
  <c r="H59" i="17" s="1"/>
  <c r="T50" i="17"/>
  <c r="H63" i="17" s="1"/>
  <c r="T46" i="17"/>
  <c r="T53" i="17"/>
  <c r="H69" i="17" s="1"/>
  <c r="J26" i="17"/>
  <c r="T52" i="17"/>
  <c r="H67" i="17" s="1"/>
  <c r="B65" i="17"/>
  <c r="U66" i="17"/>
  <c r="Y66" i="17" s="1"/>
  <c r="N31" i="17"/>
  <c r="Q46" i="17" s="1"/>
  <c r="K47" i="17"/>
  <c r="N35" i="17"/>
  <c r="N39" i="17"/>
  <c r="K46" i="17"/>
  <c r="M54" i="17"/>
  <c r="O54" i="17" s="1"/>
  <c r="F72" i="17" s="1"/>
  <c r="M50" i="17"/>
  <c r="O50" i="17" s="1"/>
  <c r="F64" i="17" s="1"/>
  <c r="M52" i="17"/>
  <c r="M46" i="17"/>
  <c r="O46" i="17" s="1"/>
  <c r="M48" i="17"/>
  <c r="M47" i="17"/>
  <c r="O47" i="17" s="1"/>
  <c r="M41" i="17"/>
  <c r="M40" i="17"/>
  <c r="M55" i="17" s="1"/>
  <c r="M38" i="17"/>
  <c r="M53" i="17" s="1"/>
  <c r="O53" i="17" s="1"/>
  <c r="F70" i="17" s="1"/>
  <c r="M36" i="17"/>
  <c r="M51" i="17" s="1"/>
  <c r="O51" i="17" s="1"/>
  <c r="F66" i="17" s="1"/>
  <c r="M34" i="17"/>
  <c r="M49" i="17" s="1"/>
  <c r="O49" i="17" s="1"/>
  <c r="F62" i="17" s="1"/>
  <c r="M32" i="17"/>
  <c r="Q54" i="17"/>
  <c r="S54" i="17" s="1"/>
  <c r="G72" i="17" s="1"/>
  <c r="Q50" i="17"/>
  <c r="S50" i="17" s="1"/>
  <c r="G64" i="17" s="1"/>
  <c r="Q53" i="17"/>
  <c r="Q52" i="17"/>
  <c r="N41" i="17"/>
  <c r="N40" i="17"/>
  <c r="Q55" i="17" s="1"/>
  <c r="S55" i="17" s="1"/>
  <c r="G74" i="17" s="1"/>
  <c r="N38" i="17"/>
  <c r="N36" i="17"/>
  <c r="Q51" i="17" s="1"/>
  <c r="N34" i="17"/>
  <c r="Q49" i="17" s="1"/>
  <c r="S49" i="17" s="1"/>
  <c r="G62" i="17" s="1"/>
  <c r="N32" i="17"/>
  <c r="Q47" i="17" s="1"/>
  <c r="S47" i="17" s="1"/>
  <c r="Q48" i="17"/>
  <c r="G46" i="17"/>
  <c r="Z54" i="17"/>
  <c r="J54" i="17"/>
  <c r="N54" i="17"/>
  <c r="R54" i="17"/>
  <c r="R46" i="17"/>
  <c r="V46" i="17"/>
  <c r="Z46" i="17"/>
  <c r="E54" i="17"/>
  <c r="E50" i="17"/>
  <c r="G50" i="17" s="1"/>
  <c r="D64" i="17" s="1"/>
  <c r="U54" i="17"/>
  <c r="U50" i="17"/>
  <c r="U46" i="17"/>
  <c r="V47" i="17"/>
  <c r="W47" i="17" s="1"/>
  <c r="V48" i="17"/>
  <c r="W48" i="17" s="1"/>
  <c r="H60" i="17" s="1"/>
  <c r="N50" i="17"/>
  <c r="E51" i="17"/>
  <c r="U51" i="17"/>
  <c r="W51" i="17" s="1"/>
  <c r="H66" i="17" s="1"/>
  <c r="E52" i="17"/>
  <c r="U52" i="17"/>
  <c r="U53" i="17"/>
  <c r="N55" i="17"/>
  <c r="I54" i="17"/>
  <c r="I50" i="17"/>
  <c r="Y54" i="17"/>
  <c r="Y50" i="17"/>
  <c r="Y46" i="17"/>
  <c r="J50" i="17"/>
  <c r="Z50" i="17"/>
  <c r="E55" i="17"/>
  <c r="G55" i="17" s="1"/>
  <c r="D74" i="17" s="1"/>
  <c r="J55" i="17"/>
  <c r="U55" i="17"/>
  <c r="Z55" i="17"/>
  <c r="U64" i="17"/>
  <c r="Y64" i="17" s="1"/>
  <c r="E49" i="17"/>
  <c r="B63" i="17"/>
  <c r="J49" i="17"/>
  <c r="N49" i="17"/>
  <c r="R49" i="17"/>
  <c r="V49" i="17"/>
  <c r="J53" i="17"/>
  <c r="N53" i="17"/>
  <c r="R53" i="17"/>
  <c r="V53" i="17"/>
  <c r="K31" i="15"/>
  <c r="E46" i="15" s="1"/>
  <c r="G46" i="15" s="1"/>
  <c r="O31" i="15"/>
  <c r="U46" i="15" s="1"/>
  <c r="K35" i="15"/>
  <c r="E50" i="15" s="1"/>
  <c r="G50" i="15" s="1"/>
  <c r="D64" i="15" s="1"/>
  <c r="O35" i="15"/>
  <c r="O36" i="15"/>
  <c r="U51" i="15" s="1"/>
  <c r="K40" i="15"/>
  <c r="E55" i="15" s="1"/>
  <c r="I47" i="15"/>
  <c r="Y47" i="15"/>
  <c r="E49" i="15"/>
  <c r="U50" i="15"/>
  <c r="Y54" i="15"/>
  <c r="K26" i="15"/>
  <c r="L31" i="15"/>
  <c r="P31" i="15"/>
  <c r="Y46" i="15" s="1"/>
  <c r="O32" i="15"/>
  <c r="K34" i="15"/>
  <c r="L35" i="15"/>
  <c r="I50" i="15" s="1"/>
  <c r="P35" i="15"/>
  <c r="Y50" i="15" s="1"/>
  <c r="K37" i="15"/>
  <c r="O37" i="15"/>
  <c r="O38" i="15"/>
  <c r="U53" i="15" s="1"/>
  <c r="N39" i="15"/>
  <c r="Q54" i="15" s="1"/>
  <c r="N40" i="15"/>
  <c r="K41" i="15"/>
  <c r="I54" i="15"/>
  <c r="K22" i="15"/>
  <c r="K32" i="15"/>
  <c r="K36" i="15"/>
  <c r="K39" i="15"/>
  <c r="E54" i="15" s="1"/>
  <c r="O39" i="15"/>
  <c r="O40" i="15"/>
  <c r="U55" i="15" s="1"/>
  <c r="Q46" i="15"/>
  <c r="L13" i="15"/>
  <c r="L14" i="15"/>
  <c r="L15" i="15"/>
  <c r="L16" i="15"/>
  <c r="L18" i="15"/>
  <c r="F24" i="15"/>
  <c r="G24" i="15" s="1"/>
  <c r="H25" i="15"/>
  <c r="I25" i="15" s="1"/>
  <c r="F25" i="15"/>
  <c r="G25" i="15" s="1"/>
  <c r="H23" i="15"/>
  <c r="I23" i="15" s="1"/>
  <c r="F23" i="15"/>
  <c r="G23" i="15" s="1"/>
  <c r="H27" i="15"/>
  <c r="I27" i="15" s="1"/>
  <c r="F27" i="15"/>
  <c r="G27" i="15" s="1"/>
  <c r="K17" i="15"/>
  <c r="L17" i="15"/>
  <c r="D53" i="15"/>
  <c r="D69" i="15" s="1"/>
  <c r="D49" i="15"/>
  <c r="D61" i="15" s="1"/>
  <c r="D55" i="15"/>
  <c r="D73" i="15" s="1"/>
  <c r="D50" i="15"/>
  <c r="D63" i="15" s="1"/>
  <c r="D52" i="15"/>
  <c r="D67" i="15" s="1"/>
  <c r="D51" i="15"/>
  <c r="D65" i="15" s="1"/>
  <c r="D46" i="15"/>
  <c r="D48" i="15"/>
  <c r="D59" i="15" s="1"/>
  <c r="D47" i="15"/>
  <c r="L53" i="15"/>
  <c r="F69" i="15" s="1"/>
  <c r="L49" i="15"/>
  <c r="F61" i="15" s="1"/>
  <c r="L48" i="15"/>
  <c r="F59" i="15" s="1"/>
  <c r="L55" i="15"/>
  <c r="F73" i="15" s="1"/>
  <c r="L54" i="15"/>
  <c r="F71" i="15" s="1"/>
  <c r="L51" i="15"/>
  <c r="F65" i="15" s="1"/>
  <c r="L50" i="15"/>
  <c r="F63" i="15" s="1"/>
  <c r="J22" i="15"/>
  <c r="G49" i="15" s="1"/>
  <c r="D62" i="15" s="1"/>
  <c r="J24" i="15"/>
  <c r="B59" i="15"/>
  <c r="U63" i="15"/>
  <c r="Y63" i="15" s="1"/>
  <c r="M52" i="15"/>
  <c r="M48" i="15"/>
  <c r="O48" i="15" s="1"/>
  <c r="F60" i="15" s="1"/>
  <c r="M41" i="15"/>
  <c r="M54" i="15"/>
  <c r="O54" i="15" s="1"/>
  <c r="F72" i="15" s="1"/>
  <c r="M50" i="15"/>
  <c r="O50" i="15" s="1"/>
  <c r="F64" i="15" s="1"/>
  <c r="M40" i="15"/>
  <c r="M55" i="15" s="1"/>
  <c r="M38" i="15"/>
  <c r="M53" i="15" s="1"/>
  <c r="M36" i="15"/>
  <c r="M51" i="15" s="1"/>
  <c r="O51" i="15" s="1"/>
  <c r="F66" i="15" s="1"/>
  <c r="M34" i="15"/>
  <c r="M49" i="15" s="1"/>
  <c r="O49" i="15" s="1"/>
  <c r="F62" i="15" s="1"/>
  <c r="M32" i="15"/>
  <c r="M47" i="15" s="1"/>
  <c r="O47" i="15" s="1"/>
  <c r="M46" i="15"/>
  <c r="K24" i="15"/>
  <c r="Z46" i="15"/>
  <c r="J46" i="15"/>
  <c r="N46" i="15"/>
  <c r="R46" i="15"/>
  <c r="L52" i="15"/>
  <c r="F67" i="15" s="1"/>
  <c r="F22" i="15"/>
  <c r="G22" i="15" s="1"/>
  <c r="L34" i="15"/>
  <c r="I49" i="15" s="1"/>
  <c r="P34" i="15"/>
  <c r="Y49" i="15" s="1"/>
  <c r="L36" i="15"/>
  <c r="I51" i="15" s="1"/>
  <c r="P36" i="15"/>
  <c r="L38" i="15"/>
  <c r="I53" i="15" s="1"/>
  <c r="P38" i="15"/>
  <c r="Y53" i="15" s="1"/>
  <c r="L40" i="15"/>
  <c r="I55" i="15" s="1"/>
  <c r="P40" i="15"/>
  <c r="Y55" i="15" s="1"/>
  <c r="Q52" i="15"/>
  <c r="Q48" i="15"/>
  <c r="L41" i="15"/>
  <c r="J48" i="15"/>
  <c r="Z48" i="15"/>
  <c r="Q49" i="15"/>
  <c r="Q50" i="15"/>
  <c r="Q51" i="15"/>
  <c r="N52" i="15"/>
  <c r="E53" i="15"/>
  <c r="G53" i="15" s="1"/>
  <c r="D70" i="15" s="1"/>
  <c r="J53" i="15"/>
  <c r="Z53" i="15"/>
  <c r="J54" i="15"/>
  <c r="U54" i="15"/>
  <c r="Z54" i="15"/>
  <c r="U64" i="15"/>
  <c r="Y64" i="15" s="1"/>
  <c r="E52" i="15"/>
  <c r="G52" i="15" s="1"/>
  <c r="D68" i="15" s="1"/>
  <c r="E48" i="15"/>
  <c r="G48" i="15" s="1"/>
  <c r="D60" i="15" s="1"/>
  <c r="U52" i="15"/>
  <c r="U48" i="15"/>
  <c r="N41" i="15"/>
  <c r="I46" i="15"/>
  <c r="E47" i="15"/>
  <c r="G47" i="15" s="1"/>
  <c r="J52" i="15"/>
  <c r="Z52" i="15"/>
  <c r="Q53" i="15"/>
  <c r="Q55" i="15"/>
  <c r="I52" i="15"/>
  <c r="I48" i="15"/>
  <c r="Y52" i="15"/>
  <c r="Y48" i="15"/>
  <c r="U47" i="15"/>
  <c r="E51" i="15"/>
  <c r="G51" i="15" s="1"/>
  <c r="D66" i="15" s="1"/>
  <c r="Y51" i="15"/>
  <c r="J47" i="15"/>
  <c r="N47" i="15"/>
  <c r="R47" i="15"/>
  <c r="V47" i="15"/>
  <c r="J51" i="15"/>
  <c r="N51" i="15"/>
  <c r="R51" i="15"/>
  <c r="V51" i="15"/>
  <c r="J55" i="15"/>
  <c r="N55" i="15"/>
  <c r="R55" i="15"/>
  <c r="V55" i="15"/>
  <c r="W52" i="24" l="1"/>
  <c r="H68" i="24" s="1"/>
  <c r="W47" i="24"/>
  <c r="W46" i="24"/>
  <c r="W51" i="24"/>
  <c r="H66" i="24" s="1"/>
  <c r="W54" i="24"/>
  <c r="H72" i="24" s="1"/>
  <c r="W50" i="24"/>
  <c r="H64" i="24" s="1"/>
  <c r="W53" i="24"/>
  <c r="H70" i="24" s="1"/>
  <c r="W48" i="24"/>
  <c r="H60" i="24" s="1"/>
  <c r="W55" i="24"/>
  <c r="H74" i="24" s="1"/>
  <c r="S47" i="24"/>
  <c r="S50" i="24"/>
  <c r="G64" i="24" s="1"/>
  <c r="O46" i="24"/>
  <c r="O51" i="24"/>
  <c r="F66" i="24" s="1"/>
  <c r="J23" i="22"/>
  <c r="K46" i="22" s="1"/>
  <c r="H46" i="22"/>
  <c r="H47" i="22"/>
  <c r="H48" i="22"/>
  <c r="E59" i="22" s="1"/>
  <c r="H49" i="22"/>
  <c r="E61" i="22" s="1"/>
  <c r="D46" i="22"/>
  <c r="D54" i="22"/>
  <c r="D71" i="22" s="1"/>
  <c r="D48" i="22"/>
  <c r="D59" i="22" s="1"/>
  <c r="D51" i="22"/>
  <c r="D65" i="22" s="1"/>
  <c r="D50" i="22"/>
  <c r="D63" i="22" s="1"/>
  <c r="D53" i="22"/>
  <c r="D69" i="22" s="1"/>
  <c r="J22" i="22"/>
  <c r="G55" i="22" s="1"/>
  <c r="D74" i="22" s="1"/>
  <c r="D49" i="22"/>
  <c r="D61" i="22" s="1"/>
  <c r="D55" i="22"/>
  <c r="D73" i="22" s="1"/>
  <c r="S49" i="22"/>
  <c r="G62" i="22" s="1"/>
  <c r="S46" i="22"/>
  <c r="L22" i="22"/>
  <c r="D52" i="22"/>
  <c r="D67" i="22" s="1"/>
  <c r="S51" i="22"/>
  <c r="G66" i="22" s="1"/>
  <c r="S47" i="22"/>
  <c r="S53" i="22"/>
  <c r="G70" i="22" s="1"/>
  <c r="S54" i="22"/>
  <c r="G72" i="22" s="1"/>
  <c r="S48" i="22"/>
  <c r="G60" i="22" s="1"/>
  <c r="S50" i="22"/>
  <c r="G64" i="22" s="1"/>
  <c r="L47" i="22"/>
  <c r="L48" i="22"/>
  <c r="F59" i="22" s="1"/>
  <c r="J24" i="22"/>
  <c r="L54" i="22"/>
  <c r="F71" i="22" s="1"/>
  <c r="L52" i="22"/>
  <c r="F67" i="22" s="1"/>
  <c r="L24" i="22"/>
  <c r="L55" i="22"/>
  <c r="F73" i="22" s="1"/>
  <c r="L53" i="22"/>
  <c r="F69" i="22" s="1"/>
  <c r="L50" i="22"/>
  <c r="F63" i="22" s="1"/>
  <c r="L51" i="22"/>
  <c r="F65" i="22" s="1"/>
  <c r="L49" i="22"/>
  <c r="F61" i="22" s="1"/>
  <c r="L46" i="22"/>
  <c r="J27" i="22"/>
  <c r="AA51" i="22" s="1"/>
  <c r="I66" i="22" s="1"/>
  <c r="L27" i="22"/>
  <c r="X47" i="22"/>
  <c r="X48" i="22"/>
  <c r="I59" i="22" s="1"/>
  <c r="X49" i="22"/>
  <c r="I61" i="22" s="1"/>
  <c r="X51" i="22"/>
  <c r="I65" i="22" s="1"/>
  <c r="X52" i="22"/>
  <c r="I67" i="22" s="1"/>
  <c r="X53" i="22"/>
  <c r="I69" i="22" s="1"/>
  <c r="T46" i="22"/>
  <c r="T49" i="22"/>
  <c r="H61" i="22" s="1"/>
  <c r="T55" i="22"/>
  <c r="H73" i="22" s="1"/>
  <c r="L26" i="22"/>
  <c r="T53" i="22"/>
  <c r="H69" i="22" s="1"/>
  <c r="T52" i="22"/>
  <c r="H67" i="22" s="1"/>
  <c r="T48" i="22"/>
  <c r="H59" i="22" s="1"/>
  <c r="AA48" i="22"/>
  <c r="I60" i="22" s="1"/>
  <c r="G52" i="22"/>
  <c r="D68" i="22" s="1"/>
  <c r="AA47" i="22"/>
  <c r="W47" i="22"/>
  <c r="K47" i="22"/>
  <c r="G50" i="22"/>
  <c r="D64" i="22" s="1"/>
  <c r="K48" i="22"/>
  <c r="E60" i="22" s="1"/>
  <c r="AA55" i="22"/>
  <c r="I74" i="22" s="1"/>
  <c r="K52" i="22"/>
  <c r="E68" i="22" s="1"/>
  <c r="W46" i="22"/>
  <c r="AA49" i="22"/>
  <c r="I62" i="22" s="1"/>
  <c r="AA54" i="22"/>
  <c r="I72" i="22" s="1"/>
  <c r="K51" i="22"/>
  <c r="E66" i="22" s="1"/>
  <c r="K50" i="22"/>
  <c r="E64" i="22" s="1"/>
  <c r="AA53" i="22"/>
  <c r="I70" i="22" s="1"/>
  <c r="AA46" i="22"/>
  <c r="W54" i="22"/>
  <c r="H72" i="22" s="1"/>
  <c r="K55" i="22"/>
  <c r="E74" i="22" s="1"/>
  <c r="W50" i="22"/>
  <c r="H64" i="22" s="1"/>
  <c r="W55" i="22"/>
  <c r="H74" i="22" s="1"/>
  <c r="AA52" i="22"/>
  <c r="I68" i="22" s="1"/>
  <c r="K49" i="22"/>
  <c r="E62" i="22" s="1"/>
  <c r="AA50" i="22"/>
  <c r="I64" i="22" s="1"/>
  <c r="W53" i="22"/>
  <c r="H70" i="22" s="1"/>
  <c r="W49" i="22"/>
  <c r="H62" i="22" s="1"/>
  <c r="W52" i="22"/>
  <c r="H68" i="22" s="1"/>
  <c r="K54" i="22"/>
  <c r="E72" i="22" s="1"/>
  <c r="G48" i="22"/>
  <c r="D60" i="22" s="1"/>
  <c r="W48" i="22"/>
  <c r="H60" i="22" s="1"/>
  <c r="G49" i="22"/>
  <c r="D62" i="22" s="1"/>
  <c r="K53" i="22"/>
  <c r="E70" i="22" s="1"/>
  <c r="S54" i="21"/>
  <c r="G72" i="21" s="1"/>
  <c r="O46" i="21"/>
  <c r="S55" i="21"/>
  <c r="G74" i="21" s="1"/>
  <c r="S52" i="21"/>
  <c r="G68" i="21" s="1"/>
  <c r="S51" i="21"/>
  <c r="G66" i="21" s="1"/>
  <c r="S46" i="21"/>
  <c r="S48" i="21"/>
  <c r="G60" i="21" s="1"/>
  <c r="O49" i="21"/>
  <c r="F62" i="21" s="1"/>
  <c r="O54" i="21"/>
  <c r="F72" i="21" s="1"/>
  <c r="S50" i="21"/>
  <c r="G64" i="21" s="1"/>
  <c r="O48" i="21"/>
  <c r="F60" i="21" s="1"/>
  <c r="O55" i="21"/>
  <c r="F74" i="21" s="1"/>
  <c r="O52" i="21"/>
  <c r="F68" i="21" s="1"/>
  <c r="O53" i="21"/>
  <c r="F70" i="21" s="1"/>
  <c r="S53" i="21"/>
  <c r="G70" i="21" s="1"/>
  <c r="O47" i="21"/>
  <c r="S47" i="21"/>
  <c r="P54" i="19"/>
  <c r="G71" i="19" s="1"/>
  <c r="P50" i="19"/>
  <c r="G63" i="19" s="1"/>
  <c r="P55" i="19"/>
  <c r="G73" i="19" s="1"/>
  <c r="P46" i="19"/>
  <c r="L25" i="19"/>
  <c r="P52" i="19"/>
  <c r="G67" i="19" s="1"/>
  <c r="P51" i="19"/>
  <c r="G65" i="19" s="1"/>
  <c r="P49" i="19"/>
  <c r="G61" i="19" s="1"/>
  <c r="P53" i="19"/>
  <c r="G69" i="19" s="1"/>
  <c r="P48" i="19"/>
  <c r="G59" i="19" s="1"/>
  <c r="P47" i="19"/>
  <c r="J25" i="19"/>
  <c r="K47" i="19"/>
  <c r="K50" i="19"/>
  <c r="E64" i="19" s="1"/>
  <c r="O51" i="19"/>
  <c r="F66" i="19" s="1"/>
  <c r="K49" i="19"/>
  <c r="E62" i="19" s="1"/>
  <c r="O48" i="19"/>
  <c r="F60" i="19" s="1"/>
  <c r="K46" i="19"/>
  <c r="K55" i="19"/>
  <c r="E74" i="19" s="1"/>
  <c r="O49" i="19"/>
  <c r="F62" i="19" s="1"/>
  <c r="K52" i="19"/>
  <c r="E68" i="19" s="1"/>
  <c r="K51" i="19"/>
  <c r="E66" i="19" s="1"/>
  <c r="O47" i="19"/>
  <c r="K48" i="19"/>
  <c r="E60" i="19" s="1"/>
  <c r="O53" i="15"/>
  <c r="F70" i="15" s="1"/>
  <c r="L46" i="15"/>
  <c r="P49" i="17"/>
  <c r="G61" i="17" s="1"/>
  <c r="P50" i="17"/>
  <c r="G63" i="17" s="1"/>
  <c r="P54" i="17"/>
  <c r="G71" i="17" s="1"/>
  <c r="P46" i="17"/>
  <c r="S51" i="17"/>
  <c r="G66" i="17" s="1"/>
  <c r="S52" i="17"/>
  <c r="G68" i="17" s="1"/>
  <c r="S46" i="17"/>
  <c r="W49" i="17"/>
  <c r="H62" i="17" s="1"/>
  <c r="S48" i="17"/>
  <c r="G60" i="17" s="1"/>
  <c r="S53" i="17"/>
  <c r="G70" i="17" s="1"/>
  <c r="G49" i="17"/>
  <c r="D62" i="17" s="1"/>
  <c r="W53" i="17"/>
  <c r="H70" i="17" s="1"/>
  <c r="G51" i="17"/>
  <c r="D66" i="17" s="1"/>
  <c r="G54" i="17"/>
  <c r="D72" i="17" s="1"/>
  <c r="W55" i="17"/>
  <c r="H74" i="17" s="1"/>
  <c r="K50" i="17"/>
  <c r="E64" i="17" s="1"/>
  <c r="W52" i="17"/>
  <c r="H68" i="17" s="1"/>
  <c r="W50" i="17"/>
  <c r="H64" i="17" s="1"/>
  <c r="G53" i="17"/>
  <c r="D70" i="17" s="1"/>
  <c r="G48" i="17"/>
  <c r="D60" i="17" s="1"/>
  <c r="O48" i="17"/>
  <c r="F60" i="17" s="1"/>
  <c r="O52" i="17"/>
  <c r="F68" i="17" s="1"/>
  <c r="K52" i="17"/>
  <c r="E68" i="17" s="1"/>
  <c r="K49" i="17"/>
  <c r="E62" i="17" s="1"/>
  <c r="K53" i="17"/>
  <c r="E70" i="17" s="1"/>
  <c r="K51" i="17"/>
  <c r="E66" i="17" s="1"/>
  <c r="K48" i="17"/>
  <c r="E60" i="17" s="1"/>
  <c r="K54" i="17"/>
  <c r="E72" i="17" s="1"/>
  <c r="G52" i="17"/>
  <c r="D68" i="17" s="1"/>
  <c r="W54" i="17"/>
  <c r="H72" i="17" s="1"/>
  <c r="O55" i="17"/>
  <c r="F74" i="17" s="1"/>
  <c r="W46" i="17"/>
  <c r="X55" i="17"/>
  <c r="I73" i="17" s="1"/>
  <c r="X51" i="17"/>
  <c r="I65" i="17" s="1"/>
  <c r="X47" i="17"/>
  <c r="X53" i="17"/>
  <c r="I69" i="17" s="1"/>
  <c r="X52" i="17"/>
  <c r="I67" i="17" s="1"/>
  <c r="X54" i="17"/>
  <c r="I71" i="17" s="1"/>
  <c r="X49" i="17"/>
  <c r="I61" i="17" s="1"/>
  <c r="X48" i="17"/>
  <c r="I59" i="17" s="1"/>
  <c r="X50" i="17"/>
  <c r="I63" i="17" s="1"/>
  <c r="X46" i="17"/>
  <c r="J27" i="17"/>
  <c r="G54" i="15"/>
  <c r="D72" i="15" s="1"/>
  <c r="X53" i="15"/>
  <c r="I69" i="15" s="1"/>
  <c r="X49" i="15"/>
  <c r="I61" i="15" s="1"/>
  <c r="X55" i="15"/>
  <c r="I73" i="15" s="1"/>
  <c r="X54" i="15"/>
  <c r="I71" i="15" s="1"/>
  <c r="X51" i="15"/>
  <c r="I65" i="15" s="1"/>
  <c r="X50" i="15"/>
  <c r="I63" i="15" s="1"/>
  <c r="X52" i="15"/>
  <c r="I67" i="15" s="1"/>
  <c r="X47" i="15"/>
  <c r="X46" i="15"/>
  <c r="X48" i="15"/>
  <c r="I59" i="15" s="1"/>
  <c r="J27" i="15"/>
  <c r="AA47" i="15" s="1"/>
  <c r="G55" i="15"/>
  <c r="D74" i="15" s="1"/>
  <c r="O52" i="15"/>
  <c r="F68" i="15" s="1"/>
  <c r="H26" i="15"/>
  <c r="I26" i="15" s="1"/>
  <c r="F26" i="15"/>
  <c r="G26" i="15" s="1"/>
  <c r="AA51" i="15"/>
  <c r="I66" i="15" s="1"/>
  <c r="O46" i="15"/>
  <c r="O55" i="15"/>
  <c r="F74" i="15" s="1"/>
  <c r="H53" i="15"/>
  <c r="E69" i="15" s="1"/>
  <c r="H49" i="15"/>
  <c r="E61" i="15" s="1"/>
  <c r="H55" i="15"/>
  <c r="E73" i="15" s="1"/>
  <c r="H54" i="15"/>
  <c r="E71" i="15" s="1"/>
  <c r="H51" i="15"/>
  <c r="E65" i="15" s="1"/>
  <c r="H50" i="15"/>
  <c r="E63" i="15" s="1"/>
  <c r="H52" i="15"/>
  <c r="E67" i="15" s="1"/>
  <c r="H47" i="15"/>
  <c r="H46" i="15"/>
  <c r="H48" i="15"/>
  <c r="E59" i="15" s="1"/>
  <c r="J23" i="15"/>
  <c r="K49" i="15" s="1"/>
  <c r="E62" i="15" s="1"/>
  <c r="P53" i="15"/>
  <c r="G69" i="15" s="1"/>
  <c r="P49" i="15"/>
  <c r="G61" i="15" s="1"/>
  <c r="P52" i="15"/>
  <c r="G67" i="15" s="1"/>
  <c r="P47" i="15"/>
  <c r="P46" i="15"/>
  <c r="P48" i="15"/>
  <c r="G59" i="15" s="1"/>
  <c r="P55" i="15"/>
  <c r="G73" i="15" s="1"/>
  <c r="P54" i="15"/>
  <c r="G71" i="15" s="1"/>
  <c r="P50" i="15"/>
  <c r="G63" i="15" s="1"/>
  <c r="P51" i="15"/>
  <c r="G65" i="15" s="1"/>
  <c r="J25" i="15"/>
  <c r="S46" i="15" s="1"/>
  <c r="G51" i="22" l="1"/>
  <c r="D66" i="22" s="1"/>
  <c r="G54" i="22"/>
  <c r="D72" i="22" s="1"/>
  <c r="G47" i="22"/>
  <c r="G46" i="22"/>
  <c r="G53" i="22"/>
  <c r="D70" i="22" s="1"/>
  <c r="O46" i="22"/>
  <c r="O55" i="22"/>
  <c r="F74" i="22" s="1"/>
  <c r="O47" i="22"/>
  <c r="O51" i="22"/>
  <c r="F66" i="22" s="1"/>
  <c r="O48" i="22"/>
  <c r="F60" i="22" s="1"/>
  <c r="O50" i="22"/>
  <c r="F64" i="22" s="1"/>
  <c r="O54" i="22"/>
  <c r="F72" i="22" s="1"/>
  <c r="O52" i="22"/>
  <c r="F68" i="22" s="1"/>
  <c r="O53" i="22"/>
  <c r="F70" i="22" s="1"/>
  <c r="O49" i="22"/>
  <c r="F62" i="22" s="1"/>
  <c r="S54" i="19"/>
  <c r="G72" i="19" s="1"/>
  <c r="S52" i="19"/>
  <c r="G68" i="19" s="1"/>
  <c r="S47" i="19"/>
  <c r="S55" i="19"/>
  <c r="G74" i="19" s="1"/>
  <c r="S53" i="19"/>
  <c r="G70" i="19" s="1"/>
  <c r="S46" i="19"/>
  <c r="S49" i="19"/>
  <c r="G62" i="19" s="1"/>
  <c r="S48" i="19"/>
  <c r="G60" i="19" s="1"/>
  <c r="S51" i="19"/>
  <c r="G66" i="19" s="1"/>
  <c r="S50" i="19"/>
  <c r="G64" i="19" s="1"/>
  <c r="K53" i="15"/>
  <c r="E70" i="15" s="1"/>
  <c r="AA53" i="17"/>
  <c r="I70" i="17" s="1"/>
  <c r="AA49" i="17"/>
  <c r="I62" i="17" s="1"/>
  <c r="AA51" i="17"/>
  <c r="I66" i="17" s="1"/>
  <c r="AA52" i="17"/>
  <c r="I68" i="17" s="1"/>
  <c r="AA47" i="17"/>
  <c r="AA48" i="17"/>
  <c r="I60" i="17" s="1"/>
  <c r="AA50" i="17"/>
  <c r="I64" i="17" s="1"/>
  <c r="AA46" i="17"/>
  <c r="AA54" i="17"/>
  <c r="I72" i="17" s="1"/>
  <c r="AA55" i="17"/>
  <c r="I74" i="17" s="1"/>
  <c r="S49" i="15"/>
  <c r="G62" i="15" s="1"/>
  <c r="S52" i="15"/>
  <c r="G68" i="15" s="1"/>
  <c r="S55" i="15"/>
  <c r="G74" i="15" s="1"/>
  <c r="S54" i="15"/>
  <c r="G72" i="15" s="1"/>
  <c r="AA50" i="15"/>
  <c r="I64" i="15" s="1"/>
  <c r="S47" i="15"/>
  <c r="K46" i="15"/>
  <c r="AA55" i="15"/>
  <c r="I74" i="15" s="1"/>
  <c r="AA46" i="15"/>
  <c r="K54" i="15"/>
  <c r="E72" i="15" s="1"/>
  <c r="AA53" i="15"/>
  <c r="I70" i="15" s="1"/>
  <c r="AA48" i="15"/>
  <c r="I60" i="15" s="1"/>
  <c r="K51" i="15"/>
  <c r="E66" i="15" s="1"/>
  <c r="K55" i="15"/>
  <c r="E74" i="15" s="1"/>
  <c r="K52" i="15"/>
  <c r="E68" i="15" s="1"/>
  <c r="AA49" i="15"/>
  <c r="I62" i="15" s="1"/>
  <c r="S51" i="15"/>
  <c r="G66" i="15" s="1"/>
  <c r="S53" i="15"/>
  <c r="G70" i="15" s="1"/>
  <c r="AA52" i="15"/>
  <c r="I68" i="15" s="1"/>
  <c r="K47" i="15"/>
  <c r="T53" i="15"/>
  <c r="H69" i="15" s="1"/>
  <c r="T49" i="15"/>
  <c r="H61" i="15" s="1"/>
  <c r="T51" i="15"/>
  <c r="H65" i="15" s="1"/>
  <c r="T50" i="15"/>
  <c r="H63" i="15" s="1"/>
  <c r="T55" i="15"/>
  <c r="H73" i="15" s="1"/>
  <c r="T52" i="15"/>
  <c r="H67" i="15" s="1"/>
  <c r="T47" i="15"/>
  <c r="T46" i="15"/>
  <c r="T48" i="15"/>
  <c r="H59" i="15" s="1"/>
  <c r="T54" i="15"/>
  <c r="H71" i="15" s="1"/>
  <c r="J26" i="15"/>
  <c r="S48" i="15"/>
  <c r="G60" i="15" s="1"/>
  <c r="K50" i="15"/>
  <c r="E64" i="15" s="1"/>
  <c r="S50" i="15"/>
  <c r="G64" i="15" s="1"/>
  <c r="K48" i="15"/>
  <c r="E60" i="15" s="1"/>
  <c r="AA54" i="15"/>
  <c r="I72" i="15" s="1"/>
  <c r="W46" i="15" l="1"/>
  <c r="W50" i="15"/>
  <c r="H64" i="15" s="1"/>
  <c r="W49" i="15"/>
  <c r="H62" i="15" s="1"/>
  <c r="W53" i="15"/>
  <c r="H70" i="15" s="1"/>
  <c r="W47" i="15"/>
  <c r="W48" i="15"/>
  <c r="H60" i="15" s="1"/>
  <c r="W51" i="15"/>
  <c r="H66" i="15" s="1"/>
  <c r="W55" i="15"/>
  <c r="H74" i="15" s="1"/>
  <c r="W52" i="15"/>
  <c r="H68" i="15" s="1"/>
  <c r="W54" i="15"/>
  <c r="H72" i="15" s="1"/>
</calcChain>
</file>

<file path=xl/sharedStrings.xml><?xml version="1.0" encoding="utf-8"?>
<sst xmlns="http://schemas.openxmlformats.org/spreadsheetml/2006/main" count="837" uniqueCount="83">
  <si>
    <t>Q (gpm)</t>
  </si>
  <si>
    <t>Q (m3/s)</t>
  </si>
  <si>
    <t>v (m/s)</t>
  </si>
  <si>
    <t>F</t>
  </si>
  <si>
    <t>qs (kg)</t>
  </si>
  <si>
    <t>h w (m)</t>
  </si>
  <si>
    <t>Size (mm)</t>
  </si>
  <si>
    <t>#1</t>
  </si>
  <si>
    <t>#2</t>
  </si>
  <si>
    <t>#3</t>
  </si>
  <si>
    <t>#4</t>
  </si>
  <si>
    <t>#5</t>
  </si>
  <si>
    <t>#6</t>
  </si>
  <si>
    <t>Total</t>
  </si>
  <si>
    <t>Tau (Pa)</t>
  </si>
  <si>
    <t>Slope</t>
  </si>
  <si>
    <t>Rh (m)</t>
  </si>
  <si>
    <t>Reference transport method</t>
  </si>
  <si>
    <t>i</t>
  </si>
  <si>
    <t>Di (mm)</t>
  </si>
  <si>
    <t>qbi, Di</t>
  </si>
  <si>
    <t>Flow #1</t>
  </si>
  <si>
    <t>Rho</t>
  </si>
  <si>
    <t>Rho S</t>
  </si>
  <si>
    <t>g</t>
  </si>
  <si>
    <t>kg/m3</t>
  </si>
  <si>
    <t>kgm/s2</t>
  </si>
  <si>
    <t>Tau*,i</t>
  </si>
  <si>
    <t>qbi in [L3/S / L]</t>
  </si>
  <si>
    <t>Size</t>
  </si>
  <si>
    <t>Proportion</t>
  </si>
  <si>
    <t>Fi</t>
  </si>
  <si>
    <t>u* (m/s)</t>
  </si>
  <si>
    <t>w*,i</t>
  </si>
  <si>
    <t>Flow #2</t>
  </si>
  <si>
    <t>Flow #3</t>
  </si>
  <si>
    <t>Flow #4</t>
  </si>
  <si>
    <t>Flow #5</t>
  </si>
  <si>
    <t>Flow #6</t>
  </si>
  <si>
    <t>T. width</t>
  </si>
  <si>
    <t>m</t>
  </si>
  <si>
    <t>n</t>
  </si>
  <si>
    <t>Tau*c</t>
  </si>
  <si>
    <t>Reference</t>
  </si>
  <si>
    <t>Di/D50</t>
  </si>
  <si>
    <t>D50 (mm)</t>
  </si>
  <si>
    <t>Flow</t>
  </si>
  <si>
    <t>T. time</t>
  </si>
  <si>
    <t>min</t>
  </si>
  <si>
    <t>Total mass from the sieves</t>
  </si>
  <si>
    <t>Proportion of bedload in each bin (percentage bin i/100)</t>
  </si>
  <si>
    <t>(1.4% on the board)</t>
  </si>
  <si>
    <t>BED GSD</t>
  </si>
  <si>
    <t>STEP</t>
  </si>
  <si>
    <t>WSE 1</t>
  </si>
  <si>
    <t>WSE 2</t>
  </si>
  <si>
    <t>WSE 3</t>
  </si>
  <si>
    <t>WSE 4</t>
  </si>
  <si>
    <t>BED 1</t>
  </si>
  <si>
    <t>BED 2</t>
  </si>
  <si>
    <t>BED 3</t>
  </si>
  <si>
    <t>BED 4</t>
  </si>
  <si>
    <t>Bed and water surface elevation in cm</t>
  </si>
  <si>
    <t>WSE avg</t>
  </si>
  <si>
    <t>BED avg</t>
  </si>
  <si>
    <t>DATA</t>
  </si>
  <si>
    <t>CALCULATIONS</t>
  </si>
  <si>
    <t>Step</t>
  </si>
  <si>
    <t>CORRECTED</t>
  </si>
  <si>
    <t>Starting at</t>
  </si>
  <si>
    <t>PLOTTING</t>
  </si>
  <si>
    <t>Time</t>
  </si>
  <si>
    <t>disch</t>
  </si>
  <si>
    <t>TAU*</t>
  </si>
  <si>
    <t>Tau*/Tau0</t>
  </si>
  <si>
    <t>Tau*/TauMax</t>
  </si>
  <si>
    <t>If I include 5 steps</t>
  </si>
  <si>
    <t>tau0</t>
  </si>
  <si>
    <t>taumax</t>
  </si>
  <si>
    <t>Discharge (gpm)</t>
  </si>
  <si>
    <t>Tau*C for D50</t>
  </si>
  <si>
    <t>Applied Shear Stress, Tau*</t>
  </si>
  <si>
    <t>T. width (sampler)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</si>
</sst>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"/>
    <numFmt numFmtId="166" formatCode="0.000000"/>
    <numFmt numFmtId="167" formatCode="0.0000"/>
  </numFmts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sz val="11"/>
      <color theme="8"/>
      <name val="Aptos Narrow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7">
    <xf numFmtId="0" fontId="0" fillId="0" borderId="0" xfId="0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166" fontId="0" fillId="0" borderId="0" xfId="0" applyNumberFormat="1"/>
    <xf numFmtId="0" fontId="1" fillId="0" borderId="0" xfId="0" applyFont="1"/>
    <xf numFmtId="0" fontId="1" fillId="0" borderId="1" xfId="0" applyFont="1" applyBorder="1"/>
    <xf numFmtId="165" fontId="0" fillId="0" borderId="1" xfId="0" applyNumberFormat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1" xfId="0" applyNumberFormat="1" applyBorder="1" applyAlignment="1">
      <alignment horizontal="center"/>
    </xf>
    <xf numFmtId="10" fontId="0" fillId="0" borderId="1" xfId="0" applyNumberFormat="1" applyBorder="1"/>
    <xf numFmtId="164" fontId="0" fillId="0" borderId="1" xfId="0" applyNumberForma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5" fontId="0" fillId="2" borderId="1" xfId="0" applyNumberForma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0" xfId="0" applyAlignment="1">
      <alignment horizontal="right"/>
    </xf>
    <xf numFmtId="0" fontId="1" fillId="2" borderId="1" xfId="0" applyFont="1" applyFill="1" applyBorder="1" applyAlignment="1">
      <alignment horizontal="center"/>
    </xf>
    <xf numFmtId="166" fontId="0" fillId="0" borderId="1" xfId="0" applyNumberFormat="1" applyBorder="1"/>
    <xf numFmtId="164" fontId="1" fillId="0" borderId="1" xfId="0" applyNumberFormat="1" applyFont="1" applyBorder="1"/>
    <xf numFmtId="164" fontId="1" fillId="3" borderId="1" xfId="0" applyNumberFormat="1" applyFont="1" applyFill="1" applyBorder="1"/>
    <xf numFmtId="167" fontId="0" fillId="3" borderId="1" xfId="0" applyNumberFormat="1" applyFill="1" applyBorder="1"/>
    <xf numFmtId="165" fontId="0" fillId="3" borderId="1" xfId="0" applyNumberFormat="1" applyFill="1" applyBorder="1"/>
    <xf numFmtId="166" fontId="0" fillId="3" borderId="1" xfId="0" applyNumberFormat="1" applyFill="1" applyBorder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2" fontId="1" fillId="0" borderId="1" xfId="0" applyNumberFormat="1" applyFont="1" applyBorder="1" applyAlignment="1">
      <alignment horizontal="center"/>
    </xf>
    <xf numFmtId="2" fontId="1" fillId="3" borderId="1" xfId="0" applyNumberFormat="1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165" fontId="0" fillId="0" borderId="2" xfId="0" applyNumberForma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4" xfId="0" applyFont="1" applyBorder="1"/>
    <xf numFmtId="0" fontId="1" fillId="0" borderId="5" xfId="0" applyFont="1" applyBorder="1"/>
    <xf numFmtId="164" fontId="0" fillId="0" borderId="3" xfId="0" applyNumberFormat="1" applyBorder="1" applyAlignment="1">
      <alignment horizontal="center"/>
    </xf>
    <xf numFmtId="11" fontId="0" fillId="0" borderId="1" xfId="0" applyNumberFormat="1" applyBorder="1" applyAlignment="1">
      <alignment horizontal="center"/>
    </xf>
    <xf numFmtId="164" fontId="1" fillId="11" borderId="1" xfId="0" applyNumberFormat="1" applyFont="1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165" fontId="0" fillId="11" borderId="1" xfId="0" applyNumberFormat="1" applyFill="1" applyBorder="1" applyAlignment="1">
      <alignment horizontal="center"/>
    </xf>
    <xf numFmtId="2" fontId="0" fillId="11" borderId="1" xfId="0" applyNumberFormat="1" applyFill="1" applyBorder="1" applyAlignment="1">
      <alignment horizontal="center"/>
    </xf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1" fillId="0" borderId="6" xfId="0" applyFont="1" applyBorder="1" applyAlignment="1">
      <alignment horizontal="center"/>
    </xf>
    <xf numFmtId="0" fontId="0" fillId="0" borderId="0" xfId="0" applyAlignment="1">
      <alignment horizontal="center"/>
    </xf>
    <xf numFmtId="2" fontId="0" fillId="0" borderId="7" xfId="0" applyNumberFormat="1" applyBorder="1"/>
    <xf numFmtId="165" fontId="1" fillId="0" borderId="0" xfId="0" applyNumberFormat="1" applyFont="1"/>
    <xf numFmtId="0" fontId="1" fillId="0" borderId="8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9" xfId="0" applyBorder="1"/>
    <xf numFmtId="165" fontId="0" fillId="0" borderId="9" xfId="0" applyNumberFormat="1" applyBorder="1"/>
    <xf numFmtId="2" fontId="1" fillId="0" borderId="10" xfId="0" applyNumberFormat="1" applyFont="1" applyBorder="1"/>
    <xf numFmtId="0" fontId="1" fillId="0" borderId="11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2" xfId="0" applyBorder="1"/>
    <xf numFmtId="165" fontId="0" fillId="0" borderId="12" xfId="0" applyNumberFormat="1" applyBorder="1"/>
    <xf numFmtId="2" fontId="0" fillId="0" borderId="2" xfId="0" applyNumberFormat="1" applyBorder="1"/>
    <xf numFmtId="165" fontId="1" fillId="12" borderId="0" xfId="0" applyNumberFormat="1" applyFont="1" applyFill="1"/>
    <xf numFmtId="0" fontId="1" fillId="13" borderId="12" xfId="0" applyFont="1" applyFill="1" applyBorder="1"/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right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2" fillId="2" borderId="1" xfId="0" applyNumberFormat="1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4" fillId="0" borderId="1" xfId="0" applyFont="1" applyBorder="1"/>
    <xf numFmtId="0" fontId="2" fillId="0" borderId="1" xfId="0" applyFont="1" applyBorder="1"/>
    <xf numFmtId="10" fontId="2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run_01!$I$22:$I$27</c:f>
              <c:numCache>
                <c:formatCode>General</c:formatCode>
                <c:ptCount val="6"/>
                <c:pt idx="0">
                  <c:v>11.897903743315512</c:v>
                </c:pt>
                <c:pt idx="1">
                  <c:v>12.347464399574921</c:v>
                </c:pt>
                <c:pt idx="2">
                  <c:v>13.229603357817417</c:v>
                </c:pt>
                <c:pt idx="3">
                  <c:v>13.446677824267782</c:v>
                </c:pt>
                <c:pt idx="4">
                  <c:v>13.94792523364486</c:v>
                </c:pt>
                <c:pt idx="5">
                  <c:v>14.231094105480866</c:v>
                </c:pt>
              </c:numCache>
            </c:numRef>
          </c:xVal>
          <c:yVal>
            <c:numRef>
              <c:f>run_01!$K$22:$K$27</c:f>
              <c:numCache>
                <c:formatCode>General</c:formatCode>
                <c:ptCount val="6"/>
                <c:pt idx="0">
                  <c:v>154</c:v>
                </c:pt>
                <c:pt idx="1">
                  <c:v>138</c:v>
                </c:pt>
                <c:pt idx="2">
                  <c:v>358</c:v>
                </c:pt>
                <c:pt idx="3">
                  <c:v>1222</c:v>
                </c:pt>
                <c:pt idx="4">
                  <c:v>1704</c:v>
                </c:pt>
                <c:pt idx="5">
                  <c:v>2034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13-481E-B596-F51EB82B64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234656"/>
        <c:axId val="191827904"/>
      </c:scatterChart>
      <c:valAx>
        <c:axId val="37523465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Shear Stress (Pa)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91827904"/>
        <c:crosses val="autoZero"/>
        <c:crossBetween val="midCat"/>
      </c:valAx>
      <c:valAx>
        <c:axId val="1918279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Bedload,</a:t>
                </a:r>
                <a:r>
                  <a:rPr lang="en-US" baseline="0"/>
                  <a:t> qs (kg)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75234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Hiding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21317074129778713"/>
                  <c:y val="-0.33605771500784626"/>
                </c:manualLayout>
              </c:layout>
              <c:numFmt formatCode="#,##0.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run_02!$Y$63:$Y$68</c:f>
              <c:numCache>
                <c:formatCode>0.00</c:formatCode>
                <c:ptCount val="6"/>
                <c:pt idx="0">
                  <c:v>2.284315725066286</c:v>
                </c:pt>
                <c:pt idx="1">
                  <c:v>1.6316540893330616</c:v>
                </c:pt>
                <c:pt idx="2">
                  <c:v>1.142157862533143</c:v>
                </c:pt>
                <c:pt idx="3">
                  <c:v>0.81582704466653078</c:v>
                </c:pt>
                <c:pt idx="4">
                  <c:v>0.5710789312665715</c:v>
                </c:pt>
                <c:pt idx="5">
                  <c:v>0.40791352233326539</c:v>
                </c:pt>
              </c:numCache>
            </c:numRef>
          </c:xVal>
          <c:yVal>
            <c:numRef>
              <c:f>run_02!$X$63:$X$68</c:f>
              <c:numCache>
                <c:formatCode>0.000</c:formatCode>
                <c:ptCount val="6"/>
                <c:pt idx="0">
                  <c:v>3.3941838250902148E-2</c:v>
                </c:pt>
                <c:pt idx="1">
                  <c:v>4.7207534107592597E-2</c:v>
                </c:pt>
                <c:pt idx="2">
                  <c:v>6.7737825594563983E-2</c:v>
                </c:pt>
                <c:pt idx="3">
                  <c:v>9.5366426149700076E-2</c:v>
                </c:pt>
                <c:pt idx="4">
                  <c:v>0.13892391761244222</c:v>
                </c:pt>
                <c:pt idx="5">
                  <c:v>0.20619396903015486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EEF-467B-B8E1-7BAD968AA8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106031"/>
        <c:axId val="1587652864"/>
      </c:scatterChart>
      <c:valAx>
        <c:axId val="539106031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Relative size, Di/D50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587652864"/>
        <c:crossesAt val="1.0000000000000002E-3"/>
        <c:crossBetween val="midCat"/>
      </c:valAx>
      <c:valAx>
        <c:axId val="158765286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Tau*c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39106031"/>
        <c:crossesAt val="1.0000000000000002E-3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run_03!$I$22:$I$27</c:f>
              <c:numCache>
                <c:formatCode>General</c:formatCode>
                <c:ptCount val="6"/>
                <c:pt idx="0">
                  <c:v>11.973230769230767</c:v>
                </c:pt>
                <c:pt idx="1">
                  <c:v>12.570101694915252</c:v>
                </c:pt>
                <c:pt idx="2">
                  <c:v>13.084126182965299</c:v>
                </c:pt>
                <c:pt idx="3">
                  <c:v>13.662394160583945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run_03!$K$22:$K$27</c:f>
              <c:numCache>
                <c:formatCode>General</c:formatCode>
                <c:ptCount val="6"/>
                <c:pt idx="0">
                  <c:v>7</c:v>
                </c:pt>
                <c:pt idx="1">
                  <c:v>83</c:v>
                </c:pt>
                <c:pt idx="2">
                  <c:v>262</c:v>
                </c:pt>
                <c:pt idx="3">
                  <c:v>507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F4B-48F4-82D5-6681755581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234656"/>
        <c:axId val="191827904"/>
      </c:scatterChart>
      <c:valAx>
        <c:axId val="37523465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Shear Stress (Pa)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91827904"/>
        <c:crosses val="autoZero"/>
        <c:crossBetween val="midCat"/>
      </c:valAx>
      <c:valAx>
        <c:axId val="1918279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Bedload,</a:t>
                </a:r>
                <a:r>
                  <a:rPr lang="en-US" baseline="0"/>
                  <a:t> qs (kg)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75234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GSD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run_03!$O$4</c:f>
              <c:strCache>
                <c:ptCount val="1"/>
                <c:pt idx="0">
                  <c:v>Proportion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run_03!$N$5:$N$14</c:f>
              <c:numCache>
                <c:formatCode>General</c:formatCode>
                <c:ptCount val="10"/>
                <c:pt idx="0" formatCode="0.0">
                  <c:v>45</c:v>
                </c:pt>
                <c:pt idx="1">
                  <c:v>31.5</c:v>
                </c:pt>
                <c:pt idx="2">
                  <c:v>22.4</c:v>
                </c:pt>
                <c:pt idx="3">
                  <c:v>16</c:v>
                </c:pt>
                <c:pt idx="4">
                  <c:v>11.2</c:v>
                </c:pt>
                <c:pt idx="5">
                  <c:v>8</c:v>
                </c:pt>
                <c:pt idx="6">
                  <c:v>5.6</c:v>
                </c:pt>
                <c:pt idx="7">
                  <c:v>4</c:v>
                </c:pt>
                <c:pt idx="8">
                  <c:v>2.8</c:v>
                </c:pt>
                <c:pt idx="9">
                  <c:v>2</c:v>
                </c:pt>
              </c:numCache>
            </c:numRef>
          </c:xVal>
          <c:yVal>
            <c:numRef>
              <c:f>run_03!$O$5:$O$14</c:f>
              <c:numCache>
                <c:formatCode>0.000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5.4158678660964459E-2</c:v>
                </c:pt>
                <c:pt idx="3">
                  <c:v>0.264452145701224</c:v>
                </c:pt>
                <c:pt idx="4">
                  <c:v>0.10212358059283291</c:v>
                </c:pt>
                <c:pt idx="5">
                  <c:v>0.20059725704173426</c:v>
                </c:pt>
                <c:pt idx="6">
                  <c:v>0.25261760802241556</c:v>
                </c:pt>
                <c:pt idx="7">
                  <c:v>0.10680578085828049</c:v>
                </c:pt>
                <c:pt idx="8">
                  <c:v>1.8102049845155583E-2</c:v>
                </c:pt>
                <c:pt idx="9">
                  <c:v>1.1428992773927149E-3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6D-45F4-B890-48ABCA7543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4833600"/>
        <c:axId val="1579576544"/>
      </c:scatterChart>
      <c:valAx>
        <c:axId val="1574833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Diameter,</a:t>
                </a:r>
                <a:r>
                  <a:rPr lang="en-US" baseline="0"/>
                  <a:t> </a:t>
                </a:r>
                <a:r>
                  <a:rPr lang="en-US"/>
                  <a:t>Di</a:t>
                </a:r>
                <a:r>
                  <a:rPr lang="en-US" baseline="0"/>
                  <a:t>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579576544"/>
        <c:crosses val="autoZero"/>
        <c:crossBetween val="midCat"/>
      </c:valAx>
      <c:valAx>
        <c:axId val="157957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Proportion,</a:t>
                </a:r>
                <a:r>
                  <a:rPr lang="en-US" baseline="0"/>
                  <a:t> Fi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574833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Reference</a:t>
            </a:r>
            <a:r>
              <a:rPr lang="en-US" baseline="0"/>
              <a:t> Transport Method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run_03!$B$59</c:f>
              <c:strCache>
                <c:ptCount val="1"/>
                <c:pt idx="0">
                  <c:v>22.4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3957583071718144E-2"/>
                  <c:y val="-9.642709426710560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run_03!$D$59:$G$59</c:f>
              <c:numCache>
                <c:formatCode>0.000</c:formatCode>
                <c:ptCount val="4"/>
                <c:pt idx="0" formatCode="0.0000">
                  <c:v>3.3022533022533017E-2</c:v>
                </c:pt>
                <c:pt idx="1">
                  <c:v>3.4668721109399073E-2</c:v>
                </c:pt>
                <c:pt idx="2">
                  <c:v>3.6086416212599177E-2</c:v>
                </c:pt>
                <c:pt idx="3">
                  <c:v>3.7681296805384408E-2</c:v>
                </c:pt>
              </c:numCache>
            </c:numRef>
          </c:xVal>
          <c:yVal>
            <c:numRef>
              <c:f>run_03!$D$60:$G$60</c:f>
              <c:numCache>
                <c:formatCode>0.000000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1.4066585949179321E-2</c:v>
                </c:pt>
                <c:pt idx="3">
                  <c:v>2.1657851635718962E-2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16-4AAD-9CC4-B01E28ECBC3D}"/>
            </c:ext>
          </c:extLst>
        </c:ser>
        <c:ser>
          <c:idx val="1"/>
          <c:order val="1"/>
          <c:tx>
            <c:strRef>
              <c:f>run_03!$B$61</c:f>
              <c:strCache>
                <c:ptCount val="1"/>
                <c:pt idx="0">
                  <c:v>16.0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6573531917167593E-2"/>
                  <c:y val="-0.143639698670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run_03!$D$61:$G$61</c:f>
              <c:numCache>
                <c:formatCode>0.000</c:formatCode>
                <c:ptCount val="4"/>
                <c:pt idx="0">
                  <c:v>4.6231546231546225E-2</c:v>
                </c:pt>
                <c:pt idx="1">
                  <c:v>4.8536209553158703E-2</c:v>
                </c:pt>
                <c:pt idx="2">
                  <c:v>5.0520982697638848E-2</c:v>
                </c:pt>
                <c:pt idx="3">
                  <c:v>5.2753815527538175E-2</c:v>
                </c:pt>
              </c:numCache>
            </c:numRef>
          </c:xVal>
          <c:yVal>
            <c:numRef>
              <c:f>run_03!$D$62:$G$62</c:f>
              <c:numCache>
                <c:formatCode>0.000000</c:formatCode>
                <c:ptCount val="4"/>
                <c:pt idx="0">
                  <c:v>0</c:v>
                </c:pt>
                <c:pt idx="1">
                  <c:v>8.7407867252937304E-4</c:v>
                </c:pt>
                <c:pt idx="2">
                  <c:v>8.2307919616595657E-3</c:v>
                </c:pt>
                <c:pt idx="3">
                  <c:v>2.1598645972648454E-2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116-4AAD-9CC4-B01E28ECBC3D}"/>
            </c:ext>
          </c:extLst>
        </c:ser>
        <c:ser>
          <c:idx val="2"/>
          <c:order val="2"/>
          <c:tx>
            <c:strRef>
              <c:f>run_03!$B$63</c:f>
              <c:strCache>
                <c:ptCount val="1"/>
                <c:pt idx="0">
                  <c:v>11.2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340247488928047E-2"/>
                  <c:y val="-0.1134721138125566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run_03!$D$63:$G$63</c:f>
              <c:numCache>
                <c:formatCode>0.000</c:formatCode>
                <c:ptCount val="4"/>
                <c:pt idx="0">
                  <c:v>6.6045066045066034E-2</c:v>
                </c:pt>
                <c:pt idx="1">
                  <c:v>6.9337442218798145E-2</c:v>
                </c:pt>
                <c:pt idx="2">
                  <c:v>7.2172832425198355E-2</c:v>
                </c:pt>
                <c:pt idx="3">
                  <c:v>7.5362593610768816E-2</c:v>
                </c:pt>
              </c:numCache>
            </c:numRef>
          </c:xVal>
          <c:yVal>
            <c:numRef>
              <c:f>run_03!$D$64:$G$64</c:f>
              <c:numCache>
                <c:formatCode>0.000000</c:formatCode>
                <c:ptCount val="4"/>
                <c:pt idx="0">
                  <c:v>0</c:v>
                </c:pt>
                <c:pt idx="1">
                  <c:v>5.0927704749529536E-3</c:v>
                </c:pt>
                <c:pt idx="2">
                  <c:v>1.4919721847902108E-2</c:v>
                </c:pt>
                <c:pt idx="3">
                  <c:v>9.9875636643764424E-3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116-4AAD-9CC4-B01E28ECBC3D}"/>
            </c:ext>
          </c:extLst>
        </c:ser>
        <c:ser>
          <c:idx val="3"/>
          <c:order val="3"/>
          <c:tx>
            <c:strRef>
              <c:f>run_03!$B$65</c:f>
              <c:strCache>
                <c:ptCount val="1"/>
                <c:pt idx="0">
                  <c:v>8.0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1809556915039083E-2"/>
                  <c:y val="-0.2345560584555990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run_03!$D$65:$G$65</c:f>
              <c:numCache>
                <c:formatCode>0.000</c:formatCode>
                <c:ptCount val="4"/>
                <c:pt idx="0">
                  <c:v>9.246309246309245E-2</c:v>
                </c:pt>
                <c:pt idx="1">
                  <c:v>9.7072419106317406E-2</c:v>
                </c:pt>
                <c:pt idx="2">
                  <c:v>0.1010419653952777</c:v>
                </c:pt>
                <c:pt idx="3">
                  <c:v>0.10550763105507635</c:v>
                </c:pt>
              </c:numCache>
            </c:numRef>
          </c:xVal>
          <c:yVal>
            <c:numRef>
              <c:f>run_03!$D$66:$G$66</c:f>
              <c:numCache>
                <c:formatCode>0.000000</c:formatCode>
                <c:ptCount val="4"/>
                <c:pt idx="0">
                  <c:v>3.0988731169095528E-4</c:v>
                </c:pt>
                <c:pt idx="1">
                  <c:v>4.0331156245517683E-3</c:v>
                </c:pt>
                <c:pt idx="2">
                  <c:v>4.3403396979220035E-3</c:v>
                </c:pt>
                <c:pt idx="3">
                  <c:v>1.0423521460790595E-2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116-4AAD-9CC4-B01E28ECBC3D}"/>
            </c:ext>
          </c:extLst>
        </c:ser>
        <c:ser>
          <c:idx val="4"/>
          <c:order val="4"/>
          <c:tx>
            <c:strRef>
              <c:f>run_03!$B$67</c:f>
              <c:strCache>
                <c:ptCount val="1"/>
                <c:pt idx="0">
                  <c:v>5.6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96278593564305E-2"/>
                  <c:y val="-0.2258193845391382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run_03!$D$67:$G$67</c:f>
              <c:numCache>
                <c:formatCode>0.000</c:formatCode>
                <c:ptCount val="4"/>
                <c:pt idx="0">
                  <c:v>0.13209013209013207</c:v>
                </c:pt>
                <c:pt idx="1">
                  <c:v>0.13867488443759629</c:v>
                </c:pt>
                <c:pt idx="2">
                  <c:v>0.14434566485039671</c:v>
                </c:pt>
                <c:pt idx="3">
                  <c:v>0.15072518722153763</c:v>
                </c:pt>
              </c:numCache>
            </c:numRef>
          </c:xVal>
          <c:yVal>
            <c:numRef>
              <c:f>run_03!$D$68:$G$68</c:f>
              <c:numCache>
                <c:formatCode>0.000000</c:formatCode>
                <c:ptCount val="4"/>
                <c:pt idx="0">
                  <c:v>2.460736811019392E-4</c:v>
                </c:pt>
                <c:pt idx="1">
                  <c:v>2.5163247773856215E-3</c:v>
                </c:pt>
                <c:pt idx="2">
                  <c:v>5.1698310631334548E-3</c:v>
                </c:pt>
                <c:pt idx="3">
                  <c:v>8.4789343017626639E-3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3116-4AAD-9CC4-B01E28ECBC3D}"/>
            </c:ext>
          </c:extLst>
        </c:ser>
        <c:ser>
          <c:idx val="5"/>
          <c:order val="5"/>
          <c:tx>
            <c:strRef>
              <c:f>run_03!$B$69</c:f>
              <c:strCache>
                <c:ptCount val="1"/>
                <c:pt idx="0">
                  <c:v>4.0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353306411904609E-3"/>
                  <c:y val="-0.2323829322842650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run_03!$D$69:$G$69</c:f>
              <c:numCache>
                <c:formatCode>0.000</c:formatCode>
                <c:ptCount val="4"/>
                <c:pt idx="0">
                  <c:v>0.1849261849261849</c:v>
                </c:pt>
                <c:pt idx="1">
                  <c:v>0.19414483821263481</c:v>
                </c:pt>
                <c:pt idx="2">
                  <c:v>0.20208393079055539</c:v>
                </c:pt>
                <c:pt idx="3">
                  <c:v>0.2110152621101527</c:v>
                </c:pt>
              </c:numCache>
            </c:numRef>
          </c:xVal>
          <c:yVal>
            <c:numRef>
              <c:f>run_03!$D$70:$G$70</c:f>
              <c:numCache>
                <c:formatCode>0.000000</c:formatCode>
                <c:ptCount val="4"/>
                <c:pt idx="0">
                  <c:v>5.8201479561977476E-4</c:v>
                </c:pt>
                <c:pt idx="1">
                  <c:v>1.623170430976836E-3</c:v>
                </c:pt>
                <c:pt idx="2">
                  <c:v>4.0759040898159507E-3</c:v>
                </c:pt>
                <c:pt idx="3">
                  <c:v>6.6848070228601722E-3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3116-4AAD-9CC4-B01E28ECBC3D}"/>
            </c:ext>
          </c:extLst>
        </c:ser>
        <c:ser>
          <c:idx val="6"/>
          <c:order val="6"/>
          <c:tx>
            <c:strRef>
              <c:f>run_03!$B$71</c:f>
              <c:strCache>
                <c:ptCount val="1"/>
                <c:pt idx="0">
                  <c:v>2.8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8.8764314317036949E-2"/>
                  <c:y val="-0.2195806505244360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run_03!$D$71:$G$71</c:f>
              <c:numCache>
                <c:formatCode>0.000</c:formatCode>
                <c:ptCount val="4"/>
                <c:pt idx="0">
                  <c:v>0.26418026418026413</c:v>
                </c:pt>
                <c:pt idx="1">
                  <c:v>0.27734976887519258</c:v>
                </c:pt>
                <c:pt idx="2">
                  <c:v>0.28869132970079342</c:v>
                </c:pt>
                <c:pt idx="3">
                  <c:v>0.30145037444307526</c:v>
                </c:pt>
              </c:numCache>
            </c:numRef>
          </c:xVal>
          <c:yVal>
            <c:numRef>
              <c:f>run_03!$D$72:$G$72</c:f>
              <c:numCache>
                <c:formatCode>0.000000</c:formatCode>
                <c:ptCount val="4"/>
                <c:pt idx="0">
                  <c:v>1.7170029153874616E-3</c:v>
                </c:pt>
                <c:pt idx="1">
                  <c:v>1.5961726878954156E-3</c:v>
                </c:pt>
                <c:pt idx="2">
                  <c:v>1.5030415158091661E-3</c:v>
                </c:pt>
                <c:pt idx="3">
                  <c:v>2.8172659216214608E-3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3116-4AAD-9CC4-B01E28ECBC3D}"/>
            </c:ext>
          </c:extLst>
        </c:ser>
        <c:ser>
          <c:idx val="7"/>
          <c:order val="7"/>
          <c:tx>
            <c:v>Reference</c:v>
          </c:tx>
          <c:spPr>
            <a:ln w="12700" cap="rnd">
              <a:solidFill>
                <a:schemeClr val="tx1">
                  <a:lumMod val="50000"/>
                  <a:lumOff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run_03!$L$57:$L$58</c:f>
              <c:numCache>
                <c:formatCode>General</c:formatCode>
                <c:ptCount val="2"/>
                <c:pt idx="0" formatCode="0.0">
                  <c:v>0</c:v>
                </c:pt>
                <c:pt idx="1">
                  <c:v>0.6</c:v>
                </c:pt>
              </c:numCache>
            </c:numRef>
          </c:xVal>
          <c:yVal>
            <c:numRef>
              <c:f>run_03!$M$57:$M$58</c:f>
              <c:numCache>
                <c:formatCode>General</c:formatCode>
                <c:ptCount val="2"/>
                <c:pt idx="0">
                  <c:v>2E-3</c:v>
                </c:pt>
                <c:pt idx="1">
                  <c:v>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3116-4AAD-9CC4-B01E28ECBC3D}"/>
            </c:ext>
          </c:extLst>
        </c:ser>
        <c:ser>
          <c:idx val="9"/>
          <c:order val="8"/>
          <c:tx>
            <c:strRef>
              <c:f>run_03!$B$73</c:f>
              <c:strCache>
                <c:ptCount val="1"/>
                <c:pt idx="0">
                  <c:v>2.0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4">
                    <a:lumMod val="60000"/>
                  </a:schemeClr>
                </a:solidFill>
                <a:ln w="9525">
                  <a:solidFill>
                    <a:schemeClr val="accent4">
                      <a:lumMod val="6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0-3116-4AAD-9CC4-B01E28ECBC3D}"/>
              </c:ext>
            </c:extLst>
          </c:dPt>
          <c:xVal>
            <c:numRef>
              <c:f>run_03!$H$80:$K$80</c:f>
              <c:numCache>
                <c:formatCode>General</c:formatCode>
                <c:ptCount val="4"/>
              </c:numCache>
            </c:numRef>
          </c:xVal>
          <c:yVal>
            <c:numRef>
              <c:f>(run_03!$G$74,run_03!$J$81:$K$81)</c:f>
              <c:numCache>
                <c:formatCode>General</c:formatCode>
                <c:ptCount val="3"/>
                <c:pt idx="0" formatCode="0.000000">
                  <c:v>2.23109285083248E-2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3116-4AAD-9CC4-B01E28ECBC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2169472"/>
        <c:axId val="1589009424"/>
      </c:scatterChart>
      <c:valAx>
        <c:axId val="892169472"/>
        <c:scaling>
          <c:orientation val="minMax"/>
          <c:max val="0.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Tau*,i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589009424"/>
        <c:crossesAt val="1.0000000000000002E-3"/>
        <c:crossBetween val="midCat"/>
      </c:valAx>
      <c:valAx>
        <c:axId val="1589009424"/>
        <c:scaling>
          <c:logBase val="10"/>
          <c:orientation val="minMax"/>
          <c:max val="0.1"/>
          <c:min val="1.0000000000000002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w*,i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92169472"/>
        <c:crosses val="autoZero"/>
        <c:crossBetween val="midCat"/>
        <c:majorUnit val="1.0000000000000002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Tau*c vs Grain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Tau*c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run_03!$U$63:$U$69</c:f>
              <c:numCache>
                <c:formatCode>0.0</c:formatCode>
                <c:ptCount val="7"/>
                <c:pt idx="0">
                  <c:v>22.4</c:v>
                </c:pt>
                <c:pt idx="1">
                  <c:v>16</c:v>
                </c:pt>
                <c:pt idx="2">
                  <c:v>11.2</c:v>
                </c:pt>
                <c:pt idx="3">
                  <c:v>8</c:v>
                </c:pt>
                <c:pt idx="4">
                  <c:v>5.6</c:v>
                </c:pt>
                <c:pt idx="5">
                  <c:v>4</c:v>
                </c:pt>
                <c:pt idx="6">
                  <c:v>2.8</c:v>
                </c:pt>
              </c:numCache>
            </c:numRef>
          </c:xVal>
          <c:yVal>
            <c:numRef>
              <c:f>run_03!$X$63:$X$69</c:f>
              <c:numCache>
                <c:formatCode>0.000</c:formatCode>
                <c:ptCount val="7"/>
                <c:pt idx="0">
                  <c:v>3.4006250859984669E-2</c:v>
                </c:pt>
                <c:pt idx="1">
                  <c:v>4.7823218997361479E-2</c:v>
                </c:pt>
                <c:pt idx="2">
                  <c:v>6.6395875644430558E-2</c:v>
                </c:pt>
                <c:pt idx="3">
                  <c:v>9.5078299776286374E-2</c:v>
                </c:pt>
                <c:pt idx="4">
                  <c:v>0.1368041469461348</c:v>
                </c:pt>
                <c:pt idx="5">
                  <c:v>0.19291666666666668</c:v>
                </c:pt>
                <c:pt idx="6">
                  <c:v>0.28735632183908044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A4-489F-9AB0-0FBF824324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106031"/>
        <c:axId val="1587652864"/>
      </c:scatterChart>
      <c:valAx>
        <c:axId val="539106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Grain size, Di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587652864"/>
        <c:crosses val="autoZero"/>
        <c:crossBetween val="midCat"/>
      </c:valAx>
      <c:valAx>
        <c:axId val="158765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Tau*c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39106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Hiding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21317074129778713"/>
                  <c:y val="-0.33605771500784626"/>
                </c:manualLayout>
              </c:layout>
              <c:numFmt formatCode="#,##0.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run_03!$Y$63:$Y$69</c:f>
              <c:numCache>
                <c:formatCode>0.00</c:formatCode>
                <c:ptCount val="7"/>
                <c:pt idx="0">
                  <c:v>2.284315725066286</c:v>
                </c:pt>
                <c:pt idx="1">
                  <c:v>1.6316540893330616</c:v>
                </c:pt>
                <c:pt idx="2">
                  <c:v>1.142157862533143</c:v>
                </c:pt>
                <c:pt idx="3">
                  <c:v>0.81582704466653078</c:v>
                </c:pt>
                <c:pt idx="4">
                  <c:v>0.5710789312665715</c:v>
                </c:pt>
                <c:pt idx="5">
                  <c:v>0.40791352233326539</c:v>
                </c:pt>
                <c:pt idx="6">
                  <c:v>0.28553946563328575</c:v>
                </c:pt>
              </c:numCache>
            </c:numRef>
          </c:xVal>
          <c:yVal>
            <c:numRef>
              <c:f>run_03!$X$63:$X$69</c:f>
              <c:numCache>
                <c:formatCode>0.000</c:formatCode>
                <c:ptCount val="7"/>
                <c:pt idx="0">
                  <c:v>3.4006250859984669E-2</c:v>
                </c:pt>
                <c:pt idx="1">
                  <c:v>4.7823218997361479E-2</c:v>
                </c:pt>
                <c:pt idx="2">
                  <c:v>6.6395875644430558E-2</c:v>
                </c:pt>
                <c:pt idx="3">
                  <c:v>9.5078299776286374E-2</c:v>
                </c:pt>
                <c:pt idx="4">
                  <c:v>0.1368041469461348</c:v>
                </c:pt>
                <c:pt idx="5">
                  <c:v>0.19291666666666668</c:v>
                </c:pt>
                <c:pt idx="6">
                  <c:v>0.28735632183908044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9A-4892-94A9-8EA35C80B5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106031"/>
        <c:axId val="1587652864"/>
      </c:scatterChart>
      <c:valAx>
        <c:axId val="539106031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Relative size, Di/D50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587652864"/>
        <c:crossesAt val="1.0000000000000002E-3"/>
        <c:crossBetween val="midCat"/>
      </c:valAx>
      <c:valAx>
        <c:axId val="158765286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Tau*c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39106031"/>
        <c:crossesAt val="1.0000000000000002E-3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'run_01 (2)'!$I$22:$I$27</c:f>
              <c:numCache>
                <c:formatCode>General</c:formatCode>
                <c:ptCount val="6"/>
                <c:pt idx="0">
                  <c:v>11.897903743315512</c:v>
                </c:pt>
                <c:pt idx="1">
                  <c:v>12.347464399574921</c:v>
                </c:pt>
                <c:pt idx="2">
                  <c:v>13.229603357817417</c:v>
                </c:pt>
                <c:pt idx="3">
                  <c:v>13.446677824267782</c:v>
                </c:pt>
                <c:pt idx="4">
                  <c:v>13.94792523364486</c:v>
                </c:pt>
                <c:pt idx="5">
                  <c:v>14.231094105480866</c:v>
                </c:pt>
              </c:numCache>
            </c:numRef>
          </c:xVal>
          <c:yVal>
            <c:numRef>
              <c:f>'run_01 (2)'!$K$22:$K$27</c:f>
              <c:numCache>
                <c:formatCode>General</c:formatCode>
                <c:ptCount val="6"/>
                <c:pt idx="0">
                  <c:v>154</c:v>
                </c:pt>
                <c:pt idx="1">
                  <c:v>138</c:v>
                </c:pt>
                <c:pt idx="2">
                  <c:v>358</c:v>
                </c:pt>
                <c:pt idx="3">
                  <c:v>1222</c:v>
                </c:pt>
                <c:pt idx="4">
                  <c:v>1704</c:v>
                </c:pt>
                <c:pt idx="5">
                  <c:v>2034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661-4292-AFCB-30E6503CEF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234656"/>
        <c:axId val="191827904"/>
      </c:scatterChart>
      <c:valAx>
        <c:axId val="37523465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Shear Stress (Pa)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91827904"/>
        <c:crosses val="autoZero"/>
        <c:crossBetween val="midCat"/>
      </c:valAx>
      <c:valAx>
        <c:axId val="1918279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Bedload,</a:t>
                </a:r>
                <a:r>
                  <a:rPr lang="en-US" baseline="0"/>
                  <a:t> qs (kg)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75234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GSD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'run_01 (2)'!$O$4</c:f>
              <c:strCache>
                <c:ptCount val="1"/>
                <c:pt idx="0">
                  <c:v>Proportion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'run_01 (2)'!$N$5:$N$14</c:f>
              <c:numCache>
                <c:formatCode>General</c:formatCode>
                <c:ptCount val="10"/>
                <c:pt idx="0" formatCode="0.0">
                  <c:v>45</c:v>
                </c:pt>
                <c:pt idx="1">
                  <c:v>31.5</c:v>
                </c:pt>
                <c:pt idx="2">
                  <c:v>22.4</c:v>
                </c:pt>
                <c:pt idx="3">
                  <c:v>16</c:v>
                </c:pt>
                <c:pt idx="4">
                  <c:v>11.2</c:v>
                </c:pt>
                <c:pt idx="5">
                  <c:v>8</c:v>
                </c:pt>
                <c:pt idx="6">
                  <c:v>5.6</c:v>
                </c:pt>
                <c:pt idx="7">
                  <c:v>4</c:v>
                </c:pt>
                <c:pt idx="8">
                  <c:v>2.8</c:v>
                </c:pt>
                <c:pt idx="9">
                  <c:v>2</c:v>
                </c:pt>
              </c:numCache>
            </c:numRef>
          </c:xVal>
          <c:yVal>
            <c:numRef>
              <c:f>'run_01 (2)'!$O$5:$O$14</c:f>
              <c:numCache>
                <c:formatCode>0.000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5.4158678660964459E-2</c:v>
                </c:pt>
                <c:pt idx="3">
                  <c:v>0.264452145701224</c:v>
                </c:pt>
                <c:pt idx="4">
                  <c:v>0.10212358059283291</c:v>
                </c:pt>
                <c:pt idx="5">
                  <c:v>0.20059725704173426</c:v>
                </c:pt>
                <c:pt idx="6">
                  <c:v>0.25261760802241556</c:v>
                </c:pt>
                <c:pt idx="7">
                  <c:v>0.10680578085828049</c:v>
                </c:pt>
                <c:pt idx="8">
                  <c:v>1.8102049845155583E-2</c:v>
                </c:pt>
                <c:pt idx="9">
                  <c:v>1.1428992773927149E-3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0B-43EC-A673-100642EBAA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4833600"/>
        <c:axId val="1579576544"/>
      </c:scatterChart>
      <c:valAx>
        <c:axId val="1574833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Diameter,</a:t>
                </a:r>
                <a:r>
                  <a:rPr lang="en-US" baseline="0"/>
                  <a:t> </a:t>
                </a:r>
                <a:r>
                  <a:rPr lang="en-US"/>
                  <a:t>Di</a:t>
                </a:r>
                <a:r>
                  <a:rPr lang="en-US" baseline="0"/>
                  <a:t>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579576544"/>
        <c:crosses val="autoZero"/>
        <c:crossBetween val="midCat"/>
      </c:valAx>
      <c:valAx>
        <c:axId val="157957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Proportion,</a:t>
                </a:r>
                <a:r>
                  <a:rPr lang="en-US" baseline="0"/>
                  <a:t> Fi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574833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Reference</a:t>
            </a:r>
            <a:r>
              <a:rPr lang="en-US" baseline="0"/>
              <a:t> Transport Method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'run_01 (2)'!$B$59</c:f>
              <c:strCache>
                <c:ptCount val="1"/>
                <c:pt idx="0">
                  <c:v>22.4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3957583071718144E-2"/>
                  <c:y val="-9.642709426710560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'run_01 (2)'!$D$59:$F$59</c:f>
              <c:numCache>
                <c:formatCode>0.000</c:formatCode>
                <c:ptCount val="3"/>
                <c:pt idx="0" formatCode="0.0000">
                  <c:v>3.2814778804083629E-2</c:v>
                </c:pt>
                <c:pt idx="1">
                  <c:v>3.4054680707178056E-2</c:v>
                </c:pt>
                <c:pt idx="2">
                  <c:v>3.6487646666030715E-2</c:v>
                </c:pt>
              </c:numCache>
            </c:numRef>
          </c:xVal>
          <c:yVal>
            <c:numRef>
              <c:f>'run_01 (2)'!$D$60:$F$60</c:f>
              <c:numCache>
                <c:formatCode>0.000000</c:formatCode>
                <c:ptCount val="3"/>
                <c:pt idx="0">
                  <c:v>0</c:v>
                </c:pt>
                <c:pt idx="1">
                  <c:v>1.753602123999181E-2</c:v>
                </c:pt>
                <c:pt idx="2">
                  <c:v>2.1741034218016077E-2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E61-47E3-A903-79F870988161}"/>
            </c:ext>
          </c:extLst>
        </c:ser>
        <c:ser>
          <c:idx val="1"/>
          <c:order val="1"/>
          <c:tx>
            <c:strRef>
              <c:f>'run_01 (2)'!$B$61</c:f>
              <c:strCache>
                <c:ptCount val="1"/>
                <c:pt idx="0">
                  <c:v>16.0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6573531917167593E-2"/>
                  <c:y val="-0.143639698670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'run_01 (2)'!$D$61:$F$61</c:f>
              <c:numCache>
                <c:formatCode>0.000</c:formatCode>
                <c:ptCount val="3"/>
                <c:pt idx="0">
                  <c:v>4.5940690325717085E-2</c:v>
                </c:pt>
                <c:pt idx="1">
                  <c:v>4.7676552990049276E-2</c:v>
                </c:pt>
                <c:pt idx="2">
                  <c:v>5.1082705332443003E-2</c:v>
                </c:pt>
              </c:numCache>
            </c:numRef>
          </c:xVal>
          <c:yVal>
            <c:numRef>
              <c:f>'run_01 (2)'!$D$62:$F$62</c:f>
              <c:numCache>
                <c:formatCode>0.000000</c:formatCode>
                <c:ptCount val="3"/>
                <c:pt idx="0">
                  <c:v>7.8308153311982612E-3</c:v>
                </c:pt>
                <c:pt idx="1">
                  <c:v>3.8157592571650247E-3</c:v>
                </c:pt>
                <c:pt idx="2">
                  <c:v>1.1131179167107772E-2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E61-47E3-A903-79F870988161}"/>
            </c:ext>
          </c:extLst>
        </c:ser>
        <c:ser>
          <c:idx val="2"/>
          <c:order val="2"/>
          <c:tx>
            <c:strRef>
              <c:f>'run_01 (2)'!$B$63</c:f>
              <c:strCache>
                <c:ptCount val="1"/>
                <c:pt idx="0">
                  <c:v>11.2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340247488928047E-2"/>
                  <c:y val="-0.1134721138125566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'run_01 (2)'!$D$63:$F$63</c:f>
              <c:numCache>
                <c:formatCode>0.000</c:formatCode>
                <c:ptCount val="3"/>
                <c:pt idx="0">
                  <c:v>6.5629557608167258E-2</c:v>
                </c:pt>
                <c:pt idx="1">
                  <c:v>6.8109361414356112E-2</c:v>
                </c:pt>
                <c:pt idx="2">
                  <c:v>7.2975293332061431E-2</c:v>
                </c:pt>
              </c:numCache>
            </c:numRef>
          </c:xVal>
          <c:yVal>
            <c:numRef>
              <c:f>'run_01 (2)'!$D$64:$F$64</c:f>
              <c:numCache>
                <c:formatCode>0.000000</c:formatCode>
                <c:ptCount val="3"/>
                <c:pt idx="0">
                  <c:v>1.1060801779590112E-2</c:v>
                </c:pt>
                <c:pt idx="1">
                  <c:v>1.2205972906870654E-2</c:v>
                </c:pt>
                <c:pt idx="2">
                  <c:v>2.1487376926762228E-2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E61-47E3-A903-79F870988161}"/>
            </c:ext>
          </c:extLst>
        </c:ser>
        <c:ser>
          <c:idx val="3"/>
          <c:order val="3"/>
          <c:tx>
            <c:strRef>
              <c:f>'run_01 (2)'!$B$65</c:f>
              <c:strCache>
                <c:ptCount val="1"/>
                <c:pt idx="0">
                  <c:v>8.0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1809556915039083E-2"/>
                  <c:y val="-0.2345560584555990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'run_01 (2)'!$D$65:$F$65</c:f>
              <c:numCache>
                <c:formatCode>0.000</c:formatCode>
                <c:ptCount val="3"/>
                <c:pt idx="0">
                  <c:v>9.1881380651434169E-2</c:v>
                </c:pt>
                <c:pt idx="1">
                  <c:v>9.5353105980098551E-2</c:v>
                </c:pt>
                <c:pt idx="2">
                  <c:v>0.10216541066488601</c:v>
                </c:pt>
              </c:numCache>
            </c:numRef>
          </c:xVal>
          <c:yVal>
            <c:numRef>
              <c:f>'run_01 (2)'!$D$66:$F$66</c:f>
              <c:numCache>
                <c:formatCode>0.000000</c:formatCode>
                <c:ptCount val="3"/>
                <c:pt idx="0">
                  <c:v>3.4411835061376656E-3</c:v>
                </c:pt>
                <c:pt idx="1">
                  <c:v>1.4795312902929133E-3</c:v>
                </c:pt>
                <c:pt idx="2">
                  <c:v>6.670226743551823E-3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E61-47E3-A903-79F870988161}"/>
            </c:ext>
          </c:extLst>
        </c:ser>
        <c:ser>
          <c:idx val="4"/>
          <c:order val="4"/>
          <c:tx>
            <c:strRef>
              <c:f>'run_01 (2)'!$B$67</c:f>
              <c:strCache>
                <c:ptCount val="1"/>
                <c:pt idx="0">
                  <c:v>5.6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96278593564305E-2"/>
                  <c:y val="-0.2258193845391382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'run_01 (2)'!$D$67:$F$67</c:f>
              <c:numCache>
                <c:formatCode>0.000</c:formatCode>
                <c:ptCount val="3"/>
                <c:pt idx="0">
                  <c:v>0.13125911521633452</c:v>
                </c:pt>
                <c:pt idx="1">
                  <c:v>0.13621872282871222</c:v>
                </c:pt>
                <c:pt idx="2">
                  <c:v>0.14595058666412286</c:v>
                </c:pt>
              </c:numCache>
            </c:numRef>
          </c:xVal>
          <c:yVal>
            <c:numRef>
              <c:f>'run_01 (2)'!$D$68:$F$68</c:f>
              <c:numCache>
                <c:formatCode>0.000000</c:formatCode>
                <c:ptCount val="3"/>
                <c:pt idx="0">
                  <c:v>2.9809710964647414E-3</c:v>
                </c:pt>
                <c:pt idx="1">
                  <c:v>1.8797734385250999E-3</c:v>
                </c:pt>
                <c:pt idx="2">
                  <c:v>6.1441238040764665E-3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9E61-47E3-A903-79F870988161}"/>
            </c:ext>
          </c:extLst>
        </c:ser>
        <c:ser>
          <c:idx val="5"/>
          <c:order val="5"/>
          <c:tx>
            <c:strRef>
              <c:f>'run_01 (2)'!$B$69</c:f>
              <c:strCache>
                <c:ptCount val="1"/>
                <c:pt idx="0">
                  <c:v>4.0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353306411904609E-3"/>
                  <c:y val="-0.2323829322842650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'run_01 (2)'!$D$69:$F$69</c:f>
              <c:numCache>
                <c:formatCode>0.000</c:formatCode>
                <c:ptCount val="3"/>
                <c:pt idx="0">
                  <c:v>0.18376276130286834</c:v>
                </c:pt>
                <c:pt idx="1">
                  <c:v>0.1907062119601971</c:v>
                </c:pt>
                <c:pt idx="2">
                  <c:v>0.20433082132977201</c:v>
                </c:pt>
              </c:numCache>
            </c:numRef>
          </c:xVal>
          <c:yVal>
            <c:numRef>
              <c:f>'run_01 (2)'!$D$70:$F$70</c:f>
              <c:numCache>
                <c:formatCode>0.000000</c:formatCode>
                <c:ptCount val="3"/>
                <c:pt idx="0">
                  <c:v>1.76265222238319E-3</c:v>
                </c:pt>
                <c:pt idx="1">
                  <c:v>1.1115125647889182E-3</c:v>
                </c:pt>
                <c:pt idx="2">
                  <c:v>3.5077518257736729E-3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9E61-47E3-A903-79F870988161}"/>
            </c:ext>
          </c:extLst>
        </c:ser>
        <c:ser>
          <c:idx val="6"/>
          <c:order val="6"/>
          <c:tx>
            <c:strRef>
              <c:f>'run_01 (2)'!$B$71</c:f>
              <c:strCache>
                <c:ptCount val="1"/>
                <c:pt idx="0">
                  <c:v>2.8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8.8764314317036949E-2"/>
                  <c:y val="-0.2195806505244360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'run_01 (2)'!$D$71:$I$71</c:f>
              <c:numCache>
                <c:formatCode>0.000</c:formatCode>
                <c:ptCount val="6"/>
                <c:pt idx="0">
                  <c:v>0.26251823043266903</c:v>
                </c:pt>
                <c:pt idx="1">
                  <c:v>0.27243744565742445</c:v>
                </c:pt>
                <c:pt idx="2">
                  <c:v>0.29190117332824572</c:v>
                </c:pt>
                <c:pt idx="3">
                  <c:v>0.29669075694180297</c:v>
                </c:pt>
                <c:pt idx="4">
                  <c:v>0.30775040120834518</c:v>
                </c:pt>
                <c:pt idx="5">
                  <c:v>0.31399830779355076</c:v>
                </c:pt>
              </c:numCache>
            </c:numRef>
          </c:xVal>
          <c:yVal>
            <c:numRef>
              <c:f>'run_01 (2)'!$D$72:$I$72</c:f>
              <c:numCache>
                <c:formatCode>0.000000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2.8853304467970223E-3</c:v>
                </c:pt>
                <c:pt idx="4">
                  <c:v>1.6387205206948356E-2</c:v>
                </c:pt>
                <c:pt idx="5">
                  <c:v>1.8550629947780402E-2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9E61-47E3-A903-79F870988161}"/>
            </c:ext>
          </c:extLst>
        </c:ser>
        <c:ser>
          <c:idx val="7"/>
          <c:order val="7"/>
          <c:tx>
            <c:v>Reference</c:v>
          </c:tx>
          <c:spPr>
            <a:ln w="12700" cap="rnd">
              <a:solidFill>
                <a:schemeClr val="tx1">
                  <a:lumMod val="50000"/>
                  <a:lumOff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'run_01 (2)'!$L$57:$L$58</c:f>
              <c:numCache>
                <c:formatCode>General</c:formatCode>
                <c:ptCount val="2"/>
                <c:pt idx="0" formatCode="0.0">
                  <c:v>0</c:v>
                </c:pt>
                <c:pt idx="1">
                  <c:v>0.6</c:v>
                </c:pt>
              </c:numCache>
            </c:numRef>
          </c:xVal>
          <c:yVal>
            <c:numRef>
              <c:f>'run_01 (2)'!$M$57:$M$58</c:f>
              <c:numCache>
                <c:formatCode>General</c:formatCode>
                <c:ptCount val="2"/>
                <c:pt idx="0">
                  <c:v>2E-3</c:v>
                </c:pt>
                <c:pt idx="1">
                  <c:v>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9E61-47E3-A903-79F870988161}"/>
            </c:ext>
          </c:extLst>
        </c:ser>
        <c:ser>
          <c:idx val="9"/>
          <c:order val="8"/>
          <c:tx>
            <c:strRef>
              <c:f>'run_01 (2)'!$B$73</c:f>
              <c:strCache>
                <c:ptCount val="1"/>
                <c:pt idx="0">
                  <c:v>2.0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4">
                    <a:lumMod val="60000"/>
                  </a:schemeClr>
                </a:solidFill>
                <a:ln w="9525">
                  <a:solidFill>
                    <a:schemeClr val="accent4">
                      <a:lumMod val="6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0-9E61-47E3-A903-79F870988161}"/>
              </c:ext>
            </c:extLst>
          </c:dPt>
          <c:xVal>
            <c:numRef>
              <c:f>'run_01 (2)'!$H$80:$K$80</c:f>
              <c:numCache>
                <c:formatCode>General</c:formatCode>
                <c:ptCount val="4"/>
              </c:numCache>
            </c:numRef>
          </c:xVal>
          <c:yVal>
            <c:numRef>
              <c:f>('run_01 (2)'!$G$74,'run_01 (2)'!$J$81:$K$81)</c:f>
              <c:numCache>
                <c:formatCode>General</c:formatCode>
                <c:ptCount val="3"/>
                <c:pt idx="0" formatCode="0.0000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9E61-47E3-A903-79F8709881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2169472"/>
        <c:axId val="1589009424"/>
      </c:scatterChart>
      <c:valAx>
        <c:axId val="892169472"/>
        <c:scaling>
          <c:orientation val="minMax"/>
          <c:max val="0.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Tau*,i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589009424"/>
        <c:crossesAt val="1.0000000000000002E-3"/>
        <c:crossBetween val="midCat"/>
      </c:valAx>
      <c:valAx>
        <c:axId val="1589009424"/>
        <c:scaling>
          <c:logBase val="10"/>
          <c:orientation val="minMax"/>
          <c:max val="0.1"/>
          <c:min val="1.0000000000000002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w*,i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92169472"/>
        <c:crosses val="autoZero"/>
        <c:crossBetween val="midCat"/>
        <c:majorUnit val="1.0000000000000002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Tau*c vs Grain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Tau*c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'run_01 (2)'!$U$63:$U$69</c:f>
              <c:numCache>
                <c:formatCode>0.0</c:formatCode>
                <c:ptCount val="7"/>
                <c:pt idx="0">
                  <c:v>22.4</c:v>
                </c:pt>
                <c:pt idx="1">
                  <c:v>16</c:v>
                </c:pt>
                <c:pt idx="2">
                  <c:v>11.2</c:v>
                </c:pt>
                <c:pt idx="3">
                  <c:v>8</c:v>
                </c:pt>
                <c:pt idx="4">
                  <c:v>5.6</c:v>
                </c:pt>
                <c:pt idx="5">
                  <c:v>4</c:v>
                </c:pt>
                <c:pt idx="6">
                  <c:v>2.8</c:v>
                </c:pt>
              </c:numCache>
            </c:numRef>
          </c:xVal>
          <c:yVal>
            <c:numRef>
              <c:f>'run_01 (2)'!$X$63:$X$69</c:f>
              <c:numCache>
                <c:formatCode>0.000</c:formatCode>
                <c:ptCount val="7"/>
                <c:pt idx="0">
                  <c:v>3.2368036563893157E-2</c:v>
                </c:pt>
                <c:pt idx="1">
                  <c:v>4.1622574955908286E-2</c:v>
                </c:pt>
                <c:pt idx="2">
                  <c:v>6.0188298587760584E-2</c:v>
                </c:pt>
                <c:pt idx="3">
                  <c:v>9.1465035894708863E-2</c:v>
                </c:pt>
                <c:pt idx="4">
                  <c:v>0.13119415109666938</c:v>
                </c:pt>
                <c:pt idx="5">
                  <c:v>0.19179487179487181</c:v>
                </c:pt>
                <c:pt idx="6">
                  <c:v>0.27899252698588428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5C-4287-A5A3-F05CD28CF8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106031"/>
        <c:axId val="1587652864"/>
      </c:scatterChart>
      <c:valAx>
        <c:axId val="539106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Grain size, Di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587652864"/>
        <c:crosses val="autoZero"/>
        <c:crossBetween val="midCat"/>
      </c:valAx>
      <c:valAx>
        <c:axId val="158765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Tau*c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39106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GSD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run_01!$O$4</c:f>
              <c:strCache>
                <c:ptCount val="1"/>
                <c:pt idx="0">
                  <c:v>Proportion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run_01!$N$5:$N$14</c:f>
              <c:numCache>
                <c:formatCode>General</c:formatCode>
                <c:ptCount val="10"/>
                <c:pt idx="0" formatCode="0.0">
                  <c:v>45</c:v>
                </c:pt>
                <c:pt idx="1">
                  <c:v>31.5</c:v>
                </c:pt>
                <c:pt idx="2">
                  <c:v>22.4</c:v>
                </c:pt>
                <c:pt idx="3">
                  <c:v>16</c:v>
                </c:pt>
                <c:pt idx="4">
                  <c:v>11.2</c:v>
                </c:pt>
                <c:pt idx="5">
                  <c:v>8</c:v>
                </c:pt>
                <c:pt idx="6">
                  <c:v>5.6</c:v>
                </c:pt>
                <c:pt idx="7">
                  <c:v>4</c:v>
                </c:pt>
                <c:pt idx="8">
                  <c:v>2.8</c:v>
                </c:pt>
                <c:pt idx="9">
                  <c:v>2</c:v>
                </c:pt>
              </c:numCache>
            </c:numRef>
          </c:xVal>
          <c:yVal>
            <c:numRef>
              <c:f>run_01!$O$5:$O$14</c:f>
              <c:numCache>
                <c:formatCode>0.000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5.4158678660964459E-2</c:v>
                </c:pt>
                <c:pt idx="3">
                  <c:v>0.264452145701224</c:v>
                </c:pt>
                <c:pt idx="4">
                  <c:v>0.10212358059283291</c:v>
                </c:pt>
                <c:pt idx="5">
                  <c:v>0.20059725704173426</c:v>
                </c:pt>
                <c:pt idx="6">
                  <c:v>0.25261760802241556</c:v>
                </c:pt>
                <c:pt idx="7">
                  <c:v>0.10680578085828049</c:v>
                </c:pt>
                <c:pt idx="8">
                  <c:v>1.8102049845155583E-2</c:v>
                </c:pt>
                <c:pt idx="9">
                  <c:v>1.1428992773927149E-3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0A-46E3-A56B-E4B30F6720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4833600"/>
        <c:axId val="1579576544"/>
      </c:scatterChart>
      <c:valAx>
        <c:axId val="1574833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Diameter,</a:t>
                </a:r>
                <a:r>
                  <a:rPr lang="en-US" baseline="0"/>
                  <a:t> </a:t>
                </a:r>
                <a:r>
                  <a:rPr lang="en-US"/>
                  <a:t>Di</a:t>
                </a:r>
                <a:r>
                  <a:rPr lang="en-US" baseline="0"/>
                  <a:t>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579576544"/>
        <c:crosses val="autoZero"/>
        <c:crossBetween val="midCat"/>
      </c:valAx>
      <c:valAx>
        <c:axId val="157957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Proportion,</a:t>
                </a:r>
                <a:r>
                  <a:rPr lang="en-US" baseline="0"/>
                  <a:t> Fi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574833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Hiding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16311923034937098"/>
                  <c:y val="-0.234190826433228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'run_01 (2)'!$Y$63:$Y$68</c:f>
              <c:numCache>
                <c:formatCode>0.00</c:formatCode>
                <c:ptCount val="6"/>
                <c:pt idx="0">
                  <c:v>2.284315725066286</c:v>
                </c:pt>
                <c:pt idx="1">
                  <c:v>1.6316540893330616</c:v>
                </c:pt>
                <c:pt idx="2">
                  <c:v>1.142157862533143</c:v>
                </c:pt>
                <c:pt idx="3">
                  <c:v>0.81582704466653078</c:v>
                </c:pt>
                <c:pt idx="4">
                  <c:v>0.5710789312665715</c:v>
                </c:pt>
                <c:pt idx="5">
                  <c:v>0.40791352233326539</c:v>
                </c:pt>
              </c:numCache>
            </c:numRef>
          </c:xVal>
          <c:yVal>
            <c:numRef>
              <c:f>'run_01 (2)'!$X$63:$X$68</c:f>
              <c:numCache>
                <c:formatCode>0.000</c:formatCode>
                <c:ptCount val="6"/>
                <c:pt idx="0">
                  <c:v>3.2368036563893157E-2</c:v>
                </c:pt>
                <c:pt idx="1">
                  <c:v>4.1622574955908286E-2</c:v>
                </c:pt>
                <c:pt idx="2">
                  <c:v>6.0188298587760584E-2</c:v>
                </c:pt>
                <c:pt idx="3">
                  <c:v>9.1465035894708863E-2</c:v>
                </c:pt>
                <c:pt idx="4">
                  <c:v>0.13119415109666938</c:v>
                </c:pt>
                <c:pt idx="5">
                  <c:v>0.19179487179487181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41-4E6A-A12A-35C6492535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106031"/>
        <c:axId val="1587652864"/>
      </c:scatterChart>
      <c:valAx>
        <c:axId val="539106031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Relative size, Di/D50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587652864"/>
        <c:crossesAt val="1.0000000000000002E-3"/>
        <c:crossBetween val="midCat"/>
      </c:valAx>
      <c:valAx>
        <c:axId val="158765286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Tau*c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39106031"/>
        <c:crossesAt val="1.0000000000000002E-3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'run_02 (2)'!$I$22:$I$27</c:f>
              <c:numCache>
                <c:formatCode>General</c:formatCode>
                <c:ptCount val="6"/>
                <c:pt idx="0">
                  <c:v>11.897903743315512</c:v>
                </c:pt>
                <c:pt idx="1">
                  <c:v>12.347464399574921</c:v>
                </c:pt>
                <c:pt idx="2">
                  <c:v>13.229603357817417</c:v>
                </c:pt>
                <c:pt idx="3">
                  <c:v>13.446677824267782</c:v>
                </c:pt>
                <c:pt idx="4">
                  <c:v>13.94792523364486</c:v>
                </c:pt>
                <c:pt idx="5">
                  <c:v>14.231094105480866</c:v>
                </c:pt>
              </c:numCache>
            </c:numRef>
          </c:xVal>
          <c:yVal>
            <c:numRef>
              <c:f>'run_02 (2)'!$K$22:$K$27</c:f>
              <c:numCache>
                <c:formatCode>General</c:formatCode>
                <c:ptCount val="6"/>
                <c:pt idx="0">
                  <c:v>67</c:v>
                </c:pt>
                <c:pt idx="1">
                  <c:v>56</c:v>
                </c:pt>
                <c:pt idx="2">
                  <c:v>291</c:v>
                </c:pt>
                <c:pt idx="3">
                  <c:v>662</c:v>
                </c:pt>
                <c:pt idx="4">
                  <c:v>1137</c:v>
                </c:pt>
                <c:pt idx="5">
                  <c:v>1913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E6-45C2-BD3C-B7B5317728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234656"/>
        <c:axId val="191827904"/>
      </c:scatterChart>
      <c:valAx>
        <c:axId val="37523465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Shear Stress (Pa)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91827904"/>
        <c:crosses val="autoZero"/>
        <c:crossBetween val="midCat"/>
      </c:valAx>
      <c:valAx>
        <c:axId val="1918279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Bedload,</a:t>
                </a:r>
                <a:r>
                  <a:rPr lang="en-US" baseline="0"/>
                  <a:t> qs (kg)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75234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GSD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'run_02 (2)'!$O$4</c:f>
              <c:strCache>
                <c:ptCount val="1"/>
                <c:pt idx="0">
                  <c:v>Proportion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'run_02 (2)'!$N$5:$N$14</c:f>
              <c:numCache>
                <c:formatCode>General</c:formatCode>
                <c:ptCount val="10"/>
                <c:pt idx="0" formatCode="0.0">
                  <c:v>45</c:v>
                </c:pt>
                <c:pt idx="1">
                  <c:v>31.5</c:v>
                </c:pt>
                <c:pt idx="2">
                  <c:v>22.4</c:v>
                </c:pt>
                <c:pt idx="3">
                  <c:v>16</c:v>
                </c:pt>
                <c:pt idx="4">
                  <c:v>11.2</c:v>
                </c:pt>
                <c:pt idx="5">
                  <c:v>8</c:v>
                </c:pt>
                <c:pt idx="6">
                  <c:v>5.6</c:v>
                </c:pt>
                <c:pt idx="7">
                  <c:v>4</c:v>
                </c:pt>
                <c:pt idx="8">
                  <c:v>2.8</c:v>
                </c:pt>
                <c:pt idx="9">
                  <c:v>2</c:v>
                </c:pt>
              </c:numCache>
            </c:numRef>
          </c:xVal>
          <c:yVal>
            <c:numRef>
              <c:f>'run_02 (2)'!$O$5:$O$14</c:f>
              <c:numCache>
                <c:formatCode>0.000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5.4158678660964459E-2</c:v>
                </c:pt>
                <c:pt idx="3">
                  <c:v>0.264452145701224</c:v>
                </c:pt>
                <c:pt idx="4">
                  <c:v>0.10212358059283291</c:v>
                </c:pt>
                <c:pt idx="5">
                  <c:v>0.20059725704173426</c:v>
                </c:pt>
                <c:pt idx="6">
                  <c:v>0.25261760802241556</c:v>
                </c:pt>
                <c:pt idx="7">
                  <c:v>0.10680578085828049</c:v>
                </c:pt>
                <c:pt idx="8">
                  <c:v>1.8102049845155583E-2</c:v>
                </c:pt>
                <c:pt idx="9">
                  <c:v>1.1428992773927149E-3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87-4F9E-B7AB-4DD88A9222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4833600"/>
        <c:axId val="1579576544"/>
      </c:scatterChart>
      <c:valAx>
        <c:axId val="1574833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Diameter,</a:t>
                </a:r>
                <a:r>
                  <a:rPr lang="en-US" baseline="0"/>
                  <a:t> </a:t>
                </a:r>
                <a:r>
                  <a:rPr lang="en-US"/>
                  <a:t>Di</a:t>
                </a:r>
                <a:r>
                  <a:rPr lang="en-US" baseline="0"/>
                  <a:t>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579576544"/>
        <c:crosses val="autoZero"/>
        <c:crossBetween val="midCat"/>
      </c:valAx>
      <c:valAx>
        <c:axId val="157957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Proportion,</a:t>
                </a:r>
                <a:r>
                  <a:rPr lang="en-US" baseline="0"/>
                  <a:t> Fi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574833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Reference</a:t>
            </a:r>
            <a:r>
              <a:rPr lang="en-US" baseline="0"/>
              <a:t> Transport Method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'run_02 (2)'!$B$59</c:f>
              <c:strCache>
                <c:ptCount val="1"/>
                <c:pt idx="0">
                  <c:v>22.4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3957583071718144E-2"/>
                  <c:y val="-9.642709426710560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'run_02 (2)'!$D$59:$G$59</c:f>
              <c:numCache>
                <c:formatCode>0.000</c:formatCode>
                <c:ptCount val="4"/>
                <c:pt idx="0" formatCode="0.0000">
                  <c:v>3.2814778804083629E-2</c:v>
                </c:pt>
                <c:pt idx="1">
                  <c:v>3.4054680707178056E-2</c:v>
                </c:pt>
                <c:pt idx="2">
                  <c:v>3.6487646666030715E-2</c:v>
                </c:pt>
                <c:pt idx="3">
                  <c:v>3.7086344617725371E-2</c:v>
                </c:pt>
              </c:numCache>
            </c:numRef>
          </c:xVal>
          <c:yVal>
            <c:numRef>
              <c:f>'run_02 (2)'!$D$60:$G$60</c:f>
              <c:numCache>
                <c:formatCode>0.000000</c:formatCode>
                <c:ptCount val="4"/>
                <c:pt idx="0">
                  <c:v>1.1587028564202637E-2</c:v>
                </c:pt>
                <c:pt idx="1">
                  <c:v>0</c:v>
                </c:pt>
                <c:pt idx="2">
                  <c:v>0</c:v>
                </c:pt>
                <c:pt idx="3">
                  <c:v>2.2181100568875952E-2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CA-4244-94BE-1598EC2E9B15}"/>
            </c:ext>
          </c:extLst>
        </c:ser>
        <c:ser>
          <c:idx val="1"/>
          <c:order val="1"/>
          <c:tx>
            <c:strRef>
              <c:f>'run_02 (2)'!$B$61</c:f>
              <c:strCache>
                <c:ptCount val="1"/>
                <c:pt idx="0">
                  <c:v>16.0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6573531917167593E-2"/>
                  <c:y val="-0.143639698670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'run_02 (2)'!$D$61:$F$61</c:f>
              <c:numCache>
                <c:formatCode>0.000</c:formatCode>
                <c:ptCount val="3"/>
                <c:pt idx="0">
                  <c:v>4.5940690325717085E-2</c:v>
                </c:pt>
                <c:pt idx="1">
                  <c:v>4.7676552990049276E-2</c:v>
                </c:pt>
                <c:pt idx="2">
                  <c:v>5.1082705332443003E-2</c:v>
                </c:pt>
              </c:numCache>
            </c:numRef>
          </c:xVal>
          <c:yVal>
            <c:numRef>
              <c:f>'run_02 (2)'!$D$62:$F$62</c:f>
              <c:numCache>
                <c:formatCode>0.000000</c:formatCode>
                <c:ptCount val="3"/>
                <c:pt idx="0">
                  <c:v>1.8983794742298814E-3</c:v>
                </c:pt>
                <c:pt idx="1">
                  <c:v>1.3467385613523614E-3</c:v>
                </c:pt>
                <c:pt idx="2">
                  <c:v>1.9833737425028395E-2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1CA-4244-94BE-1598EC2E9B15}"/>
            </c:ext>
          </c:extLst>
        </c:ser>
        <c:ser>
          <c:idx val="2"/>
          <c:order val="2"/>
          <c:tx>
            <c:strRef>
              <c:f>'run_02 (2)'!$B$63</c:f>
              <c:strCache>
                <c:ptCount val="1"/>
                <c:pt idx="0">
                  <c:v>11.2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340247488928047E-2"/>
                  <c:y val="-0.1134721138125566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'run_02 (2)'!$D$63:$F$63</c:f>
              <c:numCache>
                <c:formatCode>0.000</c:formatCode>
                <c:ptCount val="3"/>
                <c:pt idx="0">
                  <c:v>6.5629557608167258E-2</c:v>
                </c:pt>
                <c:pt idx="1">
                  <c:v>6.8109361414356112E-2</c:v>
                </c:pt>
                <c:pt idx="2">
                  <c:v>7.2975293332061431E-2</c:v>
                </c:pt>
              </c:numCache>
            </c:numRef>
          </c:xVal>
          <c:yVal>
            <c:numRef>
              <c:f>'run_02 (2)'!$D$64:$F$64</c:f>
              <c:numCache>
                <c:formatCode>0.000000</c:formatCode>
                <c:ptCount val="3"/>
                <c:pt idx="0">
                  <c:v>1.8434669632650189E-3</c:v>
                </c:pt>
                <c:pt idx="1">
                  <c:v>6.9748416610689434E-3</c:v>
                </c:pt>
                <c:pt idx="2">
                  <c:v>1.10057296454148E-2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1CA-4244-94BE-1598EC2E9B15}"/>
            </c:ext>
          </c:extLst>
        </c:ser>
        <c:ser>
          <c:idx val="3"/>
          <c:order val="3"/>
          <c:tx>
            <c:strRef>
              <c:f>'run_02 (2)'!$B$65</c:f>
              <c:strCache>
                <c:ptCount val="1"/>
                <c:pt idx="0">
                  <c:v>8.0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1809556915039083E-2"/>
                  <c:y val="-0.2345560584555990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'run_02 (2)'!$D$65:$F$65</c:f>
              <c:numCache>
                <c:formatCode>0.000</c:formatCode>
                <c:ptCount val="3"/>
                <c:pt idx="0">
                  <c:v>9.1881380651434169E-2</c:v>
                </c:pt>
                <c:pt idx="1">
                  <c:v>9.5353105980098551E-2</c:v>
                </c:pt>
                <c:pt idx="2">
                  <c:v>0.10216541066488601</c:v>
                </c:pt>
              </c:numCache>
            </c:numRef>
          </c:xVal>
          <c:yVal>
            <c:numRef>
              <c:f>'run_02 (2)'!$D$66:$F$66</c:f>
              <c:numCache>
                <c:formatCode>0.000000</c:formatCode>
                <c:ptCount val="3"/>
                <c:pt idx="0">
                  <c:v>2.1898440493603333E-3</c:v>
                </c:pt>
                <c:pt idx="1">
                  <c:v>1.4795312902929133E-3</c:v>
                </c:pt>
                <c:pt idx="2">
                  <c:v>4.5357541856152397E-3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1CA-4244-94BE-1598EC2E9B15}"/>
            </c:ext>
          </c:extLst>
        </c:ser>
        <c:ser>
          <c:idx val="4"/>
          <c:order val="4"/>
          <c:tx>
            <c:strRef>
              <c:f>'run_02 (2)'!$B$67</c:f>
              <c:strCache>
                <c:ptCount val="1"/>
                <c:pt idx="0">
                  <c:v>5.6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96278593564305E-2"/>
                  <c:y val="-0.2258193845391382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'run_02 (2)'!$D$67:$F$67</c:f>
              <c:numCache>
                <c:formatCode>0.000</c:formatCode>
                <c:ptCount val="3"/>
                <c:pt idx="0">
                  <c:v>0.13125911521633452</c:v>
                </c:pt>
                <c:pt idx="1">
                  <c:v>0.13621872282871222</c:v>
                </c:pt>
                <c:pt idx="2">
                  <c:v>0.14595058666412286</c:v>
                </c:pt>
              </c:numCache>
            </c:numRef>
          </c:xVal>
          <c:yVal>
            <c:numRef>
              <c:f>'run_02 (2)'!$D$68:$F$68</c:f>
              <c:numCache>
                <c:formatCode>0.000000</c:formatCode>
                <c:ptCount val="3"/>
                <c:pt idx="0">
                  <c:v>9.9365703215491393E-4</c:v>
                </c:pt>
                <c:pt idx="1">
                  <c:v>9.3988671926254982E-4</c:v>
                </c:pt>
                <c:pt idx="2">
                  <c:v>1.9067970426444208E-3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41CA-4244-94BE-1598EC2E9B15}"/>
            </c:ext>
          </c:extLst>
        </c:ser>
        <c:ser>
          <c:idx val="5"/>
          <c:order val="5"/>
          <c:tx>
            <c:strRef>
              <c:f>'run_02 (2)'!$B$69</c:f>
              <c:strCache>
                <c:ptCount val="1"/>
                <c:pt idx="0">
                  <c:v>4.0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353306411904609E-3"/>
                  <c:y val="-0.2323829322842650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'run_02 (2)'!$D$69:$F$69</c:f>
              <c:numCache>
                <c:formatCode>0.000</c:formatCode>
                <c:ptCount val="3"/>
                <c:pt idx="0">
                  <c:v>0.18376276130286834</c:v>
                </c:pt>
                <c:pt idx="1">
                  <c:v>0.1907062119601971</c:v>
                </c:pt>
                <c:pt idx="2">
                  <c:v>0.20433082132977201</c:v>
                </c:pt>
              </c:numCache>
            </c:numRef>
          </c:xVal>
          <c:yVal>
            <c:numRef>
              <c:f>'run_02 (2)'!$D$70:$F$70</c:f>
              <c:numCache>
                <c:formatCode>0.000000</c:formatCode>
                <c:ptCount val="3"/>
                <c:pt idx="0">
                  <c:v>2.937753703971984E-4</c:v>
                </c:pt>
                <c:pt idx="1">
                  <c:v>2.7787814119722948E-4</c:v>
                </c:pt>
                <c:pt idx="2">
                  <c:v>2.505537018409766E-4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41CA-4244-94BE-1598EC2E9B15}"/>
            </c:ext>
          </c:extLst>
        </c:ser>
        <c:ser>
          <c:idx val="6"/>
          <c:order val="6"/>
          <c:tx>
            <c:strRef>
              <c:f>'run_02 (2)'!$B$71</c:f>
              <c:strCache>
                <c:ptCount val="1"/>
                <c:pt idx="0">
                  <c:v>2.8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8.8764314317036949E-2"/>
                  <c:y val="-0.2195806505244360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'run_02 (2)'!$D$71:$I$71</c:f>
              <c:numCache>
                <c:formatCode>0.000</c:formatCode>
                <c:ptCount val="6"/>
                <c:pt idx="0">
                  <c:v>0.26251823043266903</c:v>
                </c:pt>
                <c:pt idx="1">
                  <c:v>0.27243744565742445</c:v>
                </c:pt>
                <c:pt idx="2">
                  <c:v>0.29190117332824572</c:v>
                </c:pt>
                <c:pt idx="3">
                  <c:v>0.29669075694180297</c:v>
                </c:pt>
                <c:pt idx="4">
                  <c:v>0.30775040120834518</c:v>
                </c:pt>
                <c:pt idx="5">
                  <c:v>0.31399830779355076</c:v>
                </c:pt>
              </c:numCache>
            </c:numRef>
          </c:xVal>
          <c:yVal>
            <c:numRef>
              <c:f>'run_02 (2)'!$D$72:$I$72</c:f>
              <c:numCache>
                <c:formatCode>0.000000</c:formatCode>
                <c:ptCount val="6"/>
                <c:pt idx="0">
                  <c:v>1.7333345173944678E-3</c:v>
                </c:pt>
                <c:pt idx="1">
                  <c:v>1.6395376273897633E-3</c:v>
                </c:pt>
                <c:pt idx="2">
                  <c:v>0</c:v>
                </c:pt>
                <c:pt idx="3">
                  <c:v>0</c:v>
                </c:pt>
                <c:pt idx="4">
                  <c:v>1.3656004339123629E-3</c:v>
                </c:pt>
                <c:pt idx="5">
                  <c:v>1.325044996270029E-3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41CA-4244-94BE-1598EC2E9B15}"/>
            </c:ext>
          </c:extLst>
        </c:ser>
        <c:ser>
          <c:idx val="7"/>
          <c:order val="7"/>
          <c:tx>
            <c:v>Reference</c:v>
          </c:tx>
          <c:spPr>
            <a:ln w="12700" cap="rnd">
              <a:solidFill>
                <a:schemeClr val="tx1">
                  <a:lumMod val="50000"/>
                  <a:lumOff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'run_02 (2)'!$L$57:$L$58</c:f>
              <c:numCache>
                <c:formatCode>General</c:formatCode>
                <c:ptCount val="2"/>
                <c:pt idx="0" formatCode="0.0">
                  <c:v>0</c:v>
                </c:pt>
                <c:pt idx="1">
                  <c:v>0.6</c:v>
                </c:pt>
              </c:numCache>
            </c:numRef>
          </c:xVal>
          <c:yVal>
            <c:numRef>
              <c:f>'run_02 (2)'!$M$57:$M$58</c:f>
              <c:numCache>
                <c:formatCode>General</c:formatCode>
                <c:ptCount val="2"/>
                <c:pt idx="0">
                  <c:v>2E-3</c:v>
                </c:pt>
                <c:pt idx="1">
                  <c:v>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41CA-4244-94BE-1598EC2E9B15}"/>
            </c:ext>
          </c:extLst>
        </c:ser>
        <c:ser>
          <c:idx val="9"/>
          <c:order val="8"/>
          <c:tx>
            <c:strRef>
              <c:f>'run_02 (2)'!$B$73</c:f>
              <c:strCache>
                <c:ptCount val="1"/>
                <c:pt idx="0">
                  <c:v>2.0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4">
                    <a:lumMod val="60000"/>
                  </a:schemeClr>
                </a:solidFill>
                <a:ln w="9525">
                  <a:solidFill>
                    <a:schemeClr val="accent4">
                      <a:lumMod val="6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0-41CA-4244-94BE-1598EC2E9B15}"/>
              </c:ext>
            </c:extLst>
          </c:dPt>
          <c:xVal>
            <c:numRef>
              <c:f>'run_02 (2)'!$H$80:$K$80</c:f>
              <c:numCache>
                <c:formatCode>General</c:formatCode>
                <c:ptCount val="4"/>
              </c:numCache>
            </c:numRef>
          </c:xVal>
          <c:yVal>
            <c:numRef>
              <c:f>('run_02 (2)'!$G$74,'run_02 (2)'!$J$81:$K$81)</c:f>
              <c:numCache>
                <c:formatCode>General</c:formatCode>
                <c:ptCount val="3"/>
                <c:pt idx="0" formatCode="0.0000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41CA-4244-94BE-1598EC2E9B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2169472"/>
        <c:axId val="1589009424"/>
      </c:scatterChart>
      <c:valAx>
        <c:axId val="892169472"/>
        <c:scaling>
          <c:orientation val="minMax"/>
          <c:max val="0.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Tau*,i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589009424"/>
        <c:crossesAt val="1.0000000000000002E-3"/>
        <c:crossBetween val="midCat"/>
      </c:valAx>
      <c:valAx>
        <c:axId val="1589009424"/>
        <c:scaling>
          <c:logBase val="10"/>
          <c:orientation val="minMax"/>
          <c:max val="0.1"/>
          <c:min val="1.0000000000000002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w*,i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92169472"/>
        <c:crosses val="autoZero"/>
        <c:crossBetween val="midCat"/>
        <c:majorUnit val="1.0000000000000002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Tau*c vs Grain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Tau*c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'run_02 (2)'!$U$63:$U$69</c:f>
              <c:numCache>
                <c:formatCode>0.0</c:formatCode>
                <c:ptCount val="7"/>
                <c:pt idx="0">
                  <c:v>22.4</c:v>
                </c:pt>
                <c:pt idx="1">
                  <c:v>16</c:v>
                </c:pt>
                <c:pt idx="2">
                  <c:v>11.2</c:v>
                </c:pt>
                <c:pt idx="3">
                  <c:v>8</c:v>
                </c:pt>
                <c:pt idx="4">
                  <c:v>5.6</c:v>
                </c:pt>
                <c:pt idx="5">
                  <c:v>4</c:v>
                </c:pt>
                <c:pt idx="6">
                  <c:v>2.8</c:v>
                </c:pt>
              </c:numCache>
            </c:numRef>
          </c:xVal>
          <c:yVal>
            <c:numRef>
              <c:f>'run_02 (2)'!$X$63:$X$69</c:f>
              <c:numCache>
                <c:formatCode>0.000</c:formatCode>
                <c:ptCount val="7"/>
                <c:pt idx="0">
                  <c:v>3.0581905705790741E-2</c:v>
                </c:pt>
                <c:pt idx="1">
                  <c:v>4.6715289608177168E-2</c:v>
                </c:pt>
                <c:pt idx="2">
                  <c:v>6.5001681802892702E-2</c:v>
                </c:pt>
                <c:pt idx="3">
                  <c:v>9.3544646308465401E-2</c:v>
                </c:pt>
                <c:pt idx="4">
                  <c:v>0.14858841010401189</c:v>
                </c:pt>
                <c:pt idx="5">
                  <c:v>-0.61904761904761907</c:v>
                </c:pt>
                <c:pt idx="6">
                  <c:v>0.21705426356589144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89-4816-8A0A-60D19C249F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106031"/>
        <c:axId val="1587652864"/>
      </c:scatterChart>
      <c:valAx>
        <c:axId val="539106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Grain size, Di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587652864"/>
        <c:crosses val="autoZero"/>
        <c:crossBetween val="midCat"/>
      </c:valAx>
      <c:valAx>
        <c:axId val="158765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Tau*c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39106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Hiding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21317074129778713"/>
                  <c:y val="-0.33605771500784626"/>
                </c:manualLayout>
              </c:layout>
              <c:numFmt formatCode="#,##0.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'run_02 (2)'!$Y$63:$Y$67</c:f>
              <c:numCache>
                <c:formatCode>0.00</c:formatCode>
                <c:ptCount val="5"/>
                <c:pt idx="0">
                  <c:v>2.284315725066286</c:v>
                </c:pt>
                <c:pt idx="1">
                  <c:v>1.6316540893330616</c:v>
                </c:pt>
                <c:pt idx="2">
                  <c:v>1.142157862533143</c:v>
                </c:pt>
                <c:pt idx="3">
                  <c:v>0.81582704466653078</c:v>
                </c:pt>
                <c:pt idx="4">
                  <c:v>0.5710789312665715</c:v>
                </c:pt>
              </c:numCache>
            </c:numRef>
          </c:xVal>
          <c:yVal>
            <c:numRef>
              <c:f>'run_02 (2)'!$X$63:$X$67</c:f>
              <c:numCache>
                <c:formatCode>0.000</c:formatCode>
                <c:ptCount val="5"/>
                <c:pt idx="0">
                  <c:v>3.0581905705790741E-2</c:v>
                </c:pt>
                <c:pt idx="1">
                  <c:v>4.6715289608177168E-2</c:v>
                </c:pt>
                <c:pt idx="2">
                  <c:v>6.5001681802892702E-2</c:v>
                </c:pt>
                <c:pt idx="3">
                  <c:v>9.3544646308465401E-2</c:v>
                </c:pt>
                <c:pt idx="4">
                  <c:v>0.14858841010401189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F4-490C-AEB1-AC3A6C8734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106031"/>
        <c:axId val="1587652864"/>
      </c:scatterChart>
      <c:valAx>
        <c:axId val="539106031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Relative size, Di/D50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587652864"/>
        <c:crossesAt val="1.0000000000000002E-3"/>
        <c:crossBetween val="midCat"/>
      </c:valAx>
      <c:valAx>
        <c:axId val="158765286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Tau*c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39106031"/>
        <c:crossesAt val="1.0000000000000002E-3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'run_03 (3)'!$I$22:$I$27</c:f>
              <c:numCache>
                <c:formatCode>General</c:formatCode>
                <c:ptCount val="6"/>
                <c:pt idx="0">
                  <c:v>11.897903743315512</c:v>
                </c:pt>
                <c:pt idx="1">
                  <c:v>12.347464399574921</c:v>
                </c:pt>
                <c:pt idx="2">
                  <c:v>13.229603357817417</c:v>
                </c:pt>
                <c:pt idx="3">
                  <c:v>13.446677824267782</c:v>
                </c:pt>
                <c:pt idx="4">
                  <c:v>13.94792523364486</c:v>
                </c:pt>
                <c:pt idx="5">
                  <c:v>14.231094105480866</c:v>
                </c:pt>
              </c:numCache>
            </c:numRef>
          </c:xVal>
          <c:yVal>
            <c:numRef>
              <c:f>'run_03 (3)'!$K$22:$K$27</c:f>
              <c:numCache>
                <c:formatCode>General</c:formatCode>
                <c:ptCount val="6"/>
                <c:pt idx="0">
                  <c:v>7</c:v>
                </c:pt>
                <c:pt idx="1">
                  <c:v>83</c:v>
                </c:pt>
                <c:pt idx="2">
                  <c:v>262</c:v>
                </c:pt>
                <c:pt idx="3">
                  <c:v>507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C85-4254-83A3-ADB80DC8B6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234656"/>
        <c:axId val="191827904"/>
      </c:scatterChart>
      <c:valAx>
        <c:axId val="37523465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Shear Stress (Pa)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91827904"/>
        <c:crosses val="autoZero"/>
        <c:crossBetween val="midCat"/>
      </c:valAx>
      <c:valAx>
        <c:axId val="1918279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Bedload,</a:t>
                </a:r>
                <a:r>
                  <a:rPr lang="en-US" baseline="0"/>
                  <a:t> qs (kg)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75234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GSD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'run_03 (3)'!$O$4</c:f>
              <c:strCache>
                <c:ptCount val="1"/>
                <c:pt idx="0">
                  <c:v>Proportion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'run_03 (3)'!$N$5:$N$14</c:f>
              <c:numCache>
                <c:formatCode>General</c:formatCode>
                <c:ptCount val="10"/>
                <c:pt idx="0" formatCode="0.0">
                  <c:v>45</c:v>
                </c:pt>
                <c:pt idx="1">
                  <c:v>31.5</c:v>
                </c:pt>
                <c:pt idx="2">
                  <c:v>22.4</c:v>
                </c:pt>
                <c:pt idx="3">
                  <c:v>16</c:v>
                </c:pt>
                <c:pt idx="4">
                  <c:v>11.2</c:v>
                </c:pt>
                <c:pt idx="5">
                  <c:v>8</c:v>
                </c:pt>
                <c:pt idx="6">
                  <c:v>5.6</c:v>
                </c:pt>
                <c:pt idx="7">
                  <c:v>4</c:v>
                </c:pt>
                <c:pt idx="8">
                  <c:v>2.8</c:v>
                </c:pt>
                <c:pt idx="9">
                  <c:v>2</c:v>
                </c:pt>
              </c:numCache>
            </c:numRef>
          </c:xVal>
          <c:yVal>
            <c:numRef>
              <c:f>'run_03 (3)'!$O$5:$O$14</c:f>
              <c:numCache>
                <c:formatCode>0.000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5.4158678660964459E-2</c:v>
                </c:pt>
                <c:pt idx="3">
                  <c:v>0.264452145701224</c:v>
                </c:pt>
                <c:pt idx="4">
                  <c:v>0.10212358059283291</c:v>
                </c:pt>
                <c:pt idx="5">
                  <c:v>0.20059725704173426</c:v>
                </c:pt>
                <c:pt idx="6">
                  <c:v>0.25261760802241556</c:v>
                </c:pt>
                <c:pt idx="7">
                  <c:v>0.10680578085828049</c:v>
                </c:pt>
                <c:pt idx="8">
                  <c:v>1.8102049845155583E-2</c:v>
                </c:pt>
                <c:pt idx="9">
                  <c:v>1.1428992773927149E-3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80-4244-A406-281D457280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4833600"/>
        <c:axId val="1579576544"/>
      </c:scatterChart>
      <c:valAx>
        <c:axId val="1574833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Diameter,</a:t>
                </a:r>
                <a:r>
                  <a:rPr lang="en-US" baseline="0"/>
                  <a:t> </a:t>
                </a:r>
                <a:r>
                  <a:rPr lang="en-US"/>
                  <a:t>Di</a:t>
                </a:r>
                <a:r>
                  <a:rPr lang="en-US" baseline="0"/>
                  <a:t>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579576544"/>
        <c:crosses val="autoZero"/>
        <c:crossBetween val="midCat"/>
      </c:valAx>
      <c:valAx>
        <c:axId val="157957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Proportion,</a:t>
                </a:r>
                <a:r>
                  <a:rPr lang="en-US" baseline="0"/>
                  <a:t> Fi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574833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Reference</a:t>
            </a:r>
            <a:r>
              <a:rPr lang="en-US" baseline="0"/>
              <a:t> Transport Method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'run_03 (3)'!$B$59</c:f>
              <c:strCache>
                <c:ptCount val="1"/>
                <c:pt idx="0">
                  <c:v>22.4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3957583071718144E-2"/>
                  <c:y val="-9.642709426710560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'run_03 (3)'!$D$59:$G$59</c:f>
              <c:numCache>
                <c:formatCode>0.000</c:formatCode>
                <c:ptCount val="4"/>
                <c:pt idx="0" formatCode="0.0000">
                  <c:v>3.2814778804083629E-2</c:v>
                </c:pt>
                <c:pt idx="1">
                  <c:v>3.4054680707178056E-2</c:v>
                </c:pt>
                <c:pt idx="2">
                  <c:v>3.6487646666030715E-2</c:v>
                </c:pt>
                <c:pt idx="3">
                  <c:v>3.7086344617725371E-2</c:v>
                </c:pt>
              </c:numCache>
            </c:numRef>
          </c:xVal>
          <c:yVal>
            <c:numRef>
              <c:f>'run_03 (3)'!$D$60:$G$60</c:f>
              <c:numCache>
                <c:formatCode>0.000000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1.383520359328296E-2</c:v>
                </c:pt>
                <c:pt idx="3">
                  <c:v>2.2181100568875952E-2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461-44FA-9CFA-77B472A5E72F}"/>
            </c:ext>
          </c:extLst>
        </c:ser>
        <c:ser>
          <c:idx val="1"/>
          <c:order val="1"/>
          <c:tx>
            <c:strRef>
              <c:f>'run_03 (3)'!$B$61</c:f>
              <c:strCache>
                <c:ptCount val="1"/>
                <c:pt idx="0">
                  <c:v>16.0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6573531917167593E-2"/>
                  <c:y val="-0.143639698670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'run_03 (3)'!$D$61:$G$61</c:f>
              <c:numCache>
                <c:formatCode>0.000</c:formatCode>
                <c:ptCount val="4"/>
                <c:pt idx="0">
                  <c:v>4.5940690325717085E-2</c:v>
                </c:pt>
                <c:pt idx="1">
                  <c:v>4.7676552990049276E-2</c:v>
                </c:pt>
                <c:pt idx="2">
                  <c:v>5.1082705332443003E-2</c:v>
                </c:pt>
                <c:pt idx="3">
                  <c:v>5.1920882464815521E-2</c:v>
                </c:pt>
              </c:numCache>
            </c:numRef>
          </c:xVal>
          <c:yVal>
            <c:numRef>
              <c:f>'run_03 (3)'!$D$62:$G$62</c:f>
              <c:numCache>
                <c:formatCode>0.000000</c:formatCode>
                <c:ptCount val="4"/>
                <c:pt idx="0">
                  <c:v>0</c:v>
                </c:pt>
                <c:pt idx="1">
                  <c:v>8.9782570756824129E-4</c:v>
                </c:pt>
                <c:pt idx="2">
                  <c:v>8.0954030306238343E-3</c:v>
                </c:pt>
                <c:pt idx="3">
                  <c:v>2.2120464510004441E-2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461-44FA-9CFA-77B472A5E72F}"/>
            </c:ext>
          </c:extLst>
        </c:ser>
        <c:ser>
          <c:idx val="2"/>
          <c:order val="2"/>
          <c:tx>
            <c:strRef>
              <c:f>'run_03 (3)'!$B$63</c:f>
              <c:strCache>
                <c:ptCount val="1"/>
                <c:pt idx="0">
                  <c:v>11.2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340247488928047E-2"/>
                  <c:y val="-0.1134721138125566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'run_03 (3)'!$D$63:$G$63</c:f>
              <c:numCache>
                <c:formatCode>0.000</c:formatCode>
                <c:ptCount val="4"/>
                <c:pt idx="0">
                  <c:v>6.5629557608167258E-2</c:v>
                </c:pt>
                <c:pt idx="1">
                  <c:v>6.8109361414356112E-2</c:v>
                </c:pt>
                <c:pt idx="2">
                  <c:v>7.2975293332061431E-2</c:v>
                </c:pt>
                <c:pt idx="3">
                  <c:v>7.4172689235450742E-2</c:v>
                </c:pt>
              </c:numCache>
            </c:numRef>
          </c:xVal>
          <c:yVal>
            <c:numRef>
              <c:f>'run_03 (3)'!$D$64:$G$64</c:f>
              <c:numCache>
                <c:formatCode>0.000000</c:formatCode>
                <c:ptCount val="4"/>
                <c:pt idx="0">
                  <c:v>0</c:v>
                </c:pt>
                <c:pt idx="1">
                  <c:v>5.2311312458017088E-3</c:v>
                </c:pt>
                <c:pt idx="2">
                  <c:v>1.4674306193886402E-2</c:v>
                </c:pt>
                <c:pt idx="3">
                  <c:v>1.0228861006334571E-2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461-44FA-9CFA-77B472A5E72F}"/>
            </c:ext>
          </c:extLst>
        </c:ser>
        <c:ser>
          <c:idx val="3"/>
          <c:order val="3"/>
          <c:tx>
            <c:strRef>
              <c:f>'run_03 (3)'!$B$65</c:f>
              <c:strCache>
                <c:ptCount val="1"/>
                <c:pt idx="0">
                  <c:v>8.0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1809556915039083E-2"/>
                  <c:y val="-0.2345560584555990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'run_03 (3)'!$D$65:$G$65</c:f>
              <c:numCache>
                <c:formatCode>0.000</c:formatCode>
                <c:ptCount val="4"/>
                <c:pt idx="0">
                  <c:v>9.1881380651434169E-2</c:v>
                </c:pt>
                <c:pt idx="1">
                  <c:v>9.5353105980098551E-2</c:v>
                </c:pt>
                <c:pt idx="2">
                  <c:v>0.10216541066488601</c:v>
                </c:pt>
                <c:pt idx="3">
                  <c:v>0.10384176492963104</c:v>
                </c:pt>
              </c:numCache>
            </c:numRef>
          </c:xVal>
          <c:yVal>
            <c:numRef>
              <c:f>'run_03 (3)'!$D$66:$G$66</c:f>
              <c:numCache>
                <c:formatCode>0.000000</c:formatCode>
                <c:ptCount val="4"/>
                <c:pt idx="0">
                  <c:v>3.1283486419433323E-4</c:v>
                </c:pt>
                <c:pt idx="1">
                  <c:v>4.1426876128201574E-3</c:v>
                </c:pt>
                <c:pt idx="2">
                  <c:v>4.2689451158731666E-3</c:v>
                </c:pt>
                <c:pt idx="3">
                  <c:v>1.0675351447246987E-2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461-44FA-9CFA-77B472A5E72F}"/>
            </c:ext>
          </c:extLst>
        </c:ser>
        <c:ser>
          <c:idx val="4"/>
          <c:order val="4"/>
          <c:tx>
            <c:strRef>
              <c:f>'run_03 (3)'!$B$67</c:f>
              <c:strCache>
                <c:ptCount val="1"/>
                <c:pt idx="0">
                  <c:v>5.6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96278593564305E-2"/>
                  <c:y val="-0.2258193845391382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'run_03 (3)'!$D$67:$G$67</c:f>
              <c:numCache>
                <c:formatCode>0.000</c:formatCode>
                <c:ptCount val="4"/>
                <c:pt idx="0">
                  <c:v>0.13125911521633452</c:v>
                </c:pt>
                <c:pt idx="1">
                  <c:v>0.13621872282871222</c:v>
                </c:pt>
                <c:pt idx="2">
                  <c:v>0.14595058666412286</c:v>
                </c:pt>
                <c:pt idx="3">
                  <c:v>0.14834537847090148</c:v>
                </c:pt>
              </c:numCache>
            </c:numRef>
          </c:xVal>
          <c:yVal>
            <c:numRef>
              <c:f>'run_03 (3)'!$D$68:$G$68</c:f>
              <c:numCache>
                <c:formatCode>0.000000</c:formatCode>
                <c:ptCount val="4"/>
                <c:pt idx="0">
                  <c:v>2.4841425803872843E-4</c:v>
                </c:pt>
                <c:pt idx="1">
                  <c:v>2.584688477972013E-3</c:v>
                </c:pt>
                <c:pt idx="2">
                  <c:v>5.0847921137184551E-3</c:v>
                </c:pt>
                <c:pt idx="3">
                  <c:v>8.6837834900537376E-3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3461-44FA-9CFA-77B472A5E72F}"/>
            </c:ext>
          </c:extLst>
        </c:ser>
        <c:ser>
          <c:idx val="5"/>
          <c:order val="5"/>
          <c:tx>
            <c:strRef>
              <c:f>'run_03 (3)'!$B$69</c:f>
              <c:strCache>
                <c:ptCount val="1"/>
                <c:pt idx="0">
                  <c:v>4.0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353306411904609E-3"/>
                  <c:y val="-0.2323829322842650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'run_03 (3)'!$D$69:$G$69</c:f>
              <c:numCache>
                <c:formatCode>0.000</c:formatCode>
                <c:ptCount val="4"/>
                <c:pt idx="0">
                  <c:v>0.18376276130286834</c:v>
                </c:pt>
                <c:pt idx="1">
                  <c:v>0.1907062119601971</c:v>
                </c:pt>
                <c:pt idx="2">
                  <c:v>0.20433082132977201</c:v>
                </c:pt>
                <c:pt idx="3">
                  <c:v>0.20768352985926208</c:v>
                </c:pt>
              </c:numCache>
            </c:numRef>
          </c:xVal>
          <c:yVal>
            <c:numRef>
              <c:f>'run_03 (3)'!$D$70:$G$70</c:f>
              <c:numCache>
                <c:formatCode>0.000000</c:formatCode>
                <c:ptCount val="4"/>
                <c:pt idx="0">
                  <c:v>5.8755074079439669E-4</c:v>
                </c:pt>
                <c:pt idx="1">
                  <c:v>1.6672688471833774E-3</c:v>
                </c:pt>
                <c:pt idx="2">
                  <c:v>4.0088592294556264E-3</c:v>
                </c:pt>
                <c:pt idx="3">
                  <c:v>6.8463104906050162E-3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3461-44FA-9CFA-77B472A5E72F}"/>
            </c:ext>
          </c:extLst>
        </c:ser>
        <c:ser>
          <c:idx val="6"/>
          <c:order val="6"/>
          <c:tx>
            <c:strRef>
              <c:f>'run_03 (3)'!$B$71</c:f>
              <c:strCache>
                <c:ptCount val="1"/>
                <c:pt idx="0">
                  <c:v>2.8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8.8764314317036949E-2"/>
                  <c:y val="-0.2195806505244360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'run_03 (3)'!$D$71:$G$71</c:f>
              <c:numCache>
                <c:formatCode>0.000</c:formatCode>
                <c:ptCount val="4"/>
                <c:pt idx="0">
                  <c:v>0.26251823043266903</c:v>
                </c:pt>
                <c:pt idx="1">
                  <c:v>0.27243744565742445</c:v>
                </c:pt>
                <c:pt idx="2">
                  <c:v>0.29190117332824572</c:v>
                </c:pt>
                <c:pt idx="3">
                  <c:v>0.29669075694180297</c:v>
                </c:pt>
              </c:numCache>
            </c:numRef>
          </c:xVal>
          <c:yVal>
            <c:numRef>
              <c:f>'run_03 (3)'!$D$72:$G$72</c:f>
              <c:numCache>
                <c:formatCode>0.000000</c:formatCode>
                <c:ptCount val="4"/>
                <c:pt idx="0">
                  <c:v>1.7333345173944673E-3</c:v>
                </c:pt>
                <c:pt idx="1">
                  <c:v>1.6395376273897642E-3</c:v>
                </c:pt>
                <c:pt idx="2">
                  <c:v>1.4783178701289396E-3</c:v>
                </c:pt>
                <c:pt idx="3">
                  <c:v>2.8853304467970227E-3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3461-44FA-9CFA-77B472A5E72F}"/>
            </c:ext>
          </c:extLst>
        </c:ser>
        <c:ser>
          <c:idx val="7"/>
          <c:order val="7"/>
          <c:tx>
            <c:v>Reference</c:v>
          </c:tx>
          <c:spPr>
            <a:ln w="12700" cap="rnd">
              <a:solidFill>
                <a:schemeClr val="tx1">
                  <a:lumMod val="50000"/>
                  <a:lumOff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'run_03 (3)'!$L$57:$L$58</c:f>
              <c:numCache>
                <c:formatCode>General</c:formatCode>
                <c:ptCount val="2"/>
                <c:pt idx="0" formatCode="0.0">
                  <c:v>0</c:v>
                </c:pt>
                <c:pt idx="1">
                  <c:v>0.6</c:v>
                </c:pt>
              </c:numCache>
            </c:numRef>
          </c:xVal>
          <c:yVal>
            <c:numRef>
              <c:f>'run_03 (3)'!$M$57:$M$58</c:f>
              <c:numCache>
                <c:formatCode>General</c:formatCode>
                <c:ptCount val="2"/>
                <c:pt idx="0">
                  <c:v>2E-3</c:v>
                </c:pt>
                <c:pt idx="1">
                  <c:v>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3461-44FA-9CFA-77B472A5E72F}"/>
            </c:ext>
          </c:extLst>
        </c:ser>
        <c:ser>
          <c:idx val="9"/>
          <c:order val="8"/>
          <c:tx>
            <c:strRef>
              <c:f>'run_03 (3)'!$B$73</c:f>
              <c:strCache>
                <c:ptCount val="1"/>
                <c:pt idx="0">
                  <c:v>2.0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4">
                    <a:lumMod val="60000"/>
                  </a:schemeClr>
                </a:solidFill>
                <a:ln w="9525">
                  <a:solidFill>
                    <a:schemeClr val="accent4">
                      <a:lumMod val="6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0-3461-44FA-9CFA-77B472A5E72F}"/>
              </c:ext>
            </c:extLst>
          </c:dPt>
          <c:xVal>
            <c:numRef>
              <c:f>'run_03 (3)'!$H$80:$K$80</c:f>
              <c:numCache>
                <c:formatCode>General</c:formatCode>
                <c:ptCount val="4"/>
              </c:numCache>
            </c:numRef>
          </c:xVal>
          <c:yVal>
            <c:numRef>
              <c:f>('run_03 (3)'!$G$74,'run_03 (3)'!$J$81:$K$81)</c:f>
              <c:numCache>
                <c:formatCode>General</c:formatCode>
                <c:ptCount val="3"/>
                <c:pt idx="0" formatCode="0.000000">
                  <c:v>2.2849955635118362E-2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3461-44FA-9CFA-77B472A5E7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2169472"/>
        <c:axId val="1589009424"/>
      </c:scatterChart>
      <c:valAx>
        <c:axId val="892169472"/>
        <c:scaling>
          <c:orientation val="minMax"/>
          <c:max val="0.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Tau*,i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589009424"/>
        <c:crossesAt val="1.0000000000000002E-3"/>
        <c:crossBetween val="midCat"/>
      </c:valAx>
      <c:valAx>
        <c:axId val="1589009424"/>
        <c:scaling>
          <c:logBase val="10"/>
          <c:orientation val="minMax"/>
          <c:max val="0.1"/>
          <c:min val="1.0000000000000002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w*,i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92169472"/>
        <c:crosses val="autoZero"/>
        <c:crossBetween val="midCat"/>
        <c:majorUnit val="1.0000000000000002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Tau*c vs Grain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Tau*c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'run_03 (3)'!$U$63:$U$69</c:f>
              <c:numCache>
                <c:formatCode>0.0</c:formatCode>
                <c:ptCount val="7"/>
                <c:pt idx="0">
                  <c:v>22.4</c:v>
                </c:pt>
                <c:pt idx="1">
                  <c:v>16</c:v>
                </c:pt>
                <c:pt idx="2">
                  <c:v>11.2</c:v>
                </c:pt>
                <c:pt idx="3">
                  <c:v>8</c:v>
                </c:pt>
                <c:pt idx="4">
                  <c:v>5.6</c:v>
                </c:pt>
                <c:pt idx="5">
                  <c:v>4</c:v>
                </c:pt>
                <c:pt idx="6">
                  <c:v>2.8</c:v>
                </c:pt>
              </c:numCache>
            </c:numRef>
          </c:xVal>
          <c:yVal>
            <c:numRef>
              <c:f>'run_03 (3)'!$X$63:$X$69</c:f>
              <c:numCache>
                <c:formatCode>0.000</c:formatCode>
                <c:ptCount val="7"/>
                <c:pt idx="0">
                  <c:v>3.3746196041945307E-2</c:v>
                </c:pt>
                <c:pt idx="1">
                  <c:v>4.7322106862496834E-2</c:v>
                </c:pt>
                <c:pt idx="2">
                  <c:v>6.6368590191420981E-2</c:v>
                </c:pt>
                <c:pt idx="3">
                  <c:v>9.390110747153331E-2</c:v>
                </c:pt>
                <c:pt idx="4">
                  <c:v>0.13531198878242581</c:v>
                </c:pt>
                <c:pt idx="5">
                  <c:v>0.19100642398286938</c:v>
                </c:pt>
                <c:pt idx="6">
                  <c:v>0.28365384615384615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52-4743-9E2C-9E1F4B086A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106031"/>
        <c:axId val="1587652864"/>
      </c:scatterChart>
      <c:valAx>
        <c:axId val="539106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Grain size, Di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587652864"/>
        <c:crosses val="autoZero"/>
        <c:crossBetween val="midCat"/>
      </c:valAx>
      <c:valAx>
        <c:axId val="158765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Tau*c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39106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Reference</a:t>
            </a:r>
            <a:r>
              <a:rPr lang="en-US" baseline="0"/>
              <a:t> Transport Method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run_01!$B$59</c:f>
              <c:strCache>
                <c:ptCount val="1"/>
                <c:pt idx="0">
                  <c:v>22.4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3957583071718144E-2"/>
                  <c:y val="-9.642709426710560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run_01!$D$59:$I$59</c:f>
              <c:numCache>
                <c:formatCode>0.000</c:formatCode>
                <c:ptCount val="6"/>
                <c:pt idx="0" formatCode="0.0000">
                  <c:v>3.2814778804083629E-2</c:v>
                </c:pt>
                <c:pt idx="1">
                  <c:v>3.4054680707178056E-2</c:v>
                </c:pt>
                <c:pt idx="2">
                  <c:v>3.6487646666030715E-2</c:v>
                </c:pt>
                <c:pt idx="3">
                  <c:v>3.7086344617725371E-2</c:v>
                </c:pt>
                <c:pt idx="4">
                  <c:v>3.8468800151043148E-2</c:v>
                </c:pt>
                <c:pt idx="5">
                  <c:v>3.9249788474193845E-2</c:v>
                </c:pt>
              </c:numCache>
            </c:numRef>
          </c:xVal>
          <c:yVal>
            <c:numRef>
              <c:f>run_01!$D$60:$I$60</c:f>
              <c:numCache>
                <c:formatCode>0.000000</c:formatCode>
                <c:ptCount val="6"/>
                <c:pt idx="0">
                  <c:v>0</c:v>
                </c:pt>
                <c:pt idx="1">
                  <c:v>1.753602123999181E-2</c:v>
                </c:pt>
                <c:pt idx="2">
                  <c:v>2.1741034218016077E-2</c:v>
                </c:pt>
                <c:pt idx="3">
                  <c:v>0.10511912878293388</c:v>
                </c:pt>
                <c:pt idx="4">
                  <c:v>7.3030340427607376E-3</c:v>
                </c:pt>
                <c:pt idx="5">
                  <c:v>0.10363493519499573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FD6-41A2-98EA-8BE95CB0E816}"/>
            </c:ext>
          </c:extLst>
        </c:ser>
        <c:ser>
          <c:idx val="1"/>
          <c:order val="1"/>
          <c:tx>
            <c:strRef>
              <c:f>run_01!$B$61</c:f>
              <c:strCache>
                <c:ptCount val="1"/>
                <c:pt idx="0">
                  <c:v>16.0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6573531917167593E-2"/>
                  <c:y val="-0.143639698670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run_01!$D$61:$I$61</c:f>
              <c:numCache>
                <c:formatCode>0.000</c:formatCode>
                <c:ptCount val="6"/>
                <c:pt idx="0">
                  <c:v>4.5940690325717085E-2</c:v>
                </c:pt>
                <c:pt idx="1">
                  <c:v>4.7676552990049276E-2</c:v>
                </c:pt>
                <c:pt idx="2">
                  <c:v>5.1082705332443003E-2</c:v>
                </c:pt>
                <c:pt idx="3">
                  <c:v>5.1920882464815521E-2</c:v>
                </c:pt>
                <c:pt idx="4">
                  <c:v>5.3856320211460404E-2</c:v>
                </c:pt>
                <c:pt idx="5">
                  <c:v>5.4949703863871387E-2</c:v>
                </c:pt>
              </c:numCache>
            </c:numRef>
          </c:xVal>
          <c:yVal>
            <c:numRef>
              <c:f>run_01!$D$62:$I$62</c:f>
              <c:numCache>
                <c:formatCode>0.000000</c:formatCode>
                <c:ptCount val="6"/>
                <c:pt idx="0">
                  <c:v>7.8308153311982612E-3</c:v>
                </c:pt>
                <c:pt idx="1">
                  <c:v>3.8157592571650247E-3</c:v>
                </c:pt>
                <c:pt idx="2">
                  <c:v>1.1131179167107772E-2</c:v>
                </c:pt>
                <c:pt idx="3">
                  <c:v>4.5623458051884155E-2</c:v>
                </c:pt>
                <c:pt idx="4">
                  <c:v>5.0477526703962633E-2</c:v>
                </c:pt>
                <c:pt idx="5">
                  <c:v>5.8592739744445198E-2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FD6-41A2-98EA-8BE95CB0E816}"/>
            </c:ext>
          </c:extLst>
        </c:ser>
        <c:ser>
          <c:idx val="2"/>
          <c:order val="2"/>
          <c:tx>
            <c:strRef>
              <c:f>run_01!$B$63</c:f>
              <c:strCache>
                <c:ptCount val="1"/>
                <c:pt idx="0">
                  <c:v>11.2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340247488928047E-2"/>
                  <c:y val="-0.1134721138125566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run_01!$D$63:$I$63</c:f>
              <c:numCache>
                <c:formatCode>0.000</c:formatCode>
                <c:ptCount val="6"/>
                <c:pt idx="0">
                  <c:v>6.5629557608167258E-2</c:v>
                </c:pt>
                <c:pt idx="1">
                  <c:v>6.8109361414356112E-2</c:v>
                </c:pt>
                <c:pt idx="2">
                  <c:v>7.2975293332061431E-2</c:v>
                </c:pt>
                <c:pt idx="3">
                  <c:v>7.4172689235450742E-2</c:v>
                </c:pt>
                <c:pt idx="4">
                  <c:v>7.6937600302086295E-2</c:v>
                </c:pt>
                <c:pt idx="5">
                  <c:v>7.8499576948387689E-2</c:v>
                </c:pt>
              </c:numCache>
            </c:numRef>
          </c:xVal>
          <c:yVal>
            <c:numRef>
              <c:f>run_01!$D$64:$I$64</c:f>
              <c:numCache>
                <c:formatCode>0.000000</c:formatCode>
                <c:ptCount val="6"/>
                <c:pt idx="0">
                  <c:v>1.1060801779590112E-2</c:v>
                </c:pt>
                <c:pt idx="1">
                  <c:v>1.2205972906870654E-2</c:v>
                </c:pt>
                <c:pt idx="2">
                  <c:v>2.1487376926762228E-2</c:v>
                </c:pt>
                <c:pt idx="3">
                  <c:v>4.6029874528505564E-2</c:v>
                </c:pt>
                <c:pt idx="4">
                  <c:v>6.2451816522436934E-2</c:v>
                </c:pt>
                <c:pt idx="5">
                  <c:v>7.0931524237152502E-2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FD6-41A2-98EA-8BE95CB0E816}"/>
            </c:ext>
          </c:extLst>
        </c:ser>
        <c:ser>
          <c:idx val="3"/>
          <c:order val="3"/>
          <c:tx>
            <c:strRef>
              <c:f>run_01!$B$65</c:f>
              <c:strCache>
                <c:ptCount val="1"/>
                <c:pt idx="0">
                  <c:v>8.0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1809556915039083E-2"/>
                  <c:y val="-0.2345560584555990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run_01!$D$65:$I$65</c:f>
              <c:numCache>
                <c:formatCode>0.000</c:formatCode>
                <c:ptCount val="6"/>
                <c:pt idx="0">
                  <c:v>9.1881380651434169E-2</c:v>
                </c:pt>
                <c:pt idx="1">
                  <c:v>9.5353105980098551E-2</c:v>
                </c:pt>
                <c:pt idx="2">
                  <c:v>0.10216541066488601</c:v>
                </c:pt>
                <c:pt idx="3">
                  <c:v>0.10384176492963104</c:v>
                </c:pt>
                <c:pt idx="4">
                  <c:v>0.10771264042292081</c:v>
                </c:pt>
                <c:pt idx="5">
                  <c:v>0.10989940772774277</c:v>
                </c:pt>
              </c:numCache>
            </c:numRef>
          </c:xVal>
          <c:yVal>
            <c:numRef>
              <c:f>run_01!$D$66:$I$66</c:f>
              <c:numCache>
                <c:formatCode>0.000000</c:formatCode>
                <c:ptCount val="6"/>
                <c:pt idx="0">
                  <c:v>3.4411835061376656E-3</c:v>
                </c:pt>
                <c:pt idx="1">
                  <c:v>1.4795312902929133E-3</c:v>
                </c:pt>
                <c:pt idx="2">
                  <c:v>6.670226743551823E-3</c:v>
                </c:pt>
                <c:pt idx="3">
                  <c:v>1.874695863906788E-2</c:v>
                </c:pt>
                <c:pt idx="4">
                  <c:v>3.4258725974668211E-2</c:v>
                </c:pt>
                <c:pt idx="5">
                  <c:v>3.3002168298939392E-2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FD6-41A2-98EA-8BE95CB0E816}"/>
            </c:ext>
          </c:extLst>
        </c:ser>
        <c:ser>
          <c:idx val="4"/>
          <c:order val="4"/>
          <c:tx>
            <c:strRef>
              <c:f>run_01!$B$67</c:f>
              <c:strCache>
                <c:ptCount val="1"/>
                <c:pt idx="0">
                  <c:v>5.6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96278593564305E-2"/>
                  <c:y val="-0.2258193845391382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run_01!$D$67:$I$67</c:f>
              <c:numCache>
                <c:formatCode>0.000</c:formatCode>
                <c:ptCount val="6"/>
                <c:pt idx="0">
                  <c:v>0.13125911521633452</c:v>
                </c:pt>
                <c:pt idx="1">
                  <c:v>0.13621872282871222</c:v>
                </c:pt>
                <c:pt idx="2">
                  <c:v>0.14595058666412286</c:v>
                </c:pt>
                <c:pt idx="3">
                  <c:v>0.14834537847090148</c:v>
                </c:pt>
                <c:pt idx="4">
                  <c:v>0.15387520060417259</c:v>
                </c:pt>
                <c:pt idx="5">
                  <c:v>0.15699915389677538</c:v>
                </c:pt>
              </c:numCache>
            </c:numRef>
          </c:xVal>
          <c:yVal>
            <c:numRef>
              <c:f>run_01!$D$68:$I$68</c:f>
              <c:numCache>
                <c:formatCode>0.000000</c:formatCode>
                <c:ptCount val="6"/>
                <c:pt idx="0">
                  <c:v>2.9809710964647414E-3</c:v>
                </c:pt>
                <c:pt idx="1">
                  <c:v>1.8797734385250999E-3</c:v>
                </c:pt>
                <c:pt idx="2">
                  <c:v>6.1441238040764665E-3</c:v>
                </c:pt>
                <c:pt idx="3">
                  <c:v>1.7781080479633841E-2</c:v>
                </c:pt>
                <c:pt idx="4">
                  <c:v>4.1099550712406237E-2</c:v>
                </c:pt>
                <c:pt idx="5">
                  <c:v>3.7600182267186123E-2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BFD6-41A2-98EA-8BE95CB0E816}"/>
            </c:ext>
          </c:extLst>
        </c:ser>
        <c:ser>
          <c:idx val="5"/>
          <c:order val="5"/>
          <c:tx>
            <c:strRef>
              <c:f>run_01!$B$69</c:f>
              <c:strCache>
                <c:ptCount val="1"/>
                <c:pt idx="0">
                  <c:v>4.0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353306411904609E-3"/>
                  <c:y val="-0.2323829322842650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run_01!$D$69:$I$69</c:f>
              <c:numCache>
                <c:formatCode>0.000</c:formatCode>
                <c:ptCount val="6"/>
                <c:pt idx="0">
                  <c:v>0.18376276130286834</c:v>
                </c:pt>
                <c:pt idx="1">
                  <c:v>0.1907062119601971</c:v>
                </c:pt>
                <c:pt idx="2">
                  <c:v>0.20433082132977201</c:v>
                </c:pt>
                <c:pt idx="3">
                  <c:v>0.20768352985926208</c:v>
                </c:pt>
                <c:pt idx="4">
                  <c:v>0.21542528084584162</c:v>
                </c:pt>
                <c:pt idx="5">
                  <c:v>0.21979881545548555</c:v>
                </c:pt>
              </c:numCache>
            </c:numRef>
          </c:xVal>
          <c:yVal>
            <c:numRef>
              <c:f>run_01!$D$70:$I$70</c:f>
              <c:numCache>
                <c:formatCode>0.000000</c:formatCode>
                <c:ptCount val="6"/>
                <c:pt idx="0">
                  <c:v>1.76265222238319E-3</c:v>
                </c:pt>
                <c:pt idx="1">
                  <c:v>1.1115125647889182E-3</c:v>
                </c:pt>
                <c:pt idx="2">
                  <c:v>3.5077518257736729E-3</c:v>
                </c:pt>
                <c:pt idx="3">
                  <c:v>1.0758487913807882E-2</c:v>
                </c:pt>
                <c:pt idx="4">
                  <c:v>4.1660947997643999E-2</c:v>
                </c:pt>
                <c:pt idx="5">
                  <c:v>3.7279640133236092E-2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BFD6-41A2-98EA-8BE95CB0E816}"/>
            </c:ext>
          </c:extLst>
        </c:ser>
        <c:ser>
          <c:idx val="6"/>
          <c:order val="6"/>
          <c:tx>
            <c:strRef>
              <c:f>run_01!$B$71</c:f>
              <c:strCache>
                <c:ptCount val="1"/>
                <c:pt idx="0">
                  <c:v>2.8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8.8764314317036949E-2"/>
                  <c:y val="-0.2195806505244360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run_01!$D$71:$I$71</c:f>
              <c:numCache>
                <c:formatCode>0.000</c:formatCode>
                <c:ptCount val="6"/>
                <c:pt idx="0">
                  <c:v>0.26251823043266903</c:v>
                </c:pt>
                <c:pt idx="1">
                  <c:v>0.27243744565742445</c:v>
                </c:pt>
                <c:pt idx="2">
                  <c:v>0.29190117332824572</c:v>
                </c:pt>
                <c:pt idx="3">
                  <c:v>0.29669075694180297</c:v>
                </c:pt>
                <c:pt idx="4">
                  <c:v>0.30775040120834518</c:v>
                </c:pt>
                <c:pt idx="5">
                  <c:v>0.31399830779355076</c:v>
                </c:pt>
              </c:numCache>
            </c:numRef>
          </c:xVal>
          <c:yVal>
            <c:numRef>
              <c:f>run_01!$D$72:$I$72</c:f>
              <c:numCache>
                <c:formatCode>0.000000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2.8853304467970223E-3</c:v>
                </c:pt>
                <c:pt idx="4">
                  <c:v>1.6387205206948356E-2</c:v>
                </c:pt>
                <c:pt idx="5">
                  <c:v>1.8550629947780402E-2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BFD6-41A2-98EA-8BE95CB0E816}"/>
            </c:ext>
          </c:extLst>
        </c:ser>
        <c:ser>
          <c:idx val="7"/>
          <c:order val="7"/>
          <c:tx>
            <c:v>Reference</c:v>
          </c:tx>
          <c:spPr>
            <a:ln w="12700" cap="rnd">
              <a:solidFill>
                <a:schemeClr val="tx1">
                  <a:lumMod val="50000"/>
                  <a:lumOff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run_01!$L$57:$L$58</c:f>
              <c:numCache>
                <c:formatCode>General</c:formatCode>
                <c:ptCount val="2"/>
                <c:pt idx="0" formatCode="0.0">
                  <c:v>0</c:v>
                </c:pt>
                <c:pt idx="1">
                  <c:v>0.6</c:v>
                </c:pt>
              </c:numCache>
            </c:numRef>
          </c:xVal>
          <c:yVal>
            <c:numRef>
              <c:f>run_01!$M$57:$M$58</c:f>
              <c:numCache>
                <c:formatCode>General</c:formatCode>
                <c:ptCount val="2"/>
                <c:pt idx="0">
                  <c:v>2E-3</c:v>
                </c:pt>
                <c:pt idx="1">
                  <c:v>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BFD6-41A2-98EA-8BE95CB0E816}"/>
            </c:ext>
          </c:extLst>
        </c:ser>
        <c:ser>
          <c:idx val="9"/>
          <c:order val="8"/>
          <c:tx>
            <c:strRef>
              <c:f>run_01!$B$73</c:f>
              <c:strCache>
                <c:ptCount val="1"/>
                <c:pt idx="0">
                  <c:v>2.0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4">
                    <a:lumMod val="60000"/>
                  </a:schemeClr>
                </a:solidFill>
                <a:ln w="9525">
                  <a:solidFill>
                    <a:schemeClr val="accent4">
                      <a:lumMod val="6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0-BFD6-41A2-98EA-8BE95CB0E816}"/>
              </c:ext>
            </c:extLst>
          </c:dPt>
          <c:xVal>
            <c:numRef>
              <c:f>run_01!$H$80:$K$80</c:f>
              <c:numCache>
                <c:formatCode>General</c:formatCode>
                <c:ptCount val="4"/>
              </c:numCache>
            </c:numRef>
          </c:xVal>
          <c:yVal>
            <c:numRef>
              <c:f>(run_01!$G$74,run_01!$J$81:$K$81)</c:f>
              <c:numCache>
                <c:formatCode>General</c:formatCode>
                <c:ptCount val="3"/>
                <c:pt idx="0" formatCode="0.0000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BFD6-41A2-98EA-8BE95CB0E8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2169472"/>
        <c:axId val="1589009424"/>
      </c:scatterChart>
      <c:valAx>
        <c:axId val="892169472"/>
        <c:scaling>
          <c:orientation val="minMax"/>
          <c:max val="0.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Tau*,i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589009424"/>
        <c:crossesAt val="1.0000000000000002E-3"/>
        <c:crossBetween val="midCat"/>
      </c:valAx>
      <c:valAx>
        <c:axId val="1589009424"/>
        <c:scaling>
          <c:logBase val="10"/>
          <c:orientation val="minMax"/>
          <c:max val="0.1"/>
          <c:min val="1.0000000000000002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w*,i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92169472"/>
        <c:crosses val="autoZero"/>
        <c:crossBetween val="midCat"/>
        <c:majorUnit val="1.0000000000000002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Hiding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21317074129778713"/>
                  <c:y val="-0.33605771500784626"/>
                </c:manualLayout>
              </c:layout>
              <c:numFmt formatCode="#,##0.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'run_03 (3)'!$Y$63:$Y$69</c:f>
              <c:numCache>
                <c:formatCode>0.00</c:formatCode>
                <c:ptCount val="7"/>
                <c:pt idx="0">
                  <c:v>2.284315725066286</c:v>
                </c:pt>
                <c:pt idx="1">
                  <c:v>1.6316540893330616</c:v>
                </c:pt>
                <c:pt idx="2">
                  <c:v>1.142157862533143</c:v>
                </c:pt>
                <c:pt idx="3">
                  <c:v>0.81582704466653078</c:v>
                </c:pt>
                <c:pt idx="4">
                  <c:v>0.5710789312665715</c:v>
                </c:pt>
                <c:pt idx="5">
                  <c:v>0.40791352233326539</c:v>
                </c:pt>
                <c:pt idx="6">
                  <c:v>0.28553946563328575</c:v>
                </c:pt>
              </c:numCache>
            </c:numRef>
          </c:xVal>
          <c:yVal>
            <c:numRef>
              <c:f>'run_03 (3)'!$X$63:$X$69</c:f>
              <c:numCache>
                <c:formatCode>0.000</c:formatCode>
                <c:ptCount val="7"/>
                <c:pt idx="0">
                  <c:v>3.3746196041945307E-2</c:v>
                </c:pt>
                <c:pt idx="1">
                  <c:v>4.7322106862496834E-2</c:v>
                </c:pt>
                <c:pt idx="2">
                  <c:v>6.6368590191420981E-2</c:v>
                </c:pt>
                <c:pt idx="3">
                  <c:v>9.390110747153331E-2</c:v>
                </c:pt>
                <c:pt idx="4">
                  <c:v>0.13531198878242581</c:v>
                </c:pt>
                <c:pt idx="5">
                  <c:v>0.19100642398286938</c:v>
                </c:pt>
                <c:pt idx="6">
                  <c:v>0.28365384615384615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24-4462-A905-819AD74BFC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106031"/>
        <c:axId val="1587652864"/>
      </c:scatterChart>
      <c:valAx>
        <c:axId val="539106031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Relative size, Di/D50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587652864"/>
        <c:crossesAt val="1.0000000000000002E-3"/>
        <c:crossBetween val="midCat"/>
      </c:valAx>
      <c:valAx>
        <c:axId val="158765286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Tau*c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39106031"/>
        <c:crossesAt val="1.0000000000000002E-3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'run_04 (4)'!$I$22:$I$27</c:f>
              <c:numCache>
                <c:formatCode>General</c:formatCode>
                <c:ptCount val="6"/>
                <c:pt idx="0">
                  <c:v>11.897903743315512</c:v>
                </c:pt>
                <c:pt idx="1">
                  <c:v>12.347464399574921</c:v>
                </c:pt>
                <c:pt idx="2">
                  <c:v>13.229603357817417</c:v>
                </c:pt>
                <c:pt idx="3">
                  <c:v>13.446677824267782</c:v>
                </c:pt>
                <c:pt idx="4">
                  <c:v>15.680113360323887</c:v>
                </c:pt>
                <c:pt idx="5">
                  <c:v>14.231094105480866</c:v>
                </c:pt>
              </c:numCache>
            </c:numRef>
          </c:xVal>
          <c:yVal>
            <c:numRef>
              <c:f>'run_04 (4)'!$K$22:$K$27</c:f>
              <c:numCache>
                <c:formatCode>General</c:formatCode>
                <c:ptCount val="6"/>
                <c:pt idx="0">
                  <c:v>67</c:v>
                </c:pt>
                <c:pt idx="1">
                  <c:v>69</c:v>
                </c:pt>
                <c:pt idx="2">
                  <c:v>335</c:v>
                </c:pt>
                <c:pt idx="3">
                  <c:v>557</c:v>
                </c:pt>
                <c:pt idx="4">
                  <c:v>1747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AE6-493F-9F23-5A5DCC6841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234656"/>
        <c:axId val="191827904"/>
      </c:scatterChart>
      <c:valAx>
        <c:axId val="37523465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Shear Stress (Pa)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91827904"/>
        <c:crosses val="autoZero"/>
        <c:crossBetween val="midCat"/>
      </c:valAx>
      <c:valAx>
        <c:axId val="1918279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Bedload,</a:t>
                </a:r>
                <a:r>
                  <a:rPr lang="en-US" baseline="0"/>
                  <a:t> qs (kg)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75234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GSD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'run_04 (4)'!$O$4</c:f>
              <c:strCache>
                <c:ptCount val="1"/>
                <c:pt idx="0">
                  <c:v>Proportion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'run_04 (4)'!$N$5:$N$14</c:f>
              <c:numCache>
                <c:formatCode>General</c:formatCode>
                <c:ptCount val="10"/>
                <c:pt idx="0" formatCode="0.0">
                  <c:v>45</c:v>
                </c:pt>
                <c:pt idx="1">
                  <c:v>31.5</c:v>
                </c:pt>
                <c:pt idx="2">
                  <c:v>22.4</c:v>
                </c:pt>
                <c:pt idx="3">
                  <c:v>16</c:v>
                </c:pt>
                <c:pt idx="4">
                  <c:v>11.2</c:v>
                </c:pt>
                <c:pt idx="5">
                  <c:v>8</c:v>
                </c:pt>
                <c:pt idx="6">
                  <c:v>5.6</c:v>
                </c:pt>
                <c:pt idx="7">
                  <c:v>4</c:v>
                </c:pt>
                <c:pt idx="8">
                  <c:v>2.8</c:v>
                </c:pt>
                <c:pt idx="9">
                  <c:v>2</c:v>
                </c:pt>
              </c:numCache>
            </c:numRef>
          </c:xVal>
          <c:yVal>
            <c:numRef>
              <c:f>'run_04 (4)'!$O$5:$O$14</c:f>
              <c:numCache>
                <c:formatCode>0.000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5.4158678660964459E-2</c:v>
                </c:pt>
                <c:pt idx="3">
                  <c:v>0.264452145701224</c:v>
                </c:pt>
                <c:pt idx="4">
                  <c:v>0.10212358059283291</c:v>
                </c:pt>
                <c:pt idx="5">
                  <c:v>0.20059725704173426</c:v>
                </c:pt>
                <c:pt idx="6">
                  <c:v>0.25261760802241556</c:v>
                </c:pt>
                <c:pt idx="7">
                  <c:v>0.10680578085828049</c:v>
                </c:pt>
                <c:pt idx="8">
                  <c:v>1.8102049845155583E-2</c:v>
                </c:pt>
                <c:pt idx="9">
                  <c:v>1.1428992773927149E-3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75-41C4-9614-3F55FC147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4833600"/>
        <c:axId val="1579576544"/>
      </c:scatterChart>
      <c:valAx>
        <c:axId val="1574833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Diameter,</a:t>
                </a:r>
                <a:r>
                  <a:rPr lang="en-US" baseline="0"/>
                  <a:t> </a:t>
                </a:r>
                <a:r>
                  <a:rPr lang="en-US"/>
                  <a:t>Di</a:t>
                </a:r>
                <a:r>
                  <a:rPr lang="en-US" baseline="0"/>
                  <a:t>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579576544"/>
        <c:crosses val="autoZero"/>
        <c:crossBetween val="midCat"/>
      </c:valAx>
      <c:valAx>
        <c:axId val="157957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Proportion,</a:t>
                </a:r>
                <a:r>
                  <a:rPr lang="en-US" baseline="0"/>
                  <a:t> Fi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574833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Reference</a:t>
            </a:r>
            <a:r>
              <a:rPr lang="en-US" baseline="0"/>
              <a:t> Transport Method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'run_04 (4)'!$B$59</c:f>
              <c:strCache>
                <c:ptCount val="1"/>
                <c:pt idx="0">
                  <c:v>22.4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3957583071718144E-2"/>
                  <c:y val="-9.642709426710560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'run_04 (4)'!$D$59:$H$59</c:f>
              <c:numCache>
                <c:formatCode>0.000</c:formatCode>
                <c:ptCount val="5"/>
                <c:pt idx="0" formatCode="0.0000">
                  <c:v>3.2814778804083629E-2</c:v>
                </c:pt>
                <c:pt idx="1">
                  <c:v>3.4054680707178056E-2</c:v>
                </c:pt>
                <c:pt idx="2">
                  <c:v>3.6487646666030715E-2</c:v>
                </c:pt>
                <c:pt idx="3">
                  <c:v>3.7086344617725371E-2</c:v>
                </c:pt>
                <c:pt idx="4">
                  <c:v>4.3246227456753779E-2</c:v>
                </c:pt>
              </c:numCache>
            </c:numRef>
          </c:xVal>
          <c:yVal>
            <c:numRef>
              <c:f>'run_04 (4)'!$D$60:$H$60</c:f>
              <c:numCache>
                <c:formatCode>0.000000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4.7434983748398718E-2</c:v>
                </c:pt>
                <c:pt idx="3">
                  <c:v>0</c:v>
                </c:pt>
                <c:pt idx="4">
                  <c:v>1.2253888933306308E-2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6AA-435F-9EBA-2FD8808B1BAA}"/>
            </c:ext>
          </c:extLst>
        </c:ser>
        <c:ser>
          <c:idx val="1"/>
          <c:order val="1"/>
          <c:tx>
            <c:strRef>
              <c:f>'run_04 (4)'!$B$61</c:f>
              <c:strCache>
                <c:ptCount val="1"/>
                <c:pt idx="0">
                  <c:v>16.0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6573531917167593E-2"/>
                  <c:y val="-0.143639698670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'run_04 (4)'!$D$61:$H$61</c:f>
              <c:numCache>
                <c:formatCode>0.000</c:formatCode>
                <c:ptCount val="5"/>
                <c:pt idx="0">
                  <c:v>4.5940690325717085E-2</c:v>
                </c:pt>
                <c:pt idx="1">
                  <c:v>4.7676552990049276E-2</c:v>
                </c:pt>
                <c:pt idx="2">
                  <c:v>5.1082705332443003E-2</c:v>
                </c:pt>
                <c:pt idx="3">
                  <c:v>5.1920882464815521E-2</c:v>
                </c:pt>
                <c:pt idx="4">
                  <c:v>6.0544718439455289E-2</c:v>
                </c:pt>
              </c:numCache>
            </c:numRef>
          </c:xVal>
          <c:yVal>
            <c:numRef>
              <c:f>'run_04 (4)'!$D$62:$H$62</c:f>
              <c:numCache>
                <c:formatCode>0.000000</c:formatCode>
                <c:ptCount val="5"/>
                <c:pt idx="0">
                  <c:v>3.7967589484597629E-3</c:v>
                </c:pt>
                <c:pt idx="1">
                  <c:v>2.6934771227047232E-3</c:v>
                </c:pt>
                <c:pt idx="2">
                  <c:v>8.904943333686216E-3</c:v>
                </c:pt>
                <c:pt idx="3">
                  <c:v>2.0145423035896903E-2</c:v>
                </c:pt>
                <c:pt idx="4">
                  <c:v>3.8584246997287006E-2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6AA-435F-9EBA-2FD8808B1BAA}"/>
            </c:ext>
          </c:extLst>
        </c:ser>
        <c:ser>
          <c:idx val="2"/>
          <c:order val="2"/>
          <c:tx>
            <c:strRef>
              <c:f>'run_04 (4)'!$B$63</c:f>
              <c:strCache>
                <c:ptCount val="1"/>
                <c:pt idx="0">
                  <c:v>11.2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340247488928047E-2"/>
                  <c:y val="-0.1134721138125566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'run_04 (4)'!$D$63:$H$63</c:f>
              <c:numCache>
                <c:formatCode>0.000</c:formatCode>
                <c:ptCount val="5"/>
                <c:pt idx="0">
                  <c:v>6.5629557608167258E-2</c:v>
                </c:pt>
                <c:pt idx="1">
                  <c:v>6.8109361414356112E-2</c:v>
                </c:pt>
                <c:pt idx="2">
                  <c:v>7.2975293332061431E-2</c:v>
                </c:pt>
                <c:pt idx="3">
                  <c:v>7.4172689235450742E-2</c:v>
                </c:pt>
                <c:pt idx="4">
                  <c:v>8.6492454913507558E-2</c:v>
                </c:pt>
              </c:numCache>
            </c:numRef>
          </c:xVal>
          <c:yVal>
            <c:numRef>
              <c:f>'run_04 (4)'!$D$64:$H$64</c:f>
              <c:numCache>
                <c:formatCode>0.000000</c:formatCode>
                <c:ptCount val="5"/>
                <c:pt idx="0">
                  <c:v>1.8434669632650189E-3</c:v>
                </c:pt>
                <c:pt idx="1">
                  <c:v>5.8123680508907869E-4</c:v>
                </c:pt>
                <c:pt idx="2">
                  <c:v>1.4150223829819028E-2</c:v>
                </c:pt>
                <c:pt idx="3">
                  <c:v>2.6083595566153157E-2</c:v>
                </c:pt>
                <c:pt idx="4">
                  <c:v>5.5237611612176614E-2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6AA-435F-9EBA-2FD8808B1BAA}"/>
            </c:ext>
          </c:extLst>
        </c:ser>
        <c:ser>
          <c:idx val="3"/>
          <c:order val="3"/>
          <c:tx>
            <c:strRef>
              <c:f>'run_04 (4)'!$B$65</c:f>
              <c:strCache>
                <c:ptCount val="1"/>
                <c:pt idx="0">
                  <c:v>8.0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1809556915039083E-2"/>
                  <c:y val="-0.2345560584555990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'run_04 (4)'!$D$65:$H$65</c:f>
              <c:numCache>
                <c:formatCode>0.000</c:formatCode>
                <c:ptCount val="5"/>
                <c:pt idx="0">
                  <c:v>9.1881380651434169E-2</c:v>
                </c:pt>
                <c:pt idx="1">
                  <c:v>9.5353105980098551E-2</c:v>
                </c:pt>
                <c:pt idx="2">
                  <c:v>0.10216541066488601</c:v>
                </c:pt>
                <c:pt idx="3">
                  <c:v>0.10384176492963104</c:v>
                </c:pt>
                <c:pt idx="4">
                  <c:v>0.12108943687891058</c:v>
                </c:pt>
              </c:numCache>
            </c:numRef>
          </c:xVal>
          <c:yVal>
            <c:numRef>
              <c:f>'run_04 (4)'!$D$66:$H$66</c:f>
              <c:numCache>
                <c:formatCode>0.000000</c:formatCode>
                <c:ptCount val="5"/>
                <c:pt idx="0">
                  <c:v>1.2513394567773332E-3</c:v>
                </c:pt>
                <c:pt idx="1">
                  <c:v>2.9590625805858265E-3</c:v>
                </c:pt>
                <c:pt idx="2">
                  <c:v>5.3361813948414587E-3</c:v>
                </c:pt>
                <c:pt idx="3">
                  <c:v>1.4580967830386132E-2</c:v>
                </c:pt>
                <c:pt idx="4">
                  <c:v>3.1016178396136344E-2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6AA-435F-9EBA-2FD8808B1BAA}"/>
            </c:ext>
          </c:extLst>
        </c:ser>
        <c:ser>
          <c:idx val="4"/>
          <c:order val="4"/>
          <c:tx>
            <c:strRef>
              <c:f>'run_04 (4)'!$B$67</c:f>
              <c:strCache>
                <c:ptCount val="1"/>
                <c:pt idx="0">
                  <c:v>5.6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7389113205483613E-2"/>
                  <c:y val="-0.139888711658276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'run_04 (4)'!$D$67:$H$67</c:f>
              <c:numCache>
                <c:formatCode>0.000</c:formatCode>
                <c:ptCount val="5"/>
                <c:pt idx="0">
                  <c:v>0.13125911521633452</c:v>
                </c:pt>
                <c:pt idx="1">
                  <c:v>0.13621872282871222</c:v>
                </c:pt>
                <c:pt idx="2">
                  <c:v>0.14595058666412286</c:v>
                </c:pt>
                <c:pt idx="3">
                  <c:v>0.14834537847090148</c:v>
                </c:pt>
                <c:pt idx="4">
                  <c:v>0.17298490982701512</c:v>
                </c:pt>
              </c:numCache>
            </c:numRef>
          </c:xVal>
          <c:yVal>
            <c:numRef>
              <c:f>'run_04 (4)'!$D$68:$H$68</c:f>
              <c:numCache>
                <c:formatCode>0.000000</c:formatCode>
                <c:ptCount val="5"/>
                <c:pt idx="0">
                  <c:v>1.9873140643098279E-3</c:v>
                </c:pt>
                <c:pt idx="1">
                  <c:v>2.3497167981563752E-3</c:v>
                </c:pt>
                <c:pt idx="2">
                  <c:v>5.0847921137184551E-3</c:v>
                </c:pt>
                <c:pt idx="3">
                  <c:v>1.0751350987685579E-2</c:v>
                </c:pt>
                <c:pt idx="4">
                  <c:v>3.8257300262927646E-2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96AA-435F-9EBA-2FD8808B1BAA}"/>
            </c:ext>
          </c:extLst>
        </c:ser>
        <c:ser>
          <c:idx val="5"/>
          <c:order val="5"/>
          <c:tx>
            <c:strRef>
              <c:f>'run_04 (4)'!$B$69</c:f>
              <c:strCache>
                <c:ptCount val="1"/>
                <c:pt idx="0">
                  <c:v>4.0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374339439725811E-3"/>
                  <c:y val="-0.1787057645150286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'run_04 (4)'!$D$69:$H$69</c:f>
              <c:numCache>
                <c:formatCode>0.000</c:formatCode>
                <c:ptCount val="5"/>
                <c:pt idx="0">
                  <c:v>0.18376276130286834</c:v>
                </c:pt>
                <c:pt idx="1">
                  <c:v>0.1907062119601971</c:v>
                </c:pt>
                <c:pt idx="2">
                  <c:v>0.20433082132977201</c:v>
                </c:pt>
                <c:pt idx="3">
                  <c:v>0.20768352985926208</c:v>
                </c:pt>
                <c:pt idx="4">
                  <c:v>0.24217887375782116</c:v>
                </c:pt>
              </c:numCache>
            </c:numRef>
          </c:xVal>
          <c:yVal>
            <c:numRef>
              <c:f>'run_04 (4)'!$D$70:$H$70</c:f>
              <c:numCache>
                <c:formatCode>0.000000</c:formatCode>
                <c:ptCount val="5"/>
                <c:pt idx="0">
                  <c:v>1.1751014815887936E-3</c:v>
                </c:pt>
                <c:pt idx="1">
                  <c:v>5.5575628239445908E-4</c:v>
                </c:pt>
                <c:pt idx="2">
                  <c:v>2.0044296147278132E-3</c:v>
                </c:pt>
                <c:pt idx="3">
                  <c:v>8.3133770243060921E-3</c:v>
                </c:pt>
                <c:pt idx="4">
                  <c:v>3.4175110678856861E-2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96AA-435F-9EBA-2FD8808B1BAA}"/>
            </c:ext>
          </c:extLst>
        </c:ser>
        <c:ser>
          <c:idx val="6"/>
          <c:order val="6"/>
          <c:tx>
            <c:strRef>
              <c:f>'run_04 (4)'!$B$71</c:f>
              <c:strCache>
                <c:ptCount val="1"/>
                <c:pt idx="0">
                  <c:v>2.8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8.8764314317036949E-2"/>
                  <c:y val="-0.2195806505244360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'run_04 (4)'!$D$71:$H$71</c:f>
              <c:numCache>
                <c:formatCode>0.000</c:formatCode>
                <c:ptCount val="5"/>
                <c:pt idx="0">
                  <c:v>0.26251823043266903</c:v>
                </c:pt>
                <c:pt idx="1">
                  <c:v>0.27243744565742445</c:v>
                </c:pt>
                <c:pt idx="2">
                  <c:v>0.29190117332824572</c:v>
                </c:pt>
                <c:pt idx="3">
                  <c:v>0.29669075694180297</c:v>
                </c:pt>
                <c:pt idx="4">
                  <c:v>0.34596981965403023</c:v>
                </c:pt>
              </c:numCache>
            </c:numRef>
          </c:xVal>
          <c:yVal>
            <c:numRef>
              <c:f>'run_04 (4)'!$D$72:$H$72</c:f>
              <c:numCache>
                <c:formatCode>0.000000</c:formatCode>
                <c:ptCount val="5"/>
                <c:pt idx="0">
                  <c:v>1.7333345173944678E-3</c:v>
                </c:pt>
                <c:pt idx="1">
                  <c:v>1.6395376273897638E-3</c:v>
                </c:pt>
                <c:pt idx="2">
                  <c:v>1.4783178701289396E-3</c:v>
                </c:pt>
                <c:pt idx="3">
                  <c:v>1.4426652233985114E-3</c:v>
                </c:pt>
                <c:pt idx="4">
                  <c:v>9.1654596960422437E-3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96AA-435F-9EBA-2FD8808B1BAA}"/>
            </c:ext>
          </c:extLst>
        </c:ser>
        <c:ser>
          <c:idx val="7"/>
          <c:order val="7"/>
          <c:tx>
            <c:v>Reference</c:v>
          </c:tx>
          <c:spPr>
            <a:ln w="12700" cap="rnd">
              <a:solidFill>
                <a:schemeClr val="tx1">
                  <a:lumMod val="50000"/>
                  <a:lumOff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'run_04 (4)'!$L$57:$L$58</c:f>
              <c:numCache>
                <c:formatCode>General</c:formatCode>
                <c:ptCount val="2"/>
                <c:pt idx="0" formatCode="0.0">
                  <c:v>0</c:v>
                </c:pt>
                <c:pt idx="1">
                  <c:v>0.6</c:v>
                </c:pt>
              </c:numCache>
            </c:numRef>
          </c:xVal>
          <c:yVal>
            <c:numRef>
              <c:f>'run_04 (4)'!$M$57:$M$58</c:f>
              <c:numCache>
                <c:formatCode>General</c:formatCode>
                <c:ptCount val="2"/>
                <c:pt idx="0">
                  <c:v>2E-3</c:v>
                </c:pt>
                <c:pt idx="1">
                  <c:v>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96AA-435F-9EBA-2FD8808B1BAA}"/>
            </c:ext>
          </c:extLst>
        </c:ser>
        <c:ser>
          <c:idx val="9"/>
          <c:order val="8"/>
          <c:tx>
            <c:strRef>
              <c:f>'run_04 (4)'!$B$73</c:f>
              <c:strCache>
                <c:ptCount val="1"/>
                <c:pt idx="0">
                  <c:v>2.0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4">
                    <a:lumMod val="60000"/>
                  </a:schemeClr>
                </a:solidFill>
                <a:ln w="9525">
                  <a:solidFill>
                    <a:schemeClr val="accent4">
                      <a:lumMod val="6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0-96AA-435F-9EBA-2FD8808B1BAA}"/>
              </c:ext>
            </c:extLst>
          </c:dPt>
          <c:xVal>
            <c:numRef>
              <c:f>'run_04 (4)'!$H$80:$K$80</c:f>
              <c:numCache>
                <c:formatCode>General</c:formatCode>
                <c:ptCount val="4"/>
              </c:numCache>
            </c:numRef>
          </c:xVal>
          <c:yVal>
            <c:numRef>
              <c:f>('run_04 (4)'!$G$74,'run_04 (4)'!$J$81:$K$81)</c:f>
              <c:numCache>
                <c:formatCode>General</c:formatCode>
                <c:ptCount val="3"/>
                <c:pt idx="0" formatCode="0.0000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96AA-435F-9EBA-2FD8808B1B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2169472"/>
        <c:axId val="1589009424"/>
      </c:scatterChart>
      <c:valAx>
        <c:axId val="892169472"/>
        <c:scaling>
          <c:orientation val="minMax"/>
          <c:max val="0.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Tau*,i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589009424"/>
        <c:crossesAt val="1.0000000000000002E-3"/>
        <c:crossBetween val="midCat"/>
      </c:valAx>
      <c:valAx>
        <c:axId val="1589009424"/>
        <c:scaling>
          <c:logBase val="10"/>
          <c:orientation val="minMax"/>
          <c:max val="0.1"/>
          <c:min val="1.0000000000000002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w*,i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92169472"/>
        <c:crosses val="autoZero"/>
        <c:crossBetween val="midCat"/>
        <c:majorUnit val="1.0000000000000002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Tau*c vs Grain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Tau*c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'run_04 (4)'!$U$63:$U$69</c:f>
              <c:numCache>
                <c:formatCode>0.0</c:formatCode>
                <c:ptCount val="7"/>
                <c:pt idx="0">
                  <c:v>22.4</c:v>
                </c:pt>
                <c:pt idx="1">
                  <c:v>16</c:v>
                </c:pt>
                <c:pt idx="2">
                  <c:v>11.2</c:v>
                </c:pt>
                <c:pt idx="3">
                  <c:v>8</c:v>
                </c:pt>
                <c:pt idx="4">
                  <c:v>5.6</c:v>
                </c:pt>
                <c:pt idx="5">
                  <c:v>4</c:v>
                </c:pt>
                <c:pt idx="6">
                  <c:v>2.8</c:v>
                </c:pt>
              </c:numCache>
            </c:numRef>
          </c:xVal>
          <c:yVal>
            <c:numRef>
              <c:f>'run_04 (4)'!$X$63:$X$69</c:f>
              <c:numCache>
                <c:formatCode>0.000</c:formatCode>
                <c:ptCount val="7"/>
                <c:pt idx="0">
                  <c:v>2.7154097102283628E-2</c:v>
                </c:pt>
                <c:pt idx="1">
                  <c:v>4.6415477026289106E-2</c:v>
                </c:pt>
                <c:pt idx="2">
                  <c:v>6.7061576714933457E-2</c:v>
                </c:pt>
                <c:pt idx="3">
                  <c:v>9.4332481786356323E-2</c:v>
                </c:pt>
                <c:pt idx="4">
                  <c:v>0.13631873559433652</c:v>
                </c:pt>
                <c:pt idx="5">
                  <c:v>0.19362908605737156</c:v>
                </c:pt>
                <c:pt idx="6">
                  <c:v>0.28218884120171667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50-4C94-8611-B481B1B857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106031"/>
        <c:axId val="1587652864"/>
      </c:scatterChart>
      <c:valAx>
        <c:axId val="539106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Grain size, Di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587652864"/>
        <c:crosses val="autoZero"/>
        <c:crossBetween val="midCat"/>
      </c:valAx>
      <c:valAx>
        <c:axId val="158765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Tau*c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39106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Hiding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21317074129778713"/>
                  <c:y val="-0.33605771500784626"/>
                </c:manualLayout>
              </c:layout>
              <c:numFmt formatCode="#,##0.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'run_04 (4)'!$Y$63:$Y$68</c:f>
              <c:numCache>
                <c:formatCode>0.00</c:formatCode>
                <c:ptCount val="6"/>
                <c:pt idx="0">
                  <c:v>2.284315725066286</c:v>
                </c:pt>
                <c:pt idx="1">
                  <c:v>1.6316540893330616</c:v>
                </c:pt>
                <c:pt idx="2">
                  <c:v>1.142157862533143</c:v>
                </c:pt>
                <c:pt idx="3">
                  <c:v>0.81582704466653078</c:v>
                </c:pt>
                <c:pt idx="4">
                  <c:v>0.5710789312665715</c:v>
                </c:pt>
                <c:pt idx="5">
                  <c:v>0.40791352233326539</c:v>
                </c:pt>
              </c:numCache>
            </c:numRef>
          </c:xVal>
          <c:yVal>
            <c:numRef>
              <c:f>'run_04 (4)'!$X$63:$X$68</c:f>
              <c:numCache>
                <c:formatCode>0.000</c:formatCode>
                <c:ptCount val="6"/>
                <c:pt idx="0">
                  <c:v>2.7154097102283628E-2</c:v>
                </c:pt>
                <c:pt idx="1">
                  <c:v>4.6415477026289106E-2</c:v>
                </c:pt>
                <c:pt idx="2">
                  <c:v>6.7061576714933457E-2</c:v>
                </c:pt>
                <c:pt idx="3">
                  <c:v>9.4332481786356323E-2</c:v>
                </c:pt>
                <c:pt idx="4">
                  <c:v>0.13631873559433652</c:v>
                </c:pt>
                <c:pt idx="5">
                  <c:v>0.19362908605737156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94-4F96-9AB8-0C904C956D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106031"/>
        <c:axId val="1587652864"/>
      </c:scatterChart>
      <c:valAx>
        <c:axId val="539106031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Relative size, Di/D50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587652864"/>
        <c:crossesAt val="1.0000000000000002E-3"/>
        <c:crossBetween val="midCat"/>
      </c:valAx>
      <c:valAx>
        <c:axId val="158765286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Tau*c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39106031"/>
        <c:crossesAt val="1.0000000000000002E-3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Flow</a:t>
            </a:r>
            <a:r>
              <a:rPr lang="en-US" baseline="0"/>
              <a:t> duration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v>7000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(Summary!$B$3,Summary!$B$7)</c:f>
              <c:numCache>
                <c:formatCode>General</c:formatCode>
                <c:ptCount val="2"/>
                <c:pt idx="0">
                  <c:v>0</c:v>
                </c:pt>
                <c:pt idx="1">
                  <c:v>4</c:v>
                </c:pt>
              </c:numCache>
            </c:numRef>
          </c:xVal>
          <c:yVal>
            <c:numRef>
              <c:f>(Summary!$E$3,Summary!$E$7)</c:f>
              <c:numCache>
                <c:formatCode>General</c:formatCode>
                <c:ptCount val="2"/>
                <c:pt idx="0" formatCode="0.000">
                  <c:v>6.88E-2</c:v>
                </c:pt>
                <c:pt idx="1">
                  <c:v>7.3999999999999996E-2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4E-46AD-9D4D-25CD4EEB55D4}"/>
            </c:ext>
          </c:extLst>
        </c:ser>
        <c:ser>
          <c:idx val="2"/>
          <c:order val="1"/>
          <c:tx>
            <c:v>6500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(Summary!$B$3,Summary!$B$8)</c:f>
              <c:numCache>
                <c:formatCode>General</c:formatCode>
                <c:ptCount val="2"/>
                <c:pt idx="0">
                  <c:v>0</c:v>
                </c:pt>
                <c:pt idx="1">
                  <c:v>10</c:v>
                </c:pt>
              </c:numCache>
            </c:numRef>
          </c:xVal>
          <c:yVal>
            <c:numRef>
              <c:f>(Summary!$E$3,Summary!$E$8)</c:f>
              <c:numCache>
                <c:formatCode>General</c:formatCode>
                <c:ptCount val="2"/>
                <c:pt idx="0" formatCode="0.000">
                  <c:v>6.88E-2</c:v>
                </c:pt>
                <c:pt idx="1">
                  <c:v>8.6999999999999994E-2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938-439D-BCE8-7893034C1240}"/>
            </c:ext>
          </c:extLst>
        </c:ser>
        <c:ser>
          <c:idx val="3"/>
          <c:order val="2"/>
          <c:tx>
            <c:v>6000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(Summary!$B$3,Summary!$B$6)</c:f>
              <c:numCache>
                <c:formatCode>General</c:formatCode>
                <c:ptCount val="2"/>
                <c:pt idx="0">
                  <c:v>0</c:v>
                </c:pt>
                <c:pt idx="1">
                  <c:v>4</c:v>
                </c:pt>
              </c:numCache>
            </c:numRef>
          </c:xVal>
          <c:yVal>
            <c:numRef>
              <c:f>(Summary!$E$3,Summary!$E$6)</c:f>
              <c:numCache>
                <c:formatCode>General</c:formatCode>
                <c:ptCount val="2"/>
                <c:pt idx="0" formatCode="0.000">
                  <c:v>6.88E-2</c:v>
                </c:pt>
                <c:pt idx="1">
                  <c:v>7.8E-2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C7-456C-B8C4-F7CB5586BBD7}"/>
            </c:ext>
          </c:extLst>
        </c:ser>
        <c:ser>
          <c:idx val="1"/>
          <c:order val="3"/>
          <c:tx>
            <c:v>5000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(Summary!$B$3,Summary!$B$5)</c:f>
              <c:numCache>
                <c:formatCode>General</c:formatCode>
                <c:ptCount val="2"/>
                <c:pt idx="0">
                  <c:v>0</c:v>
                </c:pt>
                <c:pt idx="1">
                  <c:v>4</c:v>
                </c:pt>
              </c:numCache>
            </c:numRef>
          </c:xVal>
          <c:yVal>
            <c:numRef>
              <c:f>(Summary!$E$3,Summary!$E$5)</c:f>
              <c:numCache>
                <c:formatCode>General</c:formatCode>
                <c:ptCount val="2"/>
                <c:pt idx="0" formatCode="0.000">
                  <c:v>6.88E-2</c:v>
                </c:pt>
                <c:pt idx="1">
                  <c:v>7.6999999999999999E-2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38-439D-BCE8-7893034C1240}"/>
            </c:ext>
          </c:extLst>
        </c:ser>
        <c:ser>
          <c:idx val="0"/>
          <c:order val="4"/>
          <c:tx>
            <c:v>4000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(Summary!$B$3,Summary!$B$4)</c:f>
              <c:numCache>
                <c:formatCode>General</c:formatCode>
                <c:ptCount val="2"/>
                <c:pt idx="0">
                  <c:v>0</c:v>
                </c:pt>
                <c:pt idx="1">
                  <c:v>4</c:v>
                </c:pt>
              </c:numCache>
            </c:numRef>
          </c:xVal>
          <c:yVal>
            <c:numRef>
              <c:f>(Summary!$E$3,Summary!$E$4)</c:f>
              <c:numCache>
                <c:formatCode>General</c:formatCode>
                <c:ptCount val="2"/>
                <c:pt idx="0" formatCode="0.000">
                  <c:v>6.88E-2</c:v>
                </c:pt>
                <c:pt idx="1">
                  <c:v>7.1999999999999995E-2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38-439D-BCE8-7893034C12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3171295"/>
        <c:axId val="763182335"/>
      </c:scatterChart>
      <c:valAx>
        <c:axId val="763171295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Conditioning 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63182335"/>
        <c:crosses val="autoZero"/>
        <c:crossBetween val="midCat"/>
      </c:valAx>
      <c:valAx>
        <c:axId val="763182335"/>
        <c:scaling>
          <c:orientation val="minMax"/>
          <c:max val="0.1"/>
          <c:min val="5.000000000000001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Tau*c</a:t>
                </a:r>
                <a:r>
                  <a:rPr lang="en-US" baseline="0"/>
                  <a:t> (-)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631712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5"/>
        <c:delete val="1"/>
      </c:legendEntry>
      <c:legendEntry>
        <c:idx val="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Flow</a:t>
            </a:r>
            <a:r>
              <a:rPr lang="en-US" baseline="0"/>
              <a:t> magnitude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v>7000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Summary!$D$7</c:f>
              <c:numCache>
                <c:formatCode>General</c:formatCode>
                <c:ptCount val="1"/>
                <c:pt idx="0">
                  <c:v>8.6999999999999994E-2</c:v>
                </c:pt>
              </c:numCache>
            </c:numRef>
          </c:xVal>
          <c:yVal>
            <c:numRef>
              <c:f>Summary!$E$7</c:f>
              <c:numCache>
                <c:formatCode>General</c:formatCode>
                <c:ptCount val="1"/>
                <c:pt idx="0">
                  <c:v>7.3999999999999996E-2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EED-4BDA-B12D-4F9D2DC6DDE4}"/>
            </c:ext>
          </c:extLst>
        </c:ser>
        <c:ser>
          <c:idx val="2"/>
          <c:order val="1"/>
          <c:tx>
            <c:v>6000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(Summary!$D$3,Summary!$D$6)</c:f>
              <c:numCache>
                <c:formatCode>0.000</c:formatCode>
                <c:ptCount val="2"/>
                <c:pt idx="0" formatCode="General">
                  <c:v>0</c:v>
                </c:pt>
                <c:pt idx="1">
                  <c:v>0.08</c:v>
                </c:pt>
              </c:numCache>
            </c:numRef>
          </c:xVal>
          <c:yVal>
            <c:numRef>
              <c:f>(Summary!$E$3,Summary!$E$6)</c:f>
              <c:numCache>
                <c:formatCode>General</c:formatCode>
                <c:ptCount val="2"/>
                <c:pt idx="0" formatCode="0.000">
                  <c:v>6.88E-2</c:v>
                </c:pt>
                <c:pt idx="1">
                  <c:v>7.8E-2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D5B-4B62-897E-ED8576B104DC}"/>
            </c:ext>
          </c:extLst>
        </c:ser>
        <c:ser>
          <c:idx val="1"/>
          <c:order val="2"/>
          <c:tx>
            <c:v>5000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(Summary!$D$3,Summary!$D$5)</c:f>
              <c:numCache>
                <c:formatCode>General</c:formatCode>
                <c:ptCount val="2"/>
                <c:pt idx="0">
                  <c:v>0</c:v>
                </c:pt>
                <c:pt idx="1">
                  <c:v>7.2999999999999995E-2</c:v>
                </c:pt>
              </c:numCache>
            </c:numRef>
          </c:xVal>
          <c:yVal>
            <c:numRef>
              <c:f>(Summary!$E$3,Summary!$E$5)</c:f>
              <c:numCache>
                <c:formatCode>General</c:formatCode>
                <c:ptCount val="2"/>
                <c:pt idx="0" formatCode="0.000">
                  <c:v>6.88E-2</c:v>
                </c:pt>
                <c:pt idx="1">
                  <c:v>7.6999999999999999E-2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5B-4B62-897E-ED8576B104DC}"/>
            </c:ext>
          </c:extLst>
        </c:ser>
        <c:ser>
          <c:idx val="0"/>
          <c:order val="3"/>
          <c:tx>
            <c:v>4000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0EED-4BDA-B12D-4F9D2DC6DDE4}"/>
              </c:ext>
            </c:extLst>
          </c:dPt>
          <c:xVal>
            <c:numRef>
              <c:f>(Summary!$D$3,Summary!$D$4)</c:f>
              <c:numCache>
                <c:formatCode>General</c:formatCode>
                <c:ptCount val="2"/>
                <c:pt idx="0">
                  <c:v>0</c:v>
                </c:pt>
                <c:pt idx="1">
                  <c:v>6.7000000000000004E-2</c:v>
                </c:pt>
              </c:numCache>
            </c:numRef>
          </c:xVal>
          <c:yVal>
            <c:numRef>
              <c:f>(Summary!$E$3,Summary!$E$4)</c:f>
              <c:numCache>
                <c:formatCode>General</c:formatCode>
                <c:ptCount val="2"/>
                <c:pt idx="0" formatCode="0.000">
                  <c:v>6.88E-2</c:v>
                </c:pt>
                <c:pt idx="1">
                  <c:v>7.1999999999999995E-2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25-405D-B3A7-A8AE49E2CF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3171295"/>
        <c:axId val="763182335"/>
      </c:scatterChart>
      <c:valAx>
        <c:axId val="763171295"/>
        <c:scaling>
          <c:orientation val="minMax"/>
          <c:max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Tau* (-)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63182335"/>
        <c:crosses val="autoZero"/>
        <c:crossBetween val="midCat"/>
      </c:valAx>
      <c:valAx>
        <c:axId val="763182335"/>
        <c:scaling>
          <c:orientation val="minMax"/>
          <c:max val="9.8000000000000032E-2"/>
          <c:min val="6.000000000000001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Tau*c</a:t>
                </a:r>
                <a:r>
                  <a:rPr lang="en-US" baseline="0"/>
                  <a:t> (-)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631712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Shear stress vs Discharge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2269695796222193E-2"/>
                  <c:y val="0.20473899095946341"/>
                </c:manualLayout>
              </c:layout>
              <c:numFmt formatCode="#,##0.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run_02!$C$22:$C$27</c:f>
              <c:numCache>
                <c:formatCode>General</c:formatCode>
                <c:ptCount val="6"/>
                <c:pt idx="0">
                  <c:v>5230</c:v>
                </c:pt>
                <c:pt idx="1">
                  <c:v>5589</c:v>
                </c:pt>
                <c:pt idx="2">
                  <c:v>6150</c:v>
                </c:pt>
                <c:pt idx="3">
                  <c:v>6590</c:v>
                </c:pt>
                <c:pt idx="4">
                  <c:v>7060</c:v>
                </c:pt>
                <c:pt idx="5">
                  <c:v>7373</c:v>
                </c:pt>
              </c:numCache>
            </c:numRef>
          </c:xVal>
          <c:yVal>
            <c:numRef>
              <c:f>run_02!$L$22:$L$27</c:f>
              <c:numCache>
                <c:formatCode>0.000</c:formatCode>
                <c:ptCount val="6"/>
                <c:pt idx="0">
                  <c:v>7.4959315236740084E-2</c:v>
                </c:pt>
                <c:pt idx="1">
                  <c:v>7.7791642651518292E-2</c:v>
                </c:pt>
                <c:pt idx="2">
                  <c:v>8.3349305049876407E-2</c:v>
                </c:pt>
                <c:pt idx="3">
                  <c:v>8.471692019549748E-2</c:v>
                </c:pt>
                <c:pt idx="4">
                  <c:v>8.7874885109460163E-2</c:v>
                </c:pt>
                <c:pt idx="5">
                  <c:v>8.9658909017126462E-2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24-484F-8E68-2A533F8737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4311183"/>
        <c:axId val="1214316463"/>
      </c:scatterChart>
      <c:valAx>
        <c:axId val="1214311183"/>
        <c:scaling>
          <c:orientation val="minMax"/>
          <c:min val="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Discharge</a:t>
                </a:r>
                <a:r>
                  <a:rPr lang="en-US" baseline="0"/>
                  <a:t> (gpm)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14316463"/>
        <c:crosses val="autoZero"/>
        <c:crossBetween val="midCat"/>
      </c:valAx>
      <c:valAx>
        <c:axId val="1214316463"/>
        <c:scaling>
          <c:orientation val="minMax"/>
          <c:min val="4.0000000000000008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TAU*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143111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Flow</a:t>
            </a:r>
            <a:r>
              <a:rPr lang="en-US" baseline="0"/>
              <a:t> magnitude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v>7000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Summary!$G$7</c:f>
              <c:numCache>
                <c:formatCode>0.00</c:formatCode>
                <c:ptCount val="1"/>
                <c:pt idx="0">
                  <c:v>1</c:v>
                </c:pt>
              </c:numCache>
            </c:numRef>
          </c:xVal>
          <c:yVal>
            <c:numRef>
              <c:f>Summary!$E$7</c:f>
              <c:numCache>
                <c:formatCode>General</c:formatCode>
                <c:ptCount val="1"/>
                <c:pt idx="0">
                  <c:v>7.3999999999999996E-2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F71-41DE-B611-1E4903042C56}"/>
            </c:ext>
          </c:extLst>
        </c:ser>
        <c:ser>
          <c:idx val="2"/>
          <c:order val="1"/>
          <c:tx>
            <c:v>6000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(Summary!$G$3,Summary!$G$6)</c:f>
              <c:numCache>
                <c:formatCode>0.00</c:formatCode>
                <c:ptCount val="2"/>
                <c:pt idx="0">
                  <c:v>0</c:v>
                </c:pt>
                <c:pt idx="1">
                  <c:v>0.91954022988505757</c:v>
                </c:pt>
              </c:numCache>
            </c:numRef>
          </c:xVal>
          <c:yVal>
            <c:numRef>
              <c:f>(Summary!$E$3,Summary!$E$6)</c:f>
              <c:numCache>
                <c:formatCode>General</c:formatCode>
                <c:ptCount val="2"/>
                <c:pt idx="0" formatCode="0.000">
                  <c:v>6.88E-2</c:v>
                </c:pt>
                <c:pt idx="1">
                  <c:v>7.8E-2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93-4697-AA63-85BEAB977187}"/>
            </c:ext>
          </c:extLst>
        </c:ser>
        <c:ser>
          <c:idx val="1"/>
          <c:order val="2"/>
          <c:tx>
            <c:v>5000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(Summary!$G$3,Summary!$G$5)</c:f>
              <c:numCache>
                <c:formatCode>0.00</c:formatCode>
                <c:ptCount val="2"/>
                <c:pt idx="0">
                  <c:v>0</c:v>
                </c:pt>
                <c:pt idx="1">
                  <c:v>0.83908045977011492</c:v>
                </c:pt>
              </c:numCache>
            </c:numRef>
          </c:xVal>
          <c:yVal>
            <c:numRef>
              <c:f>(Summary!$E$3,Summary!$E$5)</c:f>
              <c:numCache>
                <c:formatCode>General</c:formatCode>
                <c:ptCount val="2"/>
                <c:pt idx="0" formatCode="0.000">
                  <c:v>6.88E-2</c:v>
                </c:pt>
                <c:pt idx="1">
                  <c:v>7.6999999999999999E-2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093-4697-AA63-85BEAB977187}"/>
            </c:ext>
          </c:extLst>
        </c:ser>
        <c:ser>
          <c:idx val="0"/>
          <c:order val="3"/>
          <c:tx>
            <c:v>4000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F093-4697-AA63-85BEAB977187}"/>
              </c:ext>
            </c:extLst>
          </c:dPt>
          <c:xVal>
            <c:numRef>
              <c:f>(Summary!$G$3,Summary!$G$4)</c:f>
              <c:numCache>
                <c:formatCode>0.00</c:formatCode>
                <c:ptCount val="2"/>
                <c:pt idx="0">
                  <c:v>0</c:v>
                </c:pt>
                <c:pt idx="1">
                  <c:v>0.77011494252873569</c:v>
                </c:pt>
              </c:numCache>
            </c:numRef>
          </c:xVal>
          <c:yVal>
            <c:numRef>
              <c:f>(Summary!$E$3,Summary!$E$4)</c:f>
              <c:numCache>
                <c:formatCode>General</c:formatCode>
                <c:ptCount val="2"/>
                <c:pt idx="0" formatCode="0.000">
                  <c:v>6.88E-2</c:v>
                </c:pt>
                <c:pt idx="1">
                  <c:v>7.1999999999999995E-2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093-4697-AA63-85BEAB9771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3171295"/>
        <c:axId val="763182335"/>
      </c:scatterChart>
      <c:valAx>
        <c:axId val="763171295"/>
        <c:scaling>
          <c:orientation val="minMax"/>
          <c:max val="1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Tau*/Tau*MAX (-)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63182335"/>
        <c:crosses val="autoZero"/>
        <c:crossBetween val="midCat"/>
      </c:valAx>
      <c:valAx>
        <c:axId val="763182335"/>
        <c:scaling>
          <c:orientation val="minMax"/>
          <c:max val="9.8000000000000032E-2"/>
          <c:min val="6.000000000000001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Tau*c</a:t>
                </a:r>
                <a:r>
                  <a:rPr lang="en-US" baseline="0"/>
                  <a:t> (-)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631712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Tau*c vs Grain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Tau*c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run_01!$U$63:$U$69</c:f>
              <c:numCache>
                <c:formatCode>0.0</c:formatCode>
                <c:ptCount val="7"/>
                <c:pt idx="0">
                  <c:v>22.4</c:v>
                </c:pt>
                <c:pt idx="1">
                  <c:v>16</c:v>
                </c:pt>
                <c:pt idx="2">
                  <c:v>11.2</c:v>
                </c:pt>
                <c:pt idx="3">
                  <c:v>8</c:v>
                </c:pt>
                <c:pt idx="4">
                  <c:v>5.6</c:v>
                </c:pt>
                <c:pt idx="5">
                  <c:v>4</c:v>
                </c:pt>
                <c:pt idx="6">
                  <c:v>2.8</c:v>
                </c:pt>
              </c:numCache>
            </c:numRef>
          </c:xVal>
          <c:yVal>
            <c:numRef>
              <c:f>run_01!$X$63:$X$69</c:f>
              <c:numCache>
                <c:formatCode>0.000</c:formatCode>
                <c:ptCount val="7"/>
                <c:pt idx="0">
                  <c:v>3.2779789771221625E-2</c:v>
                </c:pt>
                <c:pt idx="1">
                  <c:v>4.6492685108285955E-2</c:v>
                </c:pt>
                <c:pt idx="2">
                  <c:v>6.5593882266342232E-2</c:v>
                </c:pt>
                <c:pt idx="3">
                  <c:v>9.4290066712192047E-2</c:v>
                </c:pt>
                <c:pt idx="4">
                  <c:v>0.13519948519948521</c:v>
                </c:pt>
                <c:pt idx="5">
                  <c:v>0.1910868005738881</c:v>
                </c:pt>
                <c:pt idx="6">
                  <c:v>0.27899252698588428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8A-43A0-B4E2-EE782C9FDD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106031"/>
        <c:axId val="1587652864"/>
      </c:scatterChart>
      <c:valAx>
        <c:axId val="539106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Grain size, Di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587652864"/>
        <c:crosses val="autoZero"/>
        <c:crossBetween val="midCat"/>
      </c:valAx>
      <c:valAx>
        <c:axId val="158765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Tau*c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39106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Flow</a:t>
            </a:r>
            <a:r>
              <a:rPr lang="en-US" baseline="0"/>
              <a:t> magnitude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v>7000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Summary!$F$7</c:f>
              <c:numCache>
                <c:formatCode>0.000</c:formatCode>
                <c:ptCount val="1"/>
                <c:pt idx="0">
                  <c:v>1.26453488372093</c:v>
                </c:pt>
              </c:numCache>
            </c:numRef>
          </c:xVal>
          <c:yVal>
            <c:numRef>
              <c:f>Summary!$E$7</c:f>
              <c:numCache>
                <c:formatCode>General</c:formatCode>
                <c:ptCount val="1"/>
                <c:pt idx="0">
                  <c:v>7.3999999999999996E-2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A0-44DF-8757-5020D1B10370}"/>
            </c:ext>
          </c:extLst>
        </c:ser>
        <c:ser>
          <c:idx val="2"/>
          <c:order val="1"/>
          <c:tx>
            <c:v>6000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(Summary!$F$3,Summary!$F$6)</c:f>
              <c:numCache>
                <c:formatCode>0.000</c:formatCode>
                <c:ptCount val="2"/>
                <c:pt idx="0">
                  <c:v>0</c:v>
                </c:pt>
                <c:pt idx="1">
                  <c:v>1.1627906976744187</c:v>
                </c:pt>
              </c:numCache>
            </c:numRef>
          </c:xVal>
          <c:yVal>
            <c:numRef>
              <c:f>(Summary!$E$3,Summary!$E$6)</c:f>
              <c:numCache>
                <c:formatCode>General</c:formatCode>
                <c:ptCount val="2"/>
                <c:pt idx="0" formatCode="0.000">
                  <c:v>6.88E-2</c:v>
                </c:pt>
                <c:pt idx="1">
                  <c:v>7.8E-2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9A0-44DF-8757-5020D1B10370}"/>
            </c:ext>
          </c:extLst>
        </c:ser>
        <c:ser>
          <c:idx val="1"/>
          <c:order val="2"/>
          <c:tx>
            <c:v>5000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(Summary!$F$3,Summary!$F$5)</c:f>
              <c:numCache>
                <c:formatCode>0.000</c:formatCode>
                <c:ptCount val="2"/>
                <c:pt idx="0">
                  <c:v>0</c:v>
                </c:pt>
                <c:pt idx="1">
                  <c:v>1.0610465116279069</c:v>
                </c:pt>
              </c:numCache>
            </c:numRef>
          </c:xVal>
          <c:yVal>
            <c:numRef>
              <c:f>(Summary!$E$3,Summary!$E$5)</c:f>
              <c:numCache>
                <c:formatCode>General</c:formatCode>
                <c:ptCount val="2"/>
                <c:pt idx="0" formatCode="0.000">
                  <c:v>6.88E-2</c:v>
                </c:pt>
                <c:pt idx="1">
                  <c:v>7.6999999999999999E-2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9A0-44DF-8757-5020D1B10370}"/>
            </c:ext>
          </c:extLst>
        </c:ser>
        <c:ser>
          <c:idx val="0"/>
          <c:order val="3"/>
          <c:tx>
            <c:v>4000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39A0-44DF-8757-5020D1B10370}"/>
              </c:ext>
            </c:extLst>
          </c:dPt>
          <c:xVal>
            <c:numRef>
              <c:f>(Summary!$F$3,Summary!$F$4)</c:f>
              <c:numCache>
                <c:formatCode>0.000</c:formatCode>
                <c:ptCount val="2"/>
                <c:pt idx="0">
                  <c:v>0</c:v>
                </c:pt>
                <c:pt idx="1">
                  <c:v>0.97383720930232565</c:v>
                </c:pt>
              </c:numCache>
            </c:numRef>
          </c:xVal>
          <c:yVal>
            <c:numRef>
              <c:f>(Summary!$E$3,Summary!$E$4)</c:f>
              <c:numCache>
                <c:formatCode>General</c:formatCode>
                <c:ptCount val="2"/>
                <c:pt idx="0" formatCode="0.000">
                  <c:v>6.88E-2</c:v>
                </c:pt>
                <c:pt idx="1">
                  <c:v>7.1999999999999995E-2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9A0-44DF-8757-5020D1B103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3171295"/>
        <c:axId val="763182335"/>
      </c:scatterChart>
      <c:valAx>
        <c:axId val="763171295"/>
        <c:scaling>
          <c:orientation val="minMax"/>
          <c:max val="1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Tau*/Tau*0 (-)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63182335"/>
        <c:crosses val="autoZero"/>
        <c:crossBetween val="midCat"/>
        <c:minorUnit val="4.0000000000000008E-2"/>
      </c:valAx>
      <c:valAx>
        <c:axId val="763182335"/>
        <c:scaling>
          <c:orientation val="minMax"/>
          <c:max val="9.8000000000000032E-2"/>
          <c:min val="6.000000000000001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Tau*c</a:t>
                </a:r>
                <a:r>
                  <a:rPr lang="en-US" baseline="0"/>
                  <a:t> (-)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631712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Hiding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21317074129778713"/>
                  <c:y val="-0.33605771500784626"/>
                </c:manualLayout>
              </c:layout>
              <c:numFmt formatCode="#,##0.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run_01!$Y$63:$Y$68</c:f>
              <c:numCache>
                <c:formatCode>0.00</c:formatCode>
                <c:ptCount val="6"/>
                <c:pt idx="0">
                  <c:v>2.284315725066286</c:v>
                </c:pt>
                <c:pt idx="1">
                  <c:v>1.6316540893330616</c:v>
                </c:pt>
                <c:pt idx="2">
                  <c:v>1.142157862533143</c:v>
                </c:pt>
                <c:pt idx="3">
                  <c:v>0.81582704466653078</c:v>
                </c:pt>
                <c:pt idx="4">
                  <c:v>0.5710789312665715</c:v>
                </c:pt>
                <c:pt idx="5">
                  <c:v>0.40791352233326539</c:v>
                </c:pt>
              </c:numCache>
            </c:numRef>
          </c:xVal>
          <c:yVal>
            <c:numRef>
              <c:f>run_01!$X$63:$X$68</c:f>
              <c:numCache>
                <c:formatCode>0.000</c:formatCode>
                <c:ptCount val="6"/>
                <c:pt idx="0">
                  <c:v>3.2779789771221625E-2</c:v>
                </c:pt>
                <c:pt idx="1">
                  <c:v>4.6492685108285955E-2</c:v>
                </c:pt>
                <c:pt idx="2">
                  <c:v>6.5593882266342232E-2</c:v>
                </c:pt>
                <c:pt idx="3">
                  <c:v>9.4290066712192047E-2</c:v>
                </c:pt>
                <c:pt idx="4">
                  <c:v>0.13519948519948521</c:v>
                </c:pt>
                <c:pt idx="5">
                  <c:v>0.1910868005738881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13-446A-AA4A-CF1998257F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106031"/>
        <c:axId val="1587652864"/>
      </c:scatterChart>
      <c:valAx>
        <c:axId val="539106031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Relative size, Di/D50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587652864"/>
        <c:crossesAt val="1.0000000000000002E-3"/>
        <c:crossBetween val="midCat"/>
      </c:valAx>
      <c:valAx>
        <c:axId val="158765286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Tau*c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39106031"/>
        <c:crossesAt val="1.0000000000000002E-3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run_02!$I$22:$I$27</c:f>
              <c:numCache>
                <c:formatCode>General</c:formatCode>
                <c:ptCount val="6"/>
                <c:pt idx="0">
                  <c:v>11.897903743315512</c:v>
                </c:pt>
                <c:pt idx="1">
                  <c:v>12.347464399574921</c:v>
                </c:pt>
                <c:pt idx="2">
                  <c:v>13.229603357817417</c:v>
                </c:pt>
                <c:pt idx="3">
                  <c:v>13.446677824267782</c:v>
                </c:pt>
                <c:pt idx="4">
                  <c:v>13.94792523364486</c:v>
                </c:pt>
                <c:pt idx="5">
                  <c:v>14.231094105480866</c:v>
                </c:pt>
              </c:numCache>
            </c:numRef>
          </c:xVal>
          <c:yVal>
            <c:numRef>
              <c:f>run_02!$K$22:$K$27</c:f>
              <c:numCache>
                <c:formatCode>General</c:formatCode>
                <c:ptCount val="6"/>
                <c:pt idx="0">
                  <c:v>67</c:v>
                </c:pt>
                <c:pt idx="1">
                  <c:v>56</c:v>
                </c:pt>
                <c:pt idx="2">
                  <c:v>291</c:v>
                </c:pt>
                <c:pt idx="3">
                  <c:v>662</c:v>
                </c:pt>
                <c:pt idx="4">
                  <c:v>1137</c:v>
                </c:pt>
                <c:pt idx="5">
                  <c:v>1913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BE9-4226-B148-B91F4AF831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234656"/>
        <c:axId val="191827904"/>
      </c:scatterChart>
      <c:valAx>
        <c:axId val="37523465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Shear Stress (Pa)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91827904"/>
        <c:crosses val="autoZero"/>
        <c:crossBetween val="midCat"/>
      </c:valAx>
      <c:valAx>
        <c:axId val="1918279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Bedload,</a:t>
                </a:r>
                <a:r>
                  <a:rPr lang="en-US" baseline="0"/>
                  <a:t> qs (kg)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75234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GSD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run_02!$O$4</c:f>
              <c:strCache>
                <c:ptCount val="1"/>
                <c:pt idx="0">
                  <c:v>Proportion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run_02!$N$5:$N$14</c:f>
              <c:numCache>
                <c:formatCode>General</c:formatCode>
                <c:ptCount val="10"/>
                <c:pt idx="0" formatCode="0.0">
                  <c:v>45</c:v>
                </c:pt>
                <c:pt idx="1">
                  <c:v>31.5</c:v>
                </c:pt>
                <c:pt idx="2">
                  <c:v>22.4</c:v>
                </c:pt>
                <c:pt idx="3">
                  <c:v>16</c:v>
                </c:pt>
                <c:pt idx="4">
                  <c:v>11.2</c:v>
                </c:pt>
                <c:pt idx="5">
                  <c:v>8</c:v>
                </c:pt>
                <c:pt idx="6">
                  <c:v>5.6</c:v>
                </c:pt>
                <c:pt idx="7">
                  <c:v>4</c:v>
                </c:pt>
                <c:pt idx="8">
                  <c:v>2.8</c:v>
                </c:pt>
                <c:pt idx="9">
                  <c:v>2</c:v>
                </c:pt>
              </c:numCache>
            </c:numRef>
          </c:xVal>
          <c:yVal>
            <c:numRef>
              <c:f>run_02!$O$5:$O$14</c:f>
              <c:numCache>
                <c:formatCode>0.000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5.4158678660964459E-2</c:v>
                </c:pt>
                <c:pt idx="3">
                  <c:v>0.264452145701224</c:v>
                </c:pt>
                <c:pt idx="4">
                  <c:v>0.10212358059283291</c:v>
                </c:pt>
                <c:pt idx="5">
                  <c:v>0.20059725704173426</c:v>
                </c:pt>
                <c:pt idx="6">
                  <c:v>0.25261760802241556</c:v>
                </c:pt>
                <c:pt idx="7">
                  <c:v>0.10680578085828049</c:v>
                </c:pt>
                <c:pt idx="8">
                  <c:v>1.8102049845155583E-2</c:v>
                </c:pt>
                <c:pt idx="9">
                  <c:v>1.1428992773927149E-3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FA-4652-9207-3496C14FCD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4833600"/>
        <c:axId val="1579576544"/>
      </c:scatterChart>
      <c:valAx>
        <c:axId val="1574833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Diameter,</a:t>
                </a:r>
                <a:r>
                  <a:rPr lang="en-US" baseline="0"/>
                  <a:t> </a:t>
                </a:r>
                <a:r>
                  <a:rPr lang="en-US"/>
                  <a:t>Di</a:t>
                </a:r>
                <a:r>
                  <a:rPr lang="en-US" baseline="0"/>
                  <a:t>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579576544"/>
        <c:crosses val="autoZero"/>
        <c:crossBetween val="midCat"/>
      </c:valAx>
      <c:valAx>
        <c:axId val="157957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Proportion,</a:t>
                </a:r>
                <a:r>
                  <a:rPr lang="en-US" baseline="0"/>
                  <a:t> Fi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574833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Reference</a:t>
            </a:r>
            <a:r>
              <a:rPr lang="en-US" baseline="0"/>
              <a:t> Transport Method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run_02!$B$59</c:f>
              <c:strCache>
                <c:ptCount val="1"/>
                <c:pt idx="0">
                  <c:v>22.4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3957583071718144E-2"/>
                  <c:y val="-9.642709426710560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run_02!$D$59:$I$59</c:f>
              <c:numCache>
                <c:formatCode>0.000</c:formatCode>
                <c:ptCount val="6"/>
                <c:pt idx="0" formatCode="0.0000">
                  <c:v>3.2814778804083629E-2</c:v>
                </c:pt>
                <c:pt idx="1">
                  <c:v>3.4054680707178056E-2</c:v>
                </c:pt>
                <c:pt idx="2">
                  <c:v>3.6487646666030715E-2</c:v>
                </c:pt>
                <c:pt idx="3">
                  <c:v>3.7086344617725371E-2</c:v>
                </c:pt>
                <c:pt idx="4">
                  <c:v>3.8468800151043148E-2</c:v>
                </c:pt>
                <c:pt idx="5">
                  <c:v>3.9249788474193845E-2</c:v>
                </c:pt>
              </c:numCache>
            </c:numRef>
          </c:xVal>
          <c:yVal>
            <c:numRef>
              <c:f>run_02!$D$60:$I$60</c:f>
              <c:numCache>
                <c:formatCode>0.000000</c:formatCode>
                <c:ptCount val="6"/>
                <c:pt idx="0">
                  <c:v>1.1587028564202637E-2</c:v>
                </c:pt>
                <c:pt idx="1">
                  <c:v>0</c:v>
                </c:pt>
                <c:pt idx="2">
                  <c:v>0</c:v>
                </c:pt>
                <c:pt idx="3">
                  <c:v>2.2181100568875952E-2</c:v>
                </c:pt>
                <c:pt idx="4">
                  <c:v>8.0333374470368105E-2</c:v>
                </c:pt>
                <c:pt idx="5">
                  <c:v>0.10274916651811541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D38-4634-A5A7-25F6BBDA955B}"/>
            </c:ext>
          </c:extLst>
        </c:ser>
        <c:ser>
          <c:idx val="1"/>
          <c:order val="1"/>
          <c:tx>
            <c:strRef>
              <c:f>run_02!$B$61</c:f>
              <c:strCache>
                <c:ptCount val="1"/>
                <c:pt idx="0">
                  <c:v>16.0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6573531917167593E-2"/>
                  <c:y val="-0.143639698670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run_02!$D$61:$I$61</c:f>
              <c:numCache>
                <c:formatCode>0.000</c:formatCode>
                <c:ptCount val="6"/>
                <c:pt idx="0">
                  <c:v>4.5940690325717085E-2</c:v>
                </c:pt>
                <c:pt idx="1">
                  <c:v>4.7676552990049276E-2</c:v>
                </c:pt>
                <c:pt idx="2">
                  <c:v>5.1082705332443003E-2</c:v>
                </c:pt>
                <c:pt idx="3">
                  <c:v>5.1920882464815521E-2</c:v>
                </c:pt>
                <c:pt idx="4">
                  <c:v>5.3856320211460404E-2</c:v>
                </c:pt>
                <c:pt idx="5">
                  <c:v>5.4949703863871387E-2</c:v>
                </c:pt>
              </c:numCache>
            </c:numRef>
          </c:xVal>
          <c:yVal>
            <c:numRef>
              <c:f>run_02!$D$62:$I$62</c:f>
              <c:numCache>
                <c:formatCode>0.000000</c:formatCode>
                <c:ptCount val="6"/>
                <c:pt idx="0">
                  <c:v>1.8983794742298814E-3</c:v>
                </c:pt>
                <c:pt idx="1">
                  <c:v>1.3467385613523614E-3</c:v>
                </c:pt>
                <c:pt idx="2">
                  <c:v>1.9833737425028395E-2</c:v>
                </c:pt>
                <c:pt idx="3">
                  <c:v>4.0290846071793798E-2</c:v>
                </c:pt>
                <c:pt idx="4">
                  <c:v>5.6647002190002502E-2</c:v>
                </c:pt>
                <c:pt idx="5">
                  <c:v>7.7821316874201199E-2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D38-4634-A5A7-25F6BBDA955B}"/>
            </c:ext>
          </c:extLst>
        </c:ser>
        <c:ser>
          <c:idx val="2"/>
          <c:order val="2"/>
          <c:tx>
            <c:strRef>
              <c:f>run_02!$B$63</c:f>
              <c:strCache>
                <c:ptCount val="1"/>
                <c:pt idx="0">
                  <c:v>11.2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340247488928047E-2"/>
                  <c:y val="-0.1134721138125566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run_02!$D$63:$I$63</c:f>
              <c:numCache>
                <c:formatCode>0.000</c:formatCode>
                <c:ptCount val="6"/>
                <c:pt idx="0">
                  <c:v>6.5629557608167258E-2</c:v>
                </c:pt>
                <c:pt idx="1">
                  <c:v>6.8109361414356112E-2</c:v>
                </c:pt>
                <c:pt idx="2">
                  <c:v>7.2975293332061431E-2</c:v>
                </c:pt>
                <c:pt idx="3">
                  <c:v>7.4172689235450742E-2</c:v>
                </c:pt>
                <c:pt idx="4">
                  <c:v>7.6937600302086295E-2</c:v>
                </c:pt>
                <c:pt idx="5">
                  <c:v>7.8499576948387689E-2</c:v>
                </c:pt>
              </c:numCache>
            </c:numRef>
          </c:xVal>
          <c:yVal>
            <c:numRef>
              <c:f>run_02!$D$64:$I$64</c:f>
              <c:numCache>
                <c:formatCode>0.000000</c:formatCode>
                <c:ptCount val="6"/>
                <c:pt idx="0">
                  <c:v>1.8434669632650189E-3</c:v>
                </c:pt>
                <c:pt idx="1">
                  <c:v>6.9748416610689434E-3</c:v>
                </c:pt>
                <c:pt idx="2">
                  <c:v>1.10057296454148E-2</c:v>
                </c:pt>
                <c:pt idx="3">
                  <c:v>2.608359556615315E-2</c:v>
                </c:pt>
                <c:pt idx="4">
                  <c:v>4.5507525217899775E-2</c:v>
                </c:pt>
                <c:pt idx="5">
                  <c:v>8.9721331982093561E-2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D38-4634-A5A7-25F6BBDA955B}"/>
            </c:ext>
          </c:extLst>
        </c:ser>
        <c:ser>
          <c:idx val="3"/>
          <c:order val="3"/>
          <c:tx>
            <c:strRef>
              <c:f>run_02!$B$65</c:f>
              <c:strCache>
                <c:ptCount val="1"/>
                <c:pt idx="0">
                  <c:v>8.0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1809556915039083E-2"/>
                  <c:y val="-0.2345560584555990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run_02!$D$65:$I$65</c:f>
              <c:numCache>
                <c:formatCode>0.000</c:formatCode>
                <c:ptCount val="6"/>
                <c:pt idx="0">
                  <c:v>9.1881380651434169E-2</c:v>
                </c:pt>
                <c:pt idx="1">
                  <c:v>9.5353105980098551E-2</c:v>
                </c:pt>
                <c:pt idx="2">
                  <c:v>0.10216541066488601</c:v>
                </c:pt>
                <c:pt idx="3">
                  <c:v>0.10384176492963104</c:v>
                </c:pt>
                <c:pt idx="4">
                  <c:v>0.10771264042292081</c:v>
                </c:pt>
                <c:pt idx="5">
                  <c:v>0.10989940772774277</c:v>
                </c:pt>
              </c:numCache>
            </c:numRef>
          </c:xVal>
          <c:yVal>
            <c:numRef>
              <c:f>run_02!$D$66:$I$66</c:f>
              <c:numCache>
                <c:formatCode>0.000000</c:formatCode>
                <c:ptCount val="6"/>
                <c:pt idx="0">
                  <c:v>2.1898440493603333E-3</c:v>
                </c:pt>
                <c:pt idx="1">
                  <c:v>1.4795312902929133E-3</c:v>
                </c:pt>
                <c:pt idx="2">
                  <c:v>4.5357541856152397E-3</c:v>
                </c:pt>
                <c:pt idx="3">
                  <c:v>8.5923560429061116E-3</c:v>
                </c:pt>
                <c:pt idx="4">
                  <c:v>1.2076817070206778E-2</c:v>
                </c:pt>
                <c:pt idx="5">
                  <c:v>2.7501806915782828E-2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D38-4634-A5A7-25F6BBDA955B}"/>
            </c:ext>
          </c:extLst>
        </c:ser>
        <c:ser>
          <c:idx val="4"/>
          <c:order val="4"/>
          <c:tx>
            <c:strRef>
              <c:f>run_02!$B$67</c:f>
              <c:strCache>
                <c:ptCount val="1"/>
                <c:pt idx="0">
                  <c:v>5.6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96278593564305E-2"/>
                  <c:y val="-0.2258193845391382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run_02!$D$67:$I$67</c:f>
              <c:numCache>
                <c:formatCode>0.000</c:formatCode>
                <c:ptCount val="6"/>
                <c:pt idx="0">
                  <c:v>0.13125911521633452</c:v>
                </c:pt>
                <c:pt idx="1">
                  <c:v>0.13621872282871222</c:v>
                </c:pt>
                <c:pt idx="2">
                  <c:v>0.14595058666412286</c:v>
                </c:pt>
                <c:pt idx="3">
                  <c:v>0.14834537847090148</c:v>
                </c:pt>
                <c:pt idx="4">
                  <c:v>0.15387520060417259</c:v>
                </c:pt>
                <c:pt idx="5">
                  <c:v>0.15699915389677538</c:v>
                </c:pt>
              </c:numCache>
            </c:numRef>
          </c:xVal>
          <c:yVal>
            <c:numRef>
              <c:f>run_02!$D$68:$I$68</c:f>
              <c:numCache>
                <c:formatCode>0.000000</c:formatCode>
                <c:ptCount val="6"/>
                <c:pt idx="0">
                  <c:v>9.9365703215491393E-4</c:v>
                </c:pt>
                <c:pt idx="1">
                  <c:v>9.3988671926254982E-4</c:v>
                </c:pt>
                <c:pt idx="2">
                  <c:v>1.9067970426444208E-3</c:v>
                </c:pt>
                <c:pt idx="3">
                  <c:v>3.7216214957373154E-3</c:v>
                </c:pt>
                <c:pt idx="4">
                  <c:v>6.0670765337361579E-3</c:v>
                </c:pt>
                <c:pt idx="5">
                  <c:v>1.7090991939630061E-2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8D38-4634-A5A7-25F6BBDA955B}"/>
            </c:ext>
          </c:extLst>
        </c:ser>
        <c:ser>
          <c:idx val="5"/>
          <c:order val="5"/>
          <c:tx>
            <c:strRef>
              <c:f>run_02!$B$69</c:f>
              <c:strCache>
                <c:ptCount val="1"/>
                <c:pt idx="0">
                  <c:v>4.0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353306411904609E-3"/>
                  <c:y val="-0.2323829322842650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run_02!$D$69:$I$69</c:f>
              <c:numCache>
                <c:formatCode>0.000</c:formatCode>
                <c:ptCount val="6"/>
                <c:pt idx="0">
                  <c:v>0.18376276130286834</c:v>
                </c:pt>
                <c:pt idx="1">
                  <c:v>0.1907062119601971</c:v>
                </c:pt>
                <c:pt idx="2">
                  <c:v>0.20433082132977201</c:v>
                </c:pt>
                <c:pt idx="3">
                  <c:v>0.20768352985926208</c:v>
                </c:pt>
                <c:pt idx="4">
                  <c:v>0.21542528084584162</c:v>
                </c:pt>
                <c:pt idx="5">
                  <c:v>0.21979881545548555</c:v>
                </c:pt>
              </c:numCache>
            </c:numRef>
          </c:xVal>
          <c:yVal>
            <c:numRef>
              <c:f>run_02!$D$70:$I$70</c:f>
              <c:numCache>
                <c:formatCode>0.000000</c:formatCode>
                <c:ptCount val="6"/>
                <c:pt idx="0">
                  <c:v>2.937753703971984E-4</c:v>
                </c:pt>
                <c:pt idx="1">
                  <c:v>2.7787814119722948E-4</c:v>
                </c:pt>
                <c:pt idx="2">
                  <c:v>2.505537018409766E-4</c:v>
                </c:pt>
                <c:pt idx="3">
                  <c:v>9.7804435580071654E-4</c:v>
                </c:pt>
                <c:pt idx="4">
                  <c:v>1.3886982665881329E-3</c:v>
                </c:pt>
                <c:pt idx="5">
                  <c:v>6.7372843614282099E-3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8D38-4634-A5A7-25F6BBDA955B}"/>
            </c:ext>
          </c:extLst>
        </c:ser>
        <c:ser>
          <c:idx val="6"/>
          <c:order val="6"/>
          <c:tx>
            <c:strRef>
              <c:f>run_02!$B$71</c:f>
              <c:strCache>
                <c:ptCount val="1"/>
                <c:pt idx="0">
                  <c:v>2.8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8.8764314317036949E-2"/>
                  <c:y val="-0.2195806505244360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run_02!$D$71:$I$71</c:f>
              <c:numCache>
                <c:formatCode>0.000</c:formatCode>
                <c:ptCount val="6"/>
                <c:pt idx="0">
                  <c:v>0.26251823043266903</c:v>
                </c:pt>
                <c:pt idx="1">
                  <c:v>0.27243744565742445</c:v>
                </c:pt>
                <c:pt idx="2">
                  <c:v>0.29190117332824572</c:v>
                </c:pt>
                <c:pt idx="3">
                  <c:v>0.29669075694180297</c:v>
                </c:pt>
                <c:pt idx="4">
                  <c:v>0.30775040120834518</c:v>
                </c:pt>
                <c:pt idx="5">
                  <c:v>0.31399830779355076</c:v>
                </c:pt>
              </c:numCache>
            </c:numRef>
          </c:xVal>
          <c:yVal>
            <c:numRef>
              <c:f>run_02!$D$72:$I$72</c:f>
              <c:numCache>
                <c:formatCode>0.000000</c:formatCode>
                <c:ptCount val="6"/>
                <c:pt idx="0">
                  <c:v>1.7333345173944678E-3</c:v>
                </c:pt>
                <c:pt idx="1">
                  <c:v>1.6395376273897633E-3</c:v>
                </c:pt>
                <c:pt idx="2">
                  <c:v>0</c:v>
                </c:pt>
                <c:pt idx="3">
                  <c:v>0</c:v>
                </c:pt>
                <c:pt idx="4">
                  <c:v>1.3656004339123629E-3</c:v>
                </c:pt>
                <c:pt idx="5">
                  <c:v>1.325044996270029E-3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8D38-4634-A5A7-25F6BBDA955B}"/>
            </c:ext>
          </c:extLst>
        </c:ser>
        <c:ser>
          <c:idx val="7"/>
          <c:order val="7"/>
          <c:tx>
            <c:v>Reference</c:v>
          </c:tx>
          <c:spPr>
            <a:ln w="12700" cap="rnd">
              <a:solidFill>
                <a:schemeClr val="tx1">
                  <a:lumMod val="50000"/>
                  <a:lumOff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run_02!$L$57:$L$58</c:f>
              <c:numCache>
                <c:formatCode>General</c:formatCode>
                <c:ptCount val="2"/>
                <c:pt idx="0" formatCode="0.0">
                  <c:v>0</c:v>
                </c:pt>
                <c:pt idx="1">
                  <c:v>0.6</c:v>
                </c:pt>
              </c:numCache>
            </c:numRef>
          </c:xVal>
          <c:yVal>
            <c:numRef>
              <c:f>run_02!$M$57:$M$58</c:f>
              <c:numCache>
                <c:formatCode>General</c:formatCode>
                <c:ptCount val="2"/>
                <c:pt idx="0">
                  <c:v>2E-3</c:v>
                </c:pt>
                <c:pt idx="1">
                  <c:v>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8D38-4634-A5A7-25F6BBDA955B}"/>
            </c:ext>
          </c:extLst>
        </c:ser>
        <c:ser>
          <c:idx val="9"/>
          <c:order val="8"/>
          <c:tx>
            <c:strRef>
              <c:f>run_02!$B$73</c:f>
              <c:strCache>
                <c:ptCount val="1"/>
                <c:pt idx="0">
                  <c:v>2.0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4">
                    <a:lumMod val="60000"/>
                  </a:schemeClr>
                </a:solidFill>
                <a:ln w="9525">
                  <a:solidFill>
                    <a:schemeClr val="accent4">
                      <a:lumMod val="6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0-8D38-4634-A5A7-25F6BBDA955B}"/>
              </c:ext>
            </c:extLst>
          </c:dPt>
          <c:xVal>
            <c:numRef>
              <c:f>run_02!$H$80:$K$80</c:f>
              <c:numCache>
                <c:formatCode>General</c:formatCode>
                <c:ptCount val="4"/>
              </c:numCache>
            </c:numRef>
          </c:xVal>
          <c:yVal>
            <c:numRef>
              <c:f>(run_02!$G$74,run_02!$J$81:$K$81)</c:f>
              <c:numCache>
                <c:formatCode>General</c:formatCode>
                <c:ptCount val="3"/>
                <c:pt idx="0" formatCode="0.0000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8D38-4634-A5A7-25F6BBDA95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2169472"/>
        <c:axId val="1589009424"/>
      </c:scatterChart>
      <c:valAx>
        <c:axId val="892169472"/>
        <c:scaling>
          <c:orientation val="minMax"/>
          <c:max val="0.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Tau*,i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589009424"/>
        <c:crossesAt val="1.0000000000000002E-3"/>
        <c:crossBetween val="midCat"/>
      </c:valAx>
      <c:valAx>
        <c:axId val="1589009424"/>
        <c:scaling>
          <c:logBase val="10"/>
          <c:orientation val="minMax"/>
          <c:max val="0.1"/>
          <c:min val="1.0000000000000002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w*,i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92169472"/>
        <c:crosses val="autoZero"/>
        <c:crossBetween val="midCat"/>
        <c:majorUnit val="1.0000000000000002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Tau*c vs Grain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Tau*c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run_02!$U$63:$U$69</c:f>
              <c:numCache>
                <c:formatCode>0.0</c:formatCode>
                <c:ptCount val="7"/>
                <c:pt idx="0">
                  <c:v>22.4</c:v>
                </c:pt>
                <c:pt idx="1">
                  <c:v>16</c:v>
                </c:pt>
                <c:pt idx="2">
                  <c:v>11.2</c:v>
                </c:pt>
                <c:pt idx="3">
                  <c:v>8</c:v>
                </c:pt>
                <c:pt idx="4">
                  <c:v>5.6</c:v>
                </c:pt>
                <c:pt idx="5">
                  <c:v>4</c:v>
                </c:pt>
                <c:pt idx="6">
                  <c:v>2.8</c:v>
                </c:pt>
              </c:numCache>
            </c:numRef>
          </c:xVal>
          <c:yVal>
            <c:numRef>
              <c:f>run_02!$X$63:$X$69</c:f>
              <c:numCache>
                <c:formatCode>0.000</c:formatCode>
                <c:ptCount val="7"/>
                <c:pt idx="0">
                  <c:v>3.3941838250902148E-2</c:v>
                </c:pt>
                <c:pt idx="1">
                  <c:v>4.7207534107592597E-2</c:v>
                </c:pt>
                <c:pt idx="2">
                  <c:v>6.7737825594563983E-2</c:v>
                </c:pt>
                <c:pt idx="3">
                  <c:v>9.5366426149700076E-2</c:v>
                </c:pt>
                <c:pt idx="4">
                  <c:v>0.13892391761244222</c:v>
                </c:pt>
                <c:pt idx="5">
                  <c:v>0.20619396903015486</c:v>
                </c:pt>
                <c:pt idx="6">
                  <c:v>0.21705426356589144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D2-4109-87EA-81959453B6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106031"/>
        <c:axId val="1587652864"/>
      </c:scatterChart>
      <c:valAx>
        <c:axId val="539106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Grain size, Di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587652864"/>
        <c:crosses val="autoZero"/>
        <c:crossBetween val="midCat"/>
      </c:valAx>
      <c:valAx>
        <c:axId val="158765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Tau*c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39106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5" Type="http://schemas.openxmlformats.org/officeDocument/2006/relationships/chart" Target="../charts/chart25.xml"/><Relationship Id="rId4" Type="http://schemas.openxmlformats.org/officeDocument/2006/relationships/chart" Target="../charts/chart24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8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Relationship Id="rId5" Type="http://schemas.openxmlformats.org/officeDocument/2006/relationships/chart" Target="../charts/chart30.xml"/><Relationship Id="rId4" Type="http://schemas.openxmlformats.org/officeDocument/2006/relationships/chart" Target="../charts/chart29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Relationship Id="rId5" Type="http://schemas.openxmlformats.org/officeDocument/2006/relationships/chart" Target="../charts/chart35.xml"/><Relationship Id="rId4" Type="http://schemas.openxmlformats.org/officeDocument/2006/relationships/chart" Target="../charts/chart34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8.xml"/><Relationship Id="rId2" Type="http://schemas.openxmlformats.org/officeDocument/2006/relationships/chart" Target="../charts/chart37.xml"/><Relationship Id="rId1" Type="http://schemas.openxmlformats.org/officeDocument/2006/relationships/chart" Target="../charts/chart36.xml"/><Relationship Id="rId5" Type="http://schemas.openxmlformats.org/officeDocument/2006/relationships/chart" Target="../charts/chart40.xml"/><Relationship Id="rId4" Type="http://schemas.openxmlformats.org/officeDocument/2006/relationships/chart" Target="../charts/chart3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38099</xdr:colOff>
      <xdr:row>17</xdr:row>
      <xdr:rowOff>23813</xdr:rowOff>
    </xdr:from>
    <xdr:to>
      <xdr:col>22</xdr:col>
      <xdr:colOff>476249</xdr:colOff>
      <xdr:row>26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C6E94F-3D09-47F1-9D92-BF85579ECA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9526</xdr:colOff>
      <xdr:row>2</xdr:row>
      <xdr:rowOff>14286</xdr:rowOff>
    </xdr:from>
    <xdr:to>
      <xdr:col>22</xdr:col>
      <xdr:colOff>38101</xdr:colOff>
      <xdr:row>14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2BD7555-3A9D-4685-99BE-663A6CC5A6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19049</xdr:colOff>
      <xdr:row>75</xdr:row>
      <xdr:rowOff>42862</xdr:rowOff>
    </xdr:from>
    <xdr:to>
      <xdr:col>18</xdr:col>
      <xdr:colOff>590550</xdr:colOff>
      <xdr:row>98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EE2E68A-4D92-4253-8E65-7FC59EDB75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47625</xdr:colOff>
      <xdr:row>71</xdr:row>
      <xdr:rowOff>100012</xdr:rowOff>
    </xdr:from>
    <xdr:to>
      <xdr:col>24</xdr:col>
      <xdr:colOff>590550</xdr:colOff>
      <xdr:row>83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533083F-1CD3-47B1-8FA7-071EE8343A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28575</xdr:colOff>
      <xdr:row>56</xdr:row>
      <xdr:rowOff>57149</xdr:rowOff>
    </xdr:from>
    <xdr:to>
      <xdr:col>17</xdr:col>
      <xdr:colOff>561975</xdr:colOff>
      <xdr:row>73</xdr:row>
      <xdr:rowOff>142874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5EB4489-9B10-4E4E-83ED-AA26AE04ED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38099</xdr:colOff>
      <xdr:row>17</xdr:row>
      <xdr:rowOff>23813</xdr:rowOff>
    </xdr:from>
    <xdr:to>
      <xdr:col>22</xdr:col>
      <xdr:colOff>476249</xdr:colOff>
      <xdr:row>26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FEAE2C-45F6-494F-BBAE-998AE5A5F6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9526</xdr:colOff>
      <xdr:row>2</xdr:row>
      <xdr:rowOff>14286</xdr:rowOff>
    </xdr:from>
    <xdr:to>
      <xdr:col>22</xdr:col>
      <xdr:colOff>38101</xdr:colOff>
      <xdr:row>14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5275E5E-6008-44BB-A9EF-FDC2F9BCD8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19049</xdr:colOff>
      <xdr:row>75</xdr:row>
      <xdr:rowOff>42862</xdr:rowOff>
    </xdr:from>
    <xdr:to>
      <xdr:col>18</xdr:col>
      <xdr:colOff>590550</xdr:colOff>
      <xdr:row>98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10BAFC6-6DEC-404C-9910-9E2E394399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47625</xdr:colOff>
      <xdr:row>71</xdr:row>
      <xdr:rowOff>100012</xdr:rowOff>
    </xdr:from>
    <xdr:to>
      <xdr:col>24</xdr:col>
      <xdr:colOff>590550</xdr:colOff>
      <xdr:row>83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159722F-F7F6-4BE0-B38D-4C960D9789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28575</xdr:colOff>
      <xdr:row>56</xdr:row>
      <xdr:rowOff>57149</xdr:rowOff>
    </xdr:from>
    <xdr:to>
      <xdr:col>17</xdr:col>
      <xdr:colOff>561975</xdr:colOff>
      <xdr:row>73</xdr:row>
      <xdr:rowOff>142874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5FC1D56-8776-4648-B197-51C83E9FE1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38099</xdr:colOff>
      <xdr:row>17</xdr:row>
      <xdr:rowOff>23813</xdr:rowOff>
    </xdr:from>
    <xdr:to>
      <xdr:col>22</xdr:col>
      <xdr:colOff>476249</xdr:colOff>
      <xdr:row>26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D3F6F5-A650-4C17-84B7-A4CC21A37D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9526</xdr:colOff>
      <xdr:row>2</xdr:row>
      <xdr:rowOff>14286</xdr:rowOff>
    </xdr:from>
    <xdr:to>
      <xdr:col>22</xdr:col>
      <xdr:colOff>38101</xdr:colOff>
      <xdr:row>14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A02A4C3-0350-4CE6-9373-990A401AA3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19049</xdr:colOff>
      <xdr:row>75</xdr:row>
      <xdr:rowOff>42862</xdr:rowOff>
    </xdr:from>
    <xdr:to>
      <xdr:col>18</xdr:col>
      <xdr:colOff>590550</xdr:colOff>
      <xdr:row>98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B9F49B6-0FA7-481B-811C-8B6AF0CFC8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47625</xdr:colOff>
      <xdr:row>71</xdr:row>
      <xdr:rowOff>100012</xdr:rowOff>
    </xdr:from>
    <xdr:to>
      <xdr:col>24</xdr:col>
      <xdr:colOff>590550</xdr:colOff>
      <xdr:row>83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0081F89-01EA-468B-BB57-FB1B2E5097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28575</xdr:colOff>
      <xdr:row>56</xdr:row>
      <xdr:rowOff>57149</xdr:rowOff>
    </xdr:from>
    <xdr:to>
      <xdr:col>17</xdr:col>
      <xdr:colOff>561975</xdr:colOff>
      <xdr:row>73</xdr:row>
      <xdr:rowOff>142874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5E84388-F716-4DA8-90DC-F16E4B7A9D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38099</xdr:colOff>
      <xdr:row>17</xdr:row>
      <xdr:rowOff>23813</xdr:rowOff>
    </xdr:from>
    <xdr:to>
      <xdr:col>22</xdr:col>
      <xdr:colOff>476249</xdr:colOff>
      <xdr:row>26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31C9EA-3ECF-4443-B32A-415FE6B933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9526</xdr:colOff>
      <xdr:row>2</xdr:row>
      <xdr:rowOff>14286</xdr:rowOff>
    </xdr:from>
    <xdr:to>
      <xdr:col>22</xdr:col>
      <xdr:colOff>38101</xdr:colOff>
      <xdr:row>14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AC96661-FF94-4ADA-AA14-E2C7FE9AAD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19049</xdr:colOff>
      <xdr:row>75</xdr:row>
      <xdr:rowOff>42862</xdr:rowOff>
    </xdr:from>
    <xdr:to>
      <xdr:col>18</xdr:col>
      <xdr:colOff>590550</xdr:colOff>
      <xdr:row>98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41E4E46-7CF3-4E09-A8E2-638CF2ADA4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47625</xdr:colOff>
      <xdr:row>71</xdr:row>
      <xdr:rowOff>100012</xdr:rowOff>
    </xdr:from>
    <xdr:to>
      <xdr:col>24</xdr:col>
      <xdr:colOff>590550</xdr:colOff>
      <xdr:row>83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92A66DC-9F8D-45F9-9A71-F85954D5DB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28575</xdr:colOff>
      <xdr:row>56</xdr:row>
      <xdr:rowOff>57149</xdr:rowOff>
    </xdr:from>
    <xdr:to>
      <xdr:col>17</xdr:col>
      <xdr:colOff>561975</xdr:colOff>
      <xdr:row>73</xdr:row>
      <xdr:rowOff>142874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4045D69-B450-4082-AAF1-251D33C771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38099</xdr:colOff>
      <xdr:row>17</xdr:row>
      <xdr:rowOff>23813</xdr:rowOff>
    </xdr:from>
    <xdr:to>
      <xdr:col>22</xdr:col>
      <xdr:colOff>476249</xdr:colOff>
      <xdr:row>26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EAFEF9-D8D4-4BB8-8958-C4FEA1626E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9526</xdr:colOff>
      <xdr:row>2</xdr:row>
      <xdr:rowOff>14286</xdr:rowOff>
    </xdr:from>
    <xdr:to>
      <xdr:col>22</xdr:col>
      <xdr:colOff>38101</xdr:colOff>
      <xdr:row>14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0315EBE-2090-45A2-8B0C-67C82DA5ED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19049</xdr:colOff>
      <xdr:row>75</xdr:row>
      <xdr:rowOff>42862</xdr:rowOff>
    </xdr:from>
    <xdr:to>
      <xdr:col>18</xdr:col>
      <xdr:colOff>590550</xdr:colOff>
      <xdr:row>98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CBE6861-60BF-4740-88F6-9460860EE9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47625</xdr:colOff>
      <xdr:row>71</xdr:row>
      <xdr:rowOff>100012</xdr:rowOff>
    </xdr:from>
    <xdr:to>
      <xdr:col>24</xdr:col>
      <xdr:colOff>590550</xdr:colOff>
      <xdr:row>83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8D3DC7A-F789-4F8D-9453-223F53C5E5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28575</xdr:colOff>
      <xdr:row>56</xdr:row>
      <xdr:rowOff>57149</xdr:rowOff>
    </xdr:from>
    <xdr:to>
      <xdr:col>17</xdr:col>
      <xdr:colOff>561975</xdr:colOff>
      <xdr:row>73</xdr:row>
      <xdr:rowOff>142874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6C7C312-5641-44D0-A1CE-0876C05CD1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38099</xdr:colOff>
      <xdr:row>17</xdr:row>
      <xdr:rowOff>23813</xdr:rowOff>
    </xdr:from>
    <xdr:to>
      <xdr:col>22</xdr:col>
      <xdr:colOff>476249</xdr:colOff>
      <xdr:row>26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1FDB51-BCE5-4309-B333-C6D0B0550E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9526</xdr:colOff>
      <xdr:row>2</xdr:row>
      <xdr:rowOff>14286</xdr:rowOff>
    </xdr:from>
    <xdr:to>
      <xdr:col>22</xdr:col>
      <xdr:colOff>38101</xdr:colOff>
      <xdr:row>14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1EDE35D-192F-42FB-AF0B-A9D29AC671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19049</xdr:colOff>
      <xdr:row>75</xdr:row>
      <xdr:rowOff>42862</xdr:rowOff>
    </xdr:from>
    <xdr:to>
      <xdr:col>18</xdr:col>
      <xdr:colOff>590550</xdr:colOff>
      <xdr:row>98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B9DDDF6-F611-424B-B3D0-20EE7BBE9B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47625</xdr:colOff>
      <xdr:row>71</xdr:row>
      <xdr:rowOff>100012</xdr:rowOff>
    </xdr:from>
    <xdr:to>
      <xdr:col>24</xdr:col>
      <xdr:colOff>590550</xdr:colOff>
      <xdr:row>83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654221A-0880-42BB-97A0-71B5B059B7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28575</xdr:colOff>
      <xdr:row>56</xdr:row>
      <xdr:rowOff>57149</xdr:rowOff>
    </xdr:from>
    <xdr:to>
      <xdr:col>17</xdr:col>
      <xdr:colOff>561975</xdr:colOff>
      <xdr:row>73</xdr:row>
      <xdr:rowOff>142874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971F618-166E-49E6-A26C-96454146E3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38099</xdr:colOff>
      <xdr:row>17</xdr:row>
      <xdr:rowOff>23813</xdr:rowOff>
    </xdr:from>
    <xdr:to>
      <xdr:col>22</xdr:col>
      <xdr:colOff>476249</xdr:colOff>
      <xdr:row>26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155702-26A5-4306-A22C-69EA7D0C19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9526</xdr:colOff>
      <xdr:row>2</xdr:row>
      <xdr:rowOff>14286</xdr:rowOff>
    </xdr:from>
    <xdr:to>
      <xdr:col>22</xdr:col>
      <xdr:colOff>38101</xdr:colOff>
      <xdr:row>14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9B5B1FE-C984-49D9-94D7-A60841F503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19049</xdr:colOff>
      <xdr:row>75</xdr:row>
      <xdr:rowOff>42862</xdr:rowOff>
    </xdr:from>
    <xdr:to>
      <xdr:col>18</xdr:col>
      <xdr:colOff>590550</xdr:colOff>
      <xdr:row>98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35FE8A6-5352-481A-B8C9-2F1C30216E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47625</xdr:colOff>
      <xdr:row>71</xdr:row>
      <xdr:rowOff>100012</xdr:rowOff>
    </xdr:from>
    <xdr:to>
      <xdr:col>24</xdr:col>
      <xdr:colOff>590550</xdr:colOff>
      <xdr:row>83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66DAE8E-8421-4B7A-9412-0294217E33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28575</xdr:colOff>
      <xdr:row>56</xdr:row>
      <xdr:rowOff>57149</xdr:rowOff>
    </xdr:from>
    <xdr:to>
      <xdr:col>17</xdr:col>
      <xdr:colOff>561975</xdr:colOff>
      <xdr:row>73</xdr:row>
      <xdr:rowOff>142874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002958C-C73C-4CF5-BA05-18DF152D66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2</xdr:row>
      <xdr:rowOff>52387</xdr:rowOff>
    </xdr:from>
    <xdr:to>
      <xdr:col>18</xdr:col>
      <xdr:colOff>190500</xdr:colOff>
      <xdr:row>24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E66338-FCAE-2054-79D5-B7BB64E4E8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600075</xdr:colOff>
      <xdr:row>2</xdr:row>
      <xdr:rowOff>19050</xdr:rowOff>
    </xdr:from>
    <xdr:to>
      <xdr:col>26</xdr:col>
      <xdr:colOff>295275</xdr:colOff>
      <xdr:row>24</xdr:row>
      <xdr:rowOff>33338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82ED7D0-9B64-4511-915D-CDB5888634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25</xdr:row>
      <xdr:rowOff>57150</xdr:rowOff>
    </xdr:from>
    <xdr:to>
      <xdr:col>15</xdr:col>
      <xdr:colOff>495300</xdr:colOff>
      <xdr:row>39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49E6A11-7FD3-4DB5-A0EE-416766D932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171450</xdr:colOff>
      <xdr:row>24</xdr:row>
      <xdr:rowOff>85725</xdr:rowOff>
    </xdr:from>
    <xdr:to>
      <xdr:col>26</xdr:col>
      <xdr:colOff>600075</xdr:colOff>
      <xdr:row>46</xdr:row>
      <xdr:rowOff>100013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2D06055-7131-4292-A941-BE2C81ACFD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123825</xdr:colOff>
      <xdr:row>49</xdr:row>
      <xdr:rowOff>47625</xdr:rowOff>
    </xdr:from>
    <xdr:to>
      <xdr:col>26</xdr:col>
      <xdr:colOff>552450</xdr:colOff>
      <xdr:row>71</xdr:row>
      <xdr:rowOff>61913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68B29-40EF-4FE8-A12D-0112E96693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120D7-DB33-4DD4-934E-AF22CE7C164C}">
  <dimension ref="A1:AA85"/>
  <sheetViews>
    <sheetView tabSelected="1" workbookViewId="0">
      <selection activeCell="L5" sqref="L5"/>
    </sheetView>
  </sheetViews>
  <sheetFormatPr defaultRowHeight="14.4" x14ac:dyDescent="0.3"/>
  <cols>
    <col min="2" max="2" width="10" customWidth="1"/>
    <col min="3" max="3" width="9.88671875" customWidth="1"/>
    <col min="10" max="10" width="11.109375" customWidth="1"/>
    <col min="11" max="11" width="10.44140625" customWidth="1"/>
    <col min="12" max="12" width="9.6640625" customWidth="1"/>
    <col min="13" max="13" width="12.109375" bestFit="1" customWidth="1"/>
    <col min="15" max="15" width="11.33203125" customWidth="1"/>
    <col min="21" max="21" width="10.109375" customWidth="1"/>
    <col min="24" max="24" width="11.33203125" customWidth="1"/>
  </cols>
  <sheetData>
    <row r="1" spans="1:15" x14ac:dyDescent="0.3">
      <c r="A1" s="75"/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</row>
    <row r="2" spans="1:15" x14ac:dyDescent="0.3">
      <c r="A2" s="75"/>
      <c r="B2" s="76" t="s">
        <v>62</v>
      </c>
      <c r="C2" s="75"/>
      <c r="D2" s="75"/>
      <c r="E2" s="75"/>
      <c r="F2" s="75"/>
      <c r="G2" s="75"/>
      <c r="H2" s="75"/>
      <c r="I2" s="75"/>
      <c r="J2" s="75"/>
      <c r="K2" s="75"/>
      <c r="L2" s="75"/>
    </row>
    <row r="3" spans="1:15" x14ac:dyDescent="0.3">
      <c r="A3" s="75"/>
      <c r="B3" s="77"/>
      <c r="C3" s="78">
        <v>0</v>
      </c>
      <c r="D3" s="78">
        <v>2</v>
      </c>
      <c r="E3" s="78">
        <v>4</v>
      </c>
      <c r="F3" s="78">
        <v>2</v>
      </c>
      <c r="G3" s="78">
        <v>0</v>
      </c>
      <c r="H3" s="78">
        <v>2</v>
      </c>
      <c r="I3" s="78">
        <v>4</v>
      </c>
      <c r="J3" s="78">
        <v>2</v>
      </c>
      <c r="K3" s="75" t="s">
        <v>69</v>
      </c>
      <c r="L3" s="75"/>
      <c r="N3" s="5" t="s">
        <v>52</v>
      </c>
      <c r="O3" s="5"/>
    </row>
    <row r="4" spans="1:15" x14ac:dyDescent="0.3">
      <c r="A4" s="75"/>
      <c r="B4" s="79" t="s">
        <v>53</v>
      </c>
      <c r="C4" s="79" t="s">
        <v>54</v>
      </c>
      <c r="D4" s="79" t="s">
        <v>55</v>
      </c>
      <c r="E4" s="79" t="s">
        <v>56</v>
      </c>
      <c r="F4" s="79" t="s">
        <v>57</v>
      </c>
      <c r="G4" s="79" t="s">
        <v>58</v>
      </c>
      <c r="H4" s="79" t="s">
        <v>59</v>
      </c>
      <c r="I4" s="79" t="s">
        <v>60</v>
      </c>
      <c r="J4" s="79" t="s">
        <v>61</v>
      </c>
      <c r="K4" s="75"/>
      <c r="L4" s="75"/>
      <c r="N4" s="10" t="s">
        <v>29</v>
      </c>
      <c r="O4" s="10" t="s">
        <v>30</v>
      </c>
    </row>
    <row r="5" spans="1:15" x14ac:dyDescent="0.3">
      <c r="A5" s="75"/>
      <c r="B5" s="79">
        <v>1</v>
      </c>
      <c r="C5" s="78">
        <v>26.5</v>
      </c>
      <c r="D5" s="78">
        <v>32</v>
      </c>
      <c r="E5" s="78">
        <v>34.5</v>
      </c>
      <c r="F5" s="78">
        <v>32.5</v>
      </c>
      <c r="G5" s="78">
        <v>12</v>
      </c>
      <c r="H5" s="78">
        <v>14</v>
      </c>
      <c r="I5" s="78">
        <v>14.5</v>
      </c>
      <c r="J5" s="78">
        <v>13.5</v>
      </c>
      <c r="K5" s="75"/>
      <c r="L5" s="75"/>
      <c r="N5" s="14">
        <v>45</v>
      </c>
      <c r="O5" s="12">
        <v>0</v>
      </c>
    </row>
    <row r="6" spans="1:15" x14ac:dyDescent="0.3">
      <c r="A6" s="75"/>
      <c r="B6" s="79">
        <v>2</v>
      </c>
      <c r="C6" s="78">
        <v>27</v>
      </c>
      <c r="D6" s="78">
        <v>33</v>
      </c>
      <c r="E6" s="78">
        <v>35.5</v>
      </c>
      <c r="F6" s="78">
        <v>32.5</v>
      </c>
      <c r="G6" s="78">
        <v>12</v>
      </c>
      <c r="H6" s="78">
        <v>14</v>
      </c>
      <c r="I6" s="78">
        <v>14.5</v>
      </c>
      <c r="J6" s="78">
        <v>13</v>
      </c>
      <c r="K6" s="75"/>
      <c r="L6" s="75"/>
      <c r="N6" s="9">
        <v>31.5</v>
      </c>
      <c r="O6" s="12">
        <v>0</v>
      </c>
    </row>
    <row r="7" spans="1:15" x14ac:dyDescent="0.3">
      <c r="A7" s="75"/>
      <c r="B7" s="79">
        <v>3</v>
      </c>
      <c r="C7" s="78">
        <v>29</v>
      </c>
      <c r="D7" s="78">
        <v>34</v>
      </c>
      <c r="E7" s="78">
        <v>36.4</v>
      </c>
      <c r="F7" s="78">
        <v>33.5</v>
      </c>
      <c r="G7" s="78">
        <v>11</v>
      </c>
      <c r="H7" s="78">
        <v>14</v>
      </c>
      <c r="I7" s="78">
        <v>14.5</v>
      </c>
      <c r="J7" s="78">
        <v>13</v>
      </c>
      <c r="K7" s="75"/>
      <c r="L7" s="75"/>
      <c r="N7" s="9">
        <v>22.4</v>
      </c>
      <c r="O7" s="12">
        <v>5.4158678660964459E-2</v>
      </c>
    </row>
    <row r="8" spans="1:15" x14ac:dyDescent="0.3">
      <c r="A8" s="75"/>
      <c r="B8" s="79">
        <v>4</v>
      </c>
      <c r="C8" s="78">
        <v>31</v>
      </c>
      <c r="D8" s="78">
        <v>35.5</v>
      </c>
      <c r="E8" s="78">
        <v>37.5</v>
      </c>
      <c r="F8" s="78">
        <v>34.5</v>
      </c>
      <c r="G8" s="78">
        <v>11</v>
      </c>
      <c r="H8" s="78">
        <v>14</v>
      </c>
      <c r="I8" s="78">
        <v>14.5</v>
      </c>
      <c r="J8" s="78">
        <v>13</v>
      </c>
      <c r="K8" s="75"/>
      <c r="L8" s="75"/>
      <c r="N8" s="9">
        <v>16</v>
      </c>
      <c r="O8" s="12">
        <v>0.264452145701224</v>
      </c>
    </row>
    <row r="9" spans="1:15" x14ac:dyDescent="0.3">
      <c r="A9" s="75"/>
      <c r="B9" s="79">
        <v>5</v>
      </c>
      <c r="C9" s="78">
        <v>31.5</v>
      </c>
      <c r="D9" s="78">
        <v>36</v>
      </c>
      <c r="E9" s="78">
        <v>38</v>
      </c>
      <c r="F9" s="78">
        <v>35</v>
      </c>
      <c r="G9" s="78">
        <v>11</v>
      </c>
      <c r="H9" s="78">
        <v>14</v>
      </c>
      <c r="I9" s="78">
        <v>14.5</v>
      </c>
      <c r="J9" s="78">
        <v>13</v>
      </c>
      <c r="K9" s="75"/>
      <c r="L9" s="75"/>
      <c r="N9" s="9">
        <v>11.2</v>
      </c>
      <c r="O9" s="12">
        <v>0.10212358059283291</v>
      </c>
    </row>
    <row r="10" spans="1:15" x14ac:dyDescent="0.3">
      <c r="A10" s="75"/>
      <c r="B10" s="79">
        <v>6</v>
      </c>
      <c r="C10" s="78">
        <v>32</v>
      </c>
      <c r="D10" s="78">
        <v>36.5</v>
      </c>
      <c r="E10" s="78">
        <v>38.5</v>
      </c>
      <c r="F10" s="78">
        <v>36</v>
      </c>
      <c r="G10" s="78">
        <v>11</v>
      </c>
      <c r="H10" s="78">
        <v>14</v>
      </c>
      <c r="I10" s="78">
        <v>14.5</v>
      </c>
      <c r="J10" s="78">
        <v>12.5</v>
      </c>
      <c r="K10" s="75"/>
      <c r="L10" s="75"/>
      <c r="N10" s="9">
        <v>8</v>
      </c>
      <c r="O10" s="12">
        <v>0.20059725704173426</v>
      </c>
    </row>
    <row r="11" spans="1:15" x14ac:dyDescent="0.3">
      <c r="A11" s="75"/>
      <c r="B11" s="76" t="s">
        <v>68</v>
      </c>
      <c r="C11" s="75"/>
      <c r="D11" s="75"/>
      <c r="E11" s="75"/>
      <c r="F11" s="75"/>
      <c r="G11" s="75"/>
      <c r="H11" s="75"/>
      <c r="I11" s="75"/>
      <c r="J11" s="75"/>
      <c r="K11" s="75"/>
      <c r="L11" s="75"/>
      <c r="N11" s="9">
        <v>5.6</v>
      </c>
      <c r="O11" s="12">
        <v>0.25261760802241556</v>
      </c>
    </row>
    <row r="12" spans="1:15" x14ac:dyDescent="0.3">
      <c r="A12" s="75"/>
      <c r="B12" s="79" t="s">
        <v>53</v>
      </c>
      <c r="C12" s="79" t="s">
        <v>54</v>
      </c>
      <c r="D12" s="79" t="s">
        <v>55</v>
      </c>
      <c r="E12" s="79" t="s">
        <v>56</v>
      </c>
      <c r="F12" s="79" t="s">
        <v>57</v>
      </c>
      <c r="G12" s="79" t="s">
        <v>58</v>
      </c>
      <c r="H12" s="79" t="s">
        <v>59</v>
      </c>
      <c r="I12" s="79" t="s">
        <v>60</v>
      </c>
      <c r="J12" s="79" t="s">
        <v>61</v>
      </c>
      <c r="K12" s="80" t="s">
        <v>63</v>
      </c>
      <c r="L12" s="80" t="s">
        <v>64</v>
      </c>
      <c r="N12" s="9">
        <v>4</v>
      </c>
      <c r="O12" s="12">
        <v>0.10680578085828049</v>
      </c>
    </row>
    <row r="13" spans="1:15" x14ac:dyDescent="0.3">
      <c r="A13" s="75"/>
      <c r="B13" s="79">
        <v>1</v>
      </c>
      <c r="C13" s="81">
        <f>(C5-C$3)/100</f>
        <v>0.26500000000000001</v>
      </c>
      <c r="D13" s="81">
        <f t="shared" ref="D13:J13" si="0">(D5-D$3)/100</f>
        <v>0.3</v>
      </c>
      <c r="E13" s="81">
        <f t="shared" si="0"/>
        <v>0.30499999999999999</v>
      </c>
      <c r="F13" s="81">
        <f t="shared" si="0"/>
        <v>0.30499999999999999</v>
      </c>
      <c r="G13" s="81">
        <f t="shared" si="0"/>
        <v>0.12</v>
      </c>
      <c r="H13" s="81">
        <f t="shared" si="0"/>
        <v>0.12</v>
      </c>
      <c r="I13" s="81">
        <f t="shared" si="0"/>
        <v>0.105</v>
      </c>
      <c r="J13" s="81">
        <f t="shared" si="0"/>
        <v>0.115</v>
      </c>
      <c r="K13" s="82">
        <v>0.28500000000000003</v>
      </c>
      <c r="L13" s="82">
        <v>0.11624999999999999</v>
      </c>
      <c r="N13" s="9">
        <v>2.8</v>
      </c>
      <c r="O13" s="12">
        <v>1.8102049845155583E-2</v>
      </c>
    </row>
    <row r="14" spans="1:15" x14ac:dyDescent="0.3">
      <c r="A14" s="75"/>
      <c r="B14" s="79">
        <v>2</v>
      </c>
      <c r="C14" s="81">
        <f t="shared" ref="C14:J18" si="1">(C6-C$3)/100</f>
        <v>0.27</v>
      </c>
      <c r="D14" s="81">
        <f t="shared" si="1"/>
        <v>0.31</v>
      </c>
      <c r="E14" s="81">
        <f t="shared" si="1"/>
        <v>0.315</v>
      </c>
      <c r="F14" s="81">
        <f t="shared" si="1"/>
        <v>0.30499999999999999</v>
      </c>
      <c r="G14" s="81">
        <f t="shared" si="1"/>
        <v>0.12</v>
      </c>
      <c r="H14" s="81">
        <f t="shared" si="1"/>
        <v>0.12</v>
      </c>
      <c r="I14" s="81">
        <f t="shared" si="1"/>
        <v>0.105</v>
      </c>
      <c r="J14" s="81">
        <f t="shared" si="1"/>
        <v>0.11</v>
      </c>
      <c r="K14" s="82">
        <v>0.29125000000000001</v>
      </c>
      <c r="L14" s="82">
        <v>0.115</v>
      </c>
      <c r="N14" s="9">
        <v>2</v>
      </c>
      <c r="O14" s="12">
        <v>1.1428992773927149E-3</v>
      </c>
    </row>
    <row r="15" spans="1:15" x14ac:dyDescent="0.3">
      <c r="A15" s="75"/>
      <c r="B15" s="79">
        <v>3</v>
      </c>
      <c r="C15" s="81">
        <f t="shared" si="1"/>
        <v>0.28999999999999998</v>
      </c>
      <c r="D15" s="81">
        <f t="shared" si="1"/>
        <v>0.32</v>
      </c>
      <c r="E15" s="81">
        <f t="shared" si="1"/>
        <v>0.32400000000000001</v>
      </c>
      <c r="F15" s="81">
        <f t="shared" si="1"/>
        <v>0.315</v>
      </c>
      <c r="G15" s="81">
        <f t="shared" si="1"/>
        <v>0.11</v>
      </c>
      <c r="H15" s="81">
        <f t="shared" si="1"/>
        <v>0.12</v>
      </c>
      <c r="I15" s="81">
        <f t="shared" si="1"/>
        <v>0.105</v>
      </c>
      <c r="J15" s="81">
        <f t="shared" si="1"/>
        <v>0.11</v>
      </c>
      <c r="K15" s="82">
        <v>0.30624999999999997</v>
      </c>
      <c r="L15" s="82">
        <v>0.115</v>
      </c>
    </row>
    <row r="16" spans="1:15" x14ac:dyDescent="0.3">
      <c r="A16" s="75"/>
      <c r="B16" s="79">
        <v>4</v>
      </c>
      <c r="C16" s="81">
        <f t="shared" si="1"/>
        <v>0.31</v>
      </c>
      <c r="D16" s="81">
        <f t="shared" si="1"/>
        <v>0.33500000000000002</v>
      </c>
      <c r="E16" s="81">
        <f t="shared" si="1"/>
        <v>0.33500000000000002</v>
      </c>
      <c r="F16" s="81">
        <f t="shared" si="1"/>
        <v>0.32500000000000001</v>
      </c>
      <c r="G16" s="81">
        <f t="shared" si="1"/>
        <v>0.11</v>
      </c>
      <c r="H16" s="81">
        <f t="shared" si="1"/>
        <v>0.12</v>
      </c>
      <c r="I16" s="81">
        <f t="shared" si="1"/>
        <v>0.105</v>
      </c>
      <c r="J16" s="81">
        <f t="shared" si="1"/>
        <v>0.11</v>
      </c>
      <c r="K16" s="82">
        <v>0.31</v>
      </c>
      <c r="L16" s="82">
        <v>0.115</v>
      </c>
    </row>
    <row r="17" spans="1:22" x14ac:dyDescent="0.3">
      <c r="A17" s="75"/>
      <c r="B17" s="79">
        <v>5</v>
      </c>
      <c r="C17" s="81">
        <f t="shared" si="1"/>
        <v>0.315</v>
      </c>
      <c r="D17" s="81">
        <f t="shared" si="1"/>
        <v>0.34</v>
      </c>
      <c r="E17" s="81">
        <f t="shared" si="1"/>
        <v>0.34</v>
      </c>
      <c r="F17" s="81">
        <f t="shared" si="1"/>
        <v>0.33</v>
      </c>
      <c r="G17" s="81">
        <f t="shared" si="1"/>
        <v>0.11</v>
      </c>
      <c r="H17" s="81">
        <f t="shared" si="1"/>
        <v>0.12</v>
      </c>
      <c r="I17" s="81">
        <f t="shared" si="1"/>
        <v>0.105</v>
      </c>
      <c r="J17" s="81">
        <f t="shared" si="1"/>
        <v>0.11</v>
      </c>
      <c r="K17" s="82">
        <v>0.31874999999999998</v>
      </c>
      <c r="L17" s="82">
        <v>0.115</v>
      </c>
    </row>
    <row r="18" spans="1:22" x14ac:dyDescent="0.3">
      <c r="A18" s="75"/>
      <c r="B18" s="79">
        <v>6</v>
      </c>
      <c r="C18" s="81">
        <f t="shared" si="1"/>
        <v>0.32</v>
      </c>
      <c r="D18" s="81">
        <f t="shared" si="1"/>
        <v>0.34499999999999997</v>
      </c>
      <c r="E18" s="81">
        <f t="shared" si="1"/>
        <v>0.34499999999999997</v>
      </c>
      <c r="F18" s="81">
        <f t="shared" si="1"/>
        <v>0.34</v>
      </c>
      <c r="G18" s="81">
        <f t="shared" si="1"/>
        <v>0.11</v>
      </c>
      <c r="H18" s="81">
        <f t="shared" si="1"/>
        <v>0.12</v>
      </c>
      <c r="I18" s="81">
        <f t="shared" si="1"/>
        <v>0.105</v>
      </c>
      <c r="J18" s="81">
        <f t="shared" si="1"/>
        <v>0.105</v>
      </c>
      <c r="K18" s="82">
        <v>0.32374999999999998</v>
      </c>
      <c r="L18" s="82">
        <v>0.115</v>
      </c>
    </row>
    <row r="19" spans="1:22" x14ac:dyDescent="0.3">
      <c r="A19" s="75"/>
      <c r="B19" s="83"/>
      <c r="C19" s="75"/>
      <c r="D19" s="75"/>
      <c r="E19" s="75"/>
      <c r="F19" s="75"/>
      <c r="G19" s="75"/>
      <c r="H19" s="75"/>
      <c r="I19" s="75"/>
      <c r="J19" s="75"/>
      <c r="K19" s="75"/>
      <c r="L19" s="75"/>
    </row>
    <row r="20" spans="1:22" x14ac:dyDescent="0.3">
      <c r="B20" s="5" t="s">
        <v>66</v>
      </c>
      <c r="M20" s="5" t="s">
        <v>65</v>
      </c>
    </row>
    <row r="21" spans="1:22" x14ac:dyDescent="0.3">
      <c r="B21" s="10" t="s">
        <v>67</v>
      </c>
      <c r="C21" s="79" t="s">
        <v>0</v>
      </c>
      <c r="D21" s="79" t="s">
        <v>1</v>
      </c>
      <c r="E21" s="79" t="s">
        <v>5</v>
      </c>
      <c r="F21" s="79" t="s">
        <v>2</v>
      </c>
      <c r="G21" s="79" t="s">
        <v>3</v>
      </c>
      <c r="H21" s="79" t="s">
        <v>16</v>
      </c>
      <c r="I21" s="10" t="s">
        <v>14</v>
      </c>
      <c r="J21" s="10" t="s">
        <v>32</v>
      </c>
      <c r="K21" s="10" t="s">
        <v>4</v>
      </c>
      <c r="M21" s="85" t="s">
        <v>15</v>
      </c>
      <c r="N21" s="86">
        <v>8.3999999999999995E-3</v>
      </c>
      <c r="O21" s="85" t="s">
        <v>51</v>
      </c>
    </row>
    <row r="22" spans="1:22" x14ac:dyDescent="0.3">
      <c r="B22" s="9">
        <v>1</v>
      </c>
      <c r="C22" s="78">
        <v>5070</v>
      </c>
      <c r="D22" s="78">
        <f t="shared" ref="D22:D27" si="2">C22*6.30901964*10^-5</f>
        <v>0.31986729574800005</v>
      </c>
      <c r="E22" s="81">
        <f t="shared" ref="E22:E27" si="3">K13-L13</f>
        <v>0.16875000000000004</v>
      </c>
      <c r="F22" s="78">
        <f t="shared" ref="F22:F27" si="4">D22/(2*E22)</f>
        <v>0.94775495036444435</v>
      </c>
      <c r="G22" s="78">
        <f t="shared" ref="G22:G27" si="5">F22/SQRT($N$24*E22)</f>
        <v>0.73661348835879481</v>
      </c>
      <c r="H22" s="78">
        <f t="shared" ref="H22:H27" si="6">2*E22/(2+2*E22)</f>
        <v>0.14438502673796796</v>
      </c>
      <c r="I22" s="9">
        <f t="shared" ref="I22:I27" si="7">$N$22*$N$24*H22*$N$21</f>
        <v>11.897903743315512</v>
      </c>
      <c r="J22" s="12">
        <f t="shared" ref="J22:J27" si="8">SQRT(I22/$N$22)</f>
        <v>0.10907751254642503</v>
      </c>
      <c r="K22" s="9">
        <f>C41</f>
        <v>154</v>
      </c>
      <c r="M22" s="8" t="s">
        <v>22</v>
      </c>
      <c r="N22" s="8">
        <v>1000</v>
      </c>
      <c r="O22" s="8" t="s">
        <v>25</v>
      </c>
    </row>
    <row r="23" spans="1:22" x14ac:dyDescent="0.3">
      <c r="B23" s="9">
        <v>2</v>
      </c>
      <c r="C23" s="78">
        <v>5498</v>
      </c>
      <c r="D23" s="78">
        <f t="shared" si="2"/>
        <v>0.34686989980720001</v>
      </c>
      <c r="E23" s="81">
        <f t="shared" si="3"/>
        <v>0.17625000000000002</v>
      </c>
      <c r="F23" s="78">
        <f t="shared" si="4"/>
        <v>0.98402808455943258</v>
      </c>
      <c r="G23" s="78">
        <f t="shared" si="5"/>
        <v>0.74835631366474187</v>
      </c>
      <c r="H23" s="78">
        <f t="shared" si="6"/>
        <v>0.14984059511158343</v>
      </c>
      <c r="I23" s="9">
        <f t="shared" si="7"/>
        <v>12.347464399574921</v>
      </c>
      <c r="J23" s="12">
        <f t="shared" si="8"/>
        <v>0.11111914506319297</v>
      </c>
      <c r="K23" s="9">
        <f>D41</f>
        <v>138</v>
      </c>
      <c r="M23" s="8" t="s">
        <v>23</v>
      </c>
      <c r="N23" s="8">
        <v>2650</v>
      </c>
      <c r="O23" s="8" t="s">
        <v>25</v>
      </c>
    </row>
    <row r="24" spans="1:22" x14ac:dyDescent="0.3">
      <c r="B24" s="9">
        <v>3</v>
      </c>
      <c r="C24" s="78">
        <v>6160</v>
      </c>
      <c r="D24" s="78">
        <f t="shared" si="2"/>
        <v>0.38863560982400003</v>
      </c>
      <c r="E24" s="81">
        <f t="shared" si="3"/>
        <v>0.19124999999999998</v>
      </c>
      <c r="F24" s="78">
        <f t="shared" si="4"/>
        <v>1.0160408099973859</v>
      </c>
      <c r="G24" s="78">
        <f t="shared" si="5"/>
        <v>0.74178137804620758</v>
      </c>
      <c r="H24" s="78">
        <f t="shared" si="6"/>
        <v>0.16054564533053514</v>
      </c>
      <c r="I24" s="9">
        <f t="shared" si="7"/>
        <v>13.229603357817417</v>
      </c>
      <c r="J24" s="12">
        <f t="shared" si="8"/>
        <v>0.11502001285783886</v>
      </c>
      <c r="K24" s="9">
        <f>E41</f>
        <v>358</v>
      </c>
      <c r="M24" s="8" t="s">
        <v>24</v>
      </c>
      <c r="N24" s="8">
        <v>9.81</v>
      </c>
      <c r="O24" s="8" t="s">
        <v>26</v>
      </c>
    </row>
    <row r="25" spans="1:22" x14ac:dyDescent="0.3">
      <c r="B25" s="9">
        <v>4</v>
      </c>
      <c r="C25" s="78">
        <v>6602</v>
      </c>
      <c r="D25" s="78">
        <f t="shared" si="2"/>
        <v>0.41652147663279998</v>
      </c>
      <c r="E25" s="81">
        <f t="shared" si="3"/>
        <v>0.19500000000000001</v>
      </c>
      <c r="F25" s="78">
        <f t="shared" si="4"/>
        <v>1.0680037862379486</v>
      </c>
      <c r="G25" s="78">
        <f t="shared" si="5"/>
        <v>0.77218432779702728</v>
      </c>
      <c r="H25" s="78">
        <f t="shared" si="6"/>
        <v>0.16317991631799164</v>
      </c>
      <c r="I25" s="9">
        <f t="shared" si="7"/>
        <v>13.446677824267782</v>
      </c>
      <c r="J25" s="12">
        <f t="shared" si="8"/>
        <v>0.115959811246258</v>
      </c>
      <c r="K25" s="9">
        <f>F41</f>
        <v>1222</v>
      </c>
      <c r="M25" s="84" t="s">
        <v>82</v>
      </c>
      <c r="N25" s="84">
        <v>0.25</v>
      </c>
      <c r="O25" s="84" t="s">
        <v>40</v>
      </c>
    </row>
    <row r="26" spans="1:22" x14ac:dyDescent="0.3">
      <c r="B26" s="9">
        <v>5</v>
      </c>
      <c r="C26" s="78">
        <v>7007</v>
      </c>
      <c r="D26" s="78">
        <f t="shared" si="2"/>
        <v>0.4420730061748</v>
      </c>
      <c r="E26" s="81">
        <f t="shared" si="3"/>
        <v>0.20374999999999999</v>
      </c>
      <c r="F26" s="78">
        <f t="shared" si="4"/>
        <v>1.0848417329442945</v>
      </c>
      <c r="G26" s="78">
        <f t="shared" si="5"/>
        <v>0.76733157852754874</v>
      </c>
      <c r="H26" s="78">
        <f t="shared" si="6"/>
        <v>0.16926272066458983</v>
      </c>
      <c r="I26" s="9">
        <f t="shared" si="7"/>
        <v>13.94792523364486</v>
      </c>
      <c r="J26" s="12">
        <f t="shared" si="8"/>
        <v>0.11810133459722147</v>
      </c>
      <c r="K26" s="9">
        <f>G41</f>
        <v>1704</v>
      </c>
      <c r="M26" s="84" t="s">
        <v>47</v>
      </c>
      <c r="N26" s="84">
        <v>10</v>
      </c>
      <c r="O26" s="84" t="s">
        <v>48</v>
      </c>
    </row>
    <row r="27" spans="1:22" x14ac:dyDescent="0.3">
      <c r="B27" s="9">
        <v>6</v>
      </c>
      <c r="C27" s="78">
        <v>7340</v>
      </c>
      <c r="D27" s="78">
        <f t="shared" si="2"/>
        <v>0.46308204157600003</v>
      </c>
      <c r="E27" s="81">
        <f t="shared" si="3"/>
        <v>0.20874999999999999</v>
      </c>
      <c r="F27" s="78">
        <f t="shared" si="4"/>
        <v>1.109178542697006</v>
      </c>
      <c r="G27" s="78">
        <f t="shared" si="5"/>
        <v>0.77509281970696131</v>
      </c>
      <c r="H27" s="78">
        <f t="shared" si="6"/>
        <v>0.17269906928645293</v>
      </c>
      <c r="I27" s="9">
        <f t="shared" si="7"/>
        <v>14.231094105480866</v>
      </c>
      <c r="J27" s="12">
        <f t="shared" si="8"/>
        <v>0.11929414950231576</v>
      </c>
      <c r="K27" s="9">
        <f>H41</f>
        <v>2034</v>
      </c>
    </row>
    <row r="29" spans="1:22" x14ac:dyDescent="0.3">
      <c r="B29" s="5" t="s">
        <v>49</v>
      </c>
      <c r="J29" s="5" t="s">
        <v>50</v>
      </c>
    </row>
    <row r="30" spans="1:22" x14ac:dyDescent="0.3">
      <c r="B30" s="10" t="s">
        <v>6</v>
      </c>
      <c r="C30" s="10" t="s">
        <v>7</v>
      </c>
      <c r="D30" s="10" t="s">
        <v>8</v>
      </c>
      <c r="E30" s="10" t="s">
        <v>9</v>
      </c>
      <c r="F30" s="10" t="s">
        <v>10</v>
      </c>
      <c r="G30" s="10" t="s">
        <v>11</v>
      </c>
      <c r="H30" s="10" t="s">
        <v>12</v>
      </c>
      <c r="J30" s="10" t="s">
        <v>6</v>
      </c>
      <c r="K30" s="10" t="s">
        <v>7</v>
      </c>
      <c r="L30" s="10" t="s">
        <v>8</v>
      </c>
      <c r="M30" s="10" t="s">
        <v>9</v>
      </c>
      <c r="N30" s="10" t="s">
        <v>10</v>
      </c>
      <c r="O30" s="10" t="s">
        <v>11</v>
      </c>
      <c r="P30" s="10" t="s">
        <v>12</v>
      </c>
    </row>
    <row r="31" spans="1:22" x14ac:dyDescent="0.3">
      <c r="B31" s="15">
        <v>45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J31" s="15">
        <v>45</v>
      </c>
      <c r="K31" s="9">
        <f t="shared" ref="K31:K41" si="9">C31/$C$41</f>
        <v>0</v>
      </c>
      <c r="L31" s="9">
        <f t="shared" ref="L31:L41" si="10">D31/$D$41</f>
        <v>0</v>
      </c>
      <c r="M31" s="9">
        <f t="shared" ref="M31:M41" si="11">E31/$E$41</f>
        <v>0</v>
      </c>
      <c r="N31" s="9">
        <f t="shared" ref="N31:N41" si="12">F31/$F$41</f>
        <v>0</v>
      </c>
      <c r="O31" s="9">
        <f t="shared" ref="O31:O41" si="13">G31/$G$41</f>
        <v>0</v>
      </c>
      <c r="P31" s="9">
        <f t="shared" ref="P31:P41" si="14">H31/$H$41</f>
        <v>0</v>
      </c>
    </row>
    <row r="32" spans="1:22" x14ac:dyDescent="0.3">
      <c r="B32" s="15">
        <v>31.5</v>
      </c>
      <c r="C32" s="9">
        <v>0</v>
      </c>
      <c r="D32" s="9">
        <v>0</v>
      </c>
      <c r="E32" s="9">
        <v>0</v>
      </c>
      <c r="F32" s="9">
        <v>0</v>
      </c>
      <c r="G32" s="9">
        <v>0</v>
      </c>
      <c r="H32" s="9">
        <v>0</v>
      </c>
      <c r="J32" s="15">
        <v>31.5</v>
      </c>
      <c r="K32" s="9">
        <f t="shared" si="9"/>
        <v>0</v>
      </c>
      <c r="L32" s="9">
        <f t="shared" si="10"/>
        <v>0</v>
      </c>
      <c r="M32" s="9">
        <f t="shared" si="11"/>
        <v>0</v>
      </c>
      <c r="N32" s="9">
        <f t="shared" si="12"/>
        <v>0</v>
      </c>
      <c r="O32" s="9">
        <f t="shared" si="13"/>
        <v>0</v>
      </c>
      <c r="P32" s="9">
        <f t="shared" si="14"/>
        <v>0</v>
      </c>
      <c r="V32" s="2"/>
    </row>
    <row r="33" spans="2:27" x14ac:dyDescent="0.3">
      <c r="B33" s="15">
        <v>22.4</v>
      </c>
      <c r="C33" s="9">
        <v>0</v>
      </c>
      <c r="D33" s="9">
        <v>32</v>
      </c>
      <c r="E33" s="9">
        <v>44</v>
      </c>
      <c r="F33" s="9">
        <v>218</v>
      </c>
      <c r="G33" s="9">
        <v>16</v>
      </c>
      <c r="H33" s="9">
        <v>234</v>
      </c>
      <c r="J33" s="15">
        <v>22.4</v>
      </c>
      <c r="K33" s="17">
        <f t="shared" si="9"/>
        <v>0</v>
      </c>
      <c r="L33" s="17">
        <f t="shared" si="10"/>
        <v>0.2318840579710145</v>
      </c>
      <c r="M33" s="17">
        <f t="shared" si="11"/>
        <v>0.12290502793296089</v>
      </c>
      <c r="N33" s="17">
        <f t="shared" si="12"/>
        <v>0.17839607201309329</v>
      </c>
      <c r="O33" s="17">
        <f t="shared" si="13"/>
        <v>9.3896713615023476E-3</v>
      </c>
      <c r="P33" s="17">
        <f t="shared" si="14"/>
        <v>0.11504424778761062</v>
      </c>
    </row>
    <row r="34" spans="2:27" x14ac:dyDescent="0.3">
      <c r="B34" s="15">
        <v>16</v>
      </c>
      <c r="C34" s="9">
        <v>66</v>
      </c>
      <c r="D34" s="9">
        <v>34</v>
      </c>
      <c r="E34" s="9">
        <v>110</v>
      </c>
      <c r="F34" s="9">
        <v>462</v>
      </c>
      <c r="G34" s="9">
        <v>540</v>
      </c>
      <c r="H34" s="9">
        <v>646</v>
      </c>
      <c r="J34" s="15">
        <v>16</v>
      </c>
      <c r="K34" s="17">
        <f t="shared" si="9"/>
        <v>0.42857142857142855</v>
      </c>
      <c r="L34" s="17">
        <f t="shared" si="10"/>
        <v>0.24637681159420291</v>
      </c>
      <c r="M34" s="17">
        <f t="shared" si="11"/>
        <v>0.30726256983240224</v>
      </c>
      <c r="N34" s="17">
        <f t="shared" si="12"/>
        <v>0.37806873977086741</v>
      </c>
      <c r="O34" s="17">
        <f t="shared" si="13"/>
        <v>0.31690140845070425</v>
      </c>
      <c r="P34" s="17">
        <f t="shared" si="14"/>
        <v>0.31760078662733532</v>
      </c>
    </row>
    <row r="35" spans="2:27" x14ac:dyDescent="0.3">
      <c r="B35" s="15">
        <v>11.2</v>
      </c>
      <c r="C35" s="9">
        <v>36</v>
      </c>
      <c r="D35" s="9">
        <v>42</v>
      </c>
      <c r="E35" s="9">
        <v>82</v>
      </c>
      <c r="F35" s="9">
        <v>180</v>
      </c>
      <c r="G35" s="9">
        <v>258</v>
      </c>
      <c r="H35" s="9">
        <v>302</v>
      </c>
      <c r="J35" s="15">
        <v>11.2</v>
      </c>
      <c r="K35" s="17">
        <f t="shared" si="9"/>
        <v>0.23376623376623376</v>
      </c>
      <c r="L35" s="17">
        <f t="shared" si="10"/>
        <v>0.30434782608695654</v>
      </c>
      <c r="M35" s="17">
        <f t="shared" si="11"/>
        <v>0.22905027932960895</v>
      </c>
      <c r="N35" s="17">
        <f t="shared" si="12"/>
        <v>0.14729950900163666</v>
      </c>
      <c r="O35" s="17">
        <f t="shared" si="13"/>
        <v>0.15140845070422534</v>
      </c>
      <c r="P35" s="17">
        <f t="shared" si="14"/>
        <v>0.14847590953785644</v>
      </c>
    </row>
    <row r="36" spans="2:27" x14ac:dyDescent="0.3">
      <c r="B36" s="15">
        <v>8</v>
      </c>
      <c r="C36" s="9">
        <v>22</v>
      </c>
      <c r="D36" s="9">
        <v>10</v>
      </c>
      <c r="E36" s="9">
        <v>50</v>
      </c>
      <c r="F36" s="9">
        <v>144</v>
      </c>
      <c r="G36" s="9">
        <v>278</v>
      </c>
      <c r="H36" s="9">
        <v>276</v>
      </c>
      <c r="J36" s="15">
        <v>8</v>
      </c>
      <c r="K36" s="17">
        <f t="shared" si="9"/>
        <v>0.14285714285714285</v>
      </c>
      <c r="L36" s="17">
        <f t="shared" si="10"/>
        <v>7.2463768115942032E-2</v>
      </c>
      <c r="M36" s="17">
        <f t="shared" si="11"/>
        <v>0.13966480446927373</v>
      </c>
      <c r="N36" s="17">
        <f t="shared" si="12"/>
        <v>0.11783960720130933</v>
      </c>
      <c r="O36" s="17">
        <f t="shared" si="13"/>
        <v>0.16314553990610328</v>
      </c>
      <c r="P36" s="17">
        <f t="shared" si="14"/>
        <v>0.13569321533923304</v>
      </c>
    </row>
    <row r="37" spans="2:27" x14ac:dyDescent="0.3">
      <c r="B37" s="15">
        <v>5.6</v>
      </c>
      <c r="C37" s="9">
        <v>24</v>
      </c>
      <c r="D37" s="9">
        <v>16</v>
      </c>
      <c r="E37" s="9">
        <v>58</v>
      </c>
      <c r="F37" s="9">
        <v>172</v>
      </c>
      <c r="G37" s="9">
        <v>420</v>
      </c>
      <c r="H37" s="9">
        <v>396</v>
      </c>
      <c r="J37" s="15">
        <v>5.6</v>
      </c>
      <c r="K37" s="17">
        <f t="shared" si="9"/>
        <v>0.15584415584415584</v>
      </c>
      <c r="L37" s="17">
        <f t="shared" si="10"/>
        <v>0.11594202898550725</v>
      </c>
      <c r="M37" s="17">
        <f t="shared" si="11"/>
        <v>0.16201117318435754</v>
      </c>
      <c r="N37" s="17">
        <f t="shared" si="12"/>
        <v>0.14075286415711949</v>
      </c>
      <c r="O37" s="17">
        <f t="shared" si="13"/>
        <v>0.24647887323943662</v>
      </c>
      <c r="P37" s="17">
        <f t="shared" si="14"/>
        <v>0.19469026548672566</v>
      </c>
    </row>
    <row r="38" spans="2:27" x14ac:dyDescent="0.3">
      <c r="B38" s="15">
        <v>4</v>
      </c>
      <c r="C38" s="9">
        <v>6</v>
      </c>
      <c r="D38" s="9">
        <v>4</v>
      </c>
      <c r="E38" s="9">
        <v>14</v>
      </c>
      <c r="F38" s="9">
        <v>44</v>
      </c>
      <c r="G38" s="9">
        <v>180</v>
      </c>
      <c r="H38" s="9">
        <v>166</v>
      </c>
      <c r="J38" s="15">
        <v>4</v>
      </c>
      <c r="K38" s="17">
        <f t="shared" si="9"/>
        <v>3.896103896103896E-2</v>
      </c>
      <c r="L38" s="17">
        <f t="shared" si="10"/>
        <v>2.8985507246376812E-2</v>
      </c>
      <c r="M38" s="17">
        <f t="shared" si="11"/>
        <v>3.9106145251396648E-2</v>
      </c>
      <c r="N38" s="17">
        <f t="shared" si="12"/>
        <v>3.6006546644844518E-2</v>
      </c>
      <c r="O38" s="17">
        <f t="shared" si="13"/>
        <v>0.10563380281690141</v>
      </c>
      <c r="P38" s="17">
        <f t="shared" si="14"/>
        <v>8.1612586037364793E-2</v>
      </c>
    </row>
    <row r="39" spans="2:27" x14ac:dyDescent="0.3">
      <c r="B39" s="15">
        <v>2.8</v>
      </c>
      <c r="C39" s="9">
        <v>0</v>
      </c>
      <c r="D39" s="9">
        <v>0</v>
      </c>
      <c r="E39" s="9">
        <v>0</v>
      </c>
      <c r="F39" s="9">
        <v>2</v>
      </c>
      <c r="G39" s="9">
        <v>12</v>
      </c>
      <c r="H39" s="9">
        <v>14</v>
      </c>
      <c r="J39" s="15">
        <v>2.8</v>
      </c>
      <c r="K39" s="17">
        <f t="shared" si="9"/>
        <v>0</v>
      </c>
      <c r="L39" s="17">
        <f t="shared" si="10"/>
        <v>0</v>
      </c>
      <c r="M39" s="17">
        <f t="shared" si="11"/>
        <v>0</v>
      </c>
      <c r="N39" s="17">
        <f t="shared" si="12"/>
        <v>1.6366612111292963E-3</v>
      </c>
      <c r="O39" s="17">
        <f t="shared" si="13"/>
        <v>7.0422535211267607E-3</v>
      </c>
      <c r="P39" s="17">
        <f t="shared" si="14"/>
        <v>6.8829891838741398E-3</v>
      </c>
    </row>
    <row r="40" spans="2:27" x14ac:dyDescent="0.3">
      <c r="B40" s="15">
        <v>2</v>
      </c>
      <c r="C40" s="9">
        <v>0</v>
      </c>
      <c r="D40" s="9">
        <v>0</v>
      </c>
      <c r="E40" s="9">
        <v>0</v>
      </c>
      <c r="F40" s="9">
        <v>0</v>
      </c>
      <c r="G40" s="9">
        <v>0</v>
      </c>
      <c r="H40" s="9">
        <v>0</v>
      </c>
      <c r="J40" s="15">
        <v>2</v>
      </c>
      <c r="K40" s="17">
        <f t="shared" si="9"/>
        <v>0</v>
      </c>
      <c r="L40" s="17">
        <f t="shared" si="10"/>
        <v>0</v>
      </c>
      <c r="M40" s="17">
        <f t="shared" si="11"/>
        <v>0</v>
      </c>
      <c r="N40" s="17">
        <f t="shared" si="12"/>
        <v>0</v>
      </c>
      <c r="O40" s="17">
        <f t="shared" si="13"/>
        <v>0</v>
      </c>
      <c r="P40" s="17">
        <f t="shared" si="14"/>
        <v>0</v>
      </c>
    </row>
    <row r="41" spans="2:27" x14ac:dyDescent="0.3">
      <c r="B41" s="10" t="s">
        <v>13</v>
      </c>
      <c r="C41" s="10">
        <f t="shared" ref="C41:H41" si="15">SUM(C31:C40)</f>
        <v>154</v>
      </c>
      <c r="D41" s="10">
        <f t="shared" si="15"/>
        <v>138</v>
      </c>
      <c r="E41" s="10">
        <f t="shared" si="15"/>
        <v>358</v>
      </c>
      <c r="F41" s="10">
        <f t="shared" si="15"/>
        <v>1222</v>
      </c>
      <c r="G41" s="10">
        <f t="shared" si="15"/>
        <v>1704</v>
      </c>
      <c r="H41" s="10">
        <f t="shared" si="15"/>
        <v>2034</v>
      </c>
      <c r="J41" s="10" t="s">
        <v>13</v>
      </c>
      <c r="K41" s="10">
        <f t="shared" si="9"/>
        <v>1</v>
      </c>
      <c r="L41" s="10">
        <f t="shared" si="10"/>
        <v>1</v>
      </c>
      <c r="M41" s="10">
        <f t="shared" si="11"/>
        <v>1</v>
      </c>
      <c r="N41" s="10">
        <f t="shared" si="12"/>
        <v>1</v>
      </c>
      <c r="O41" s="10">
        <f t="shared" si="13"/>
        <v>1</v>
      </c>
      <c r="P41" s="10">
        <f t="shared" si="14"/>
        <v>1</v>
      </c>
    </row>
    <row r="43" spans="2:27" x14ac:dyDescent="0.3">
      <c r="B43" s="5" t="s">
        <v>17</v>
      </c>
      <c r="C43" s="5"/>
      <c r="D43" s="5"/>
    </row>
    <row r="44" spans="2:27" x14ac:dyDescent="0.3">
      <c r="B44" s="5" t="s">
        <v>28</v>
      </c>
      <c r="C44" s="41"/>
      <c r="D44" s="5" t="s">
        <v>21</v>
      </c>
      <c r="E44" s="5"/>
      <c r="F44" s="5"/>
      <c r="G44" s="40"/>
      <c r="H44" s="5" t="s">
        <v>34</v>
      </c>
      <c r="I44" s="5"/>
      <c r="J44" s="5"/>
      <c r="K44" s="41"/>
      <c r="L44" s="5" t="s">
        <v>35</v>
      </c>
      <c r="M44" s="5"/>
      <c r="N44" s="5"/>
      <c r="O44" s="41"/>
      <c r="P44" s="5" t="s">
        <v>36</v>
      </c>
      <c r="Q44" s="5"/>
      <c r="R44" s="5"/>
      <c r="S44" s="41"/>
      <c r="T44" s="5" t="s">
        <v>37</v>
      </c>
      <c r="U44" s="5"/>
      <c r="V44" s="5"/>
      <c r="W44" s="41"/>
      <c r="X44" s="5" t="s">
        <v>38</v>
      </c>
      <c r="Y44" s="5"/>
      <c r="Z44" s="5"/>
      <c r="AA44" s="5"/>
    </row>
    <row r="45" spans="2:27" x14ac:dyDescent="0.3">
      <c r="B45" s="10" t="s">
        <v>18</v>
      </c>
      <c r="C45" s="38" t="s">
        <v>19</v>
      </c>
      <c r="D45" s="36" t="s">
        <v>27</v>
      </c>
      <c r="E45" s="10" t="s">
        <v>20</v>
      </c>
      <c r="F45" s="10" t="s">
        <v>31</v>
      </c>
      <c r="G45" s="38" t="s">
        <v>33</v>
      </c>
      <c r="H45" s="36" t="s">
        <v>27</v>
      </c>
      <c r="I45" s="10" t="s">
        <v>20</v>
      </c>
      <c r="J45" s="10" t="s">
        <v>31</v>
      </c>
      <c r="K45" s="38" t="s">
        <v>33</v>
      </c>
      <c r="L45" s="36" t="s">
        <v>27</v>
      </c>
      <c r="M45" s="10" t="s">
        <v>20</v>
      </c>
      <c r="N45" s="10" t="s">
        <v>31</v>
      </c>
      <c r="O45" s="38" t="s">
        <v>33</v>
      </c>
      <c r="P45" s="36" t="s">
        <v>27</v>
      </c>
      <c r="Q45" s="10" t="s">
        <v>20</v>
      </c>
      <c r="R45" s="10" t="s">
        <v>31</v>
      </c>
      <c r="S45" s="38" t="s">
        <v>33</v>
      </c>
      <c r="T45" s="36" t="s">
        <v>27</v>
      </c>
      <c r="U45" s="10" t="s">
        <v>20</v>
      </c>
      <c r="V45" s="10" t="s">
        <v>31</v>
      </c>
      <c r="W45" s="38" t="s">
        <v>33</v>
      </c>
      <c r="X45" s="36" t="s">
        <v>27</v>
      </c>
      <c r="Y45" s="10" t="s">
        <v>20</v>
      </c>
      <c r="Z45" s="10" t="s">
        <v>31</v>
      </c>
      <c r="AA45" s="10" t="s">
        <v>33</v>
      </c>
    </row>
    <row r="46" spans="2:27" x14ac:dyDescent="0.3">
      <c r="B46" s="9">
        <v>1</v>
      </c>
      <c r="C46" s="42">
        <f t="shared" ref="C46:C55" si="16">B31</f>
        <v>45</v>
      </c>
      <c r="D46" s="37">
        <f t="shared" ref="D46:D55" si="17">$I$22/(($N$23-$N$22)*$N$24*C46/1000)</f>
        <v>1.6334467671366072E-2</v>
      </c>
      <c r="E46" s="9">
        <f t="shared" ref="E46:E55" si="18">($C$41/1000/($N$26*60))*K31/($N$23*$N$25)</f>
        <v>0</v>
      </c>
      <c r="F46" s="12">
        <f t="shared" ref="F46:F55" si="19">O5</f>
        <v>0</v>
      </c>
      <c r="G46" s="39" t="e">
        <f t="shared" ref="G46:G55" si="20">($N$23/$N$22-1)*$N$24*E46/(F46*$J$22^3)</f>
        <v>#DIV/0!</v>
      </c>
      <c r="H46" s="37">
        <f t="shared" ref="H46:H55" si="21">$I$23/(($N$23-$N$22)*$N$24*C46/1000)</f>
        <v>1.6951663285350853E-2</v>
      </c>
      <c r="I46" s="9">
        <f t="shared" ref="I46:I55" si="22">($D$41/1000/($N$26*60))*L31/($N$23*$N$25)</f>
        <v>0</v>
      </c>
      <c r="J46" s="12">
        <f>$F$46</f>
        <v>0</v>
      </c>
      <c r="K46" s="39" t="e">
        <f t="shared" ref="K46:K55" si="23">($N$23/$N$22-1)*$N$24*I46/(J46*$J$23^3)</f>
        <v>#DIV/0!</v>
      </c>
      <c r="L46" s="37">
        <f t="shared" ref="L46:L55" si="24">$I$24/(($N$23-$N$22)*$N$24*C46/1000)</f>
        <v>1.8162739673757509E-2</v>
      </c>
      <c r="M46" s="9">
        <f t="shared" ref="M46:M55" si="25">($E$41/1000/($N$26*60))*M31/($N$23*$N$25)</f>
        <v>0</v>
      </c>
      <c r="N46" s="12">
        <f>$F$46</f>
        <v>0</v>
      </c>
      <c r="O46" s="39" t="e">
        <f t="shared" ref="O46:O55" si="26">($N$23/$N$22-1)*$N$24*M46/(N46*$J$24^3)</f>
        <v>#DIV/0!</v>
      </c>
      <c r="P46" s="37">
        <f t="shared" ref="P46:P55" si="27">$I$25/(($N$23-$N$22)*$N$24*C46/1000)</f>
        <v>1.8460758209712182E-2</v>
      </c>
      <c r="Q46" s="9">
        <f t="shared" ref="Q46:Q55" si="28">($F$41/1000/($N$26*60))*N31/($N$23*$N$25)</f>
        <v>0</v>
      </c>
      <c r="R46" s="12">
        <f>$F$46</f>
        <v>0</v>
      </c>
      <c r="S46" s="39" t="e">
        <f t="shared" ref="S46:S55" si="29">($N$23/$N$22-1)*$N$24*Q46/(R46*$J$25^3)</f>
        <v>#DIV/0!</v>
      </c>
      <c r="T46" s="37">
        <f t="shared" ref="T46:T55" si="30">$I$26/(($N$23-$N$22)*$N$24*C46/1000)</f>
        <v>1.9148913852963696E-2</v>
      </c>
      <c r="U46" s="9">
        <f t="shared" ref="U46:U55" si="31">($G$41/1000/($N$26*60))*O31/($N$23*$N$25)</f>
        <v>0</v>
      </c>
      <c r="V46" s="12">
        <f>$F$46</f>
        <v>0</v>
      </c>
      <c r="W46" s="39" t="e">
        <f t="shared" ref="W46:W55" si="32">($N$23/$N$22-1)*$N$24*U46/(V46*$J$26^3)</f>
        <v>#DIV/0!</v>
      </c>
      <c r="X46" s="37">
        <f t="shared" ref="X46:X55" si="33">$I$27/(($N$23-$N$22)*$N$24*C46/1000)</f>
        <v>1.9537672484932045E-2</v>
      </c>
      <c r="Y46" s="9">
        <f>($H$41/1000/($N$26*60))*P31/($N$23*$N$25)</f>
        <v>0</v>
      </c>
      <c r="Z46" s="12">
        <f>$F$46</f>
        <v>0</v>
      </c>
      <c r="AA46" s="9" t="e">
        <f t="shared" ref="AA46:AA55" si="34">($N$23/$N$22-1)*$N$24*Y46/(Z46*$J$27^3)</f>
        <v>#DIV/0!</v>
      </c>
    </row>
    <row r="47" spans="2:27" x14ac:dyDescent="0.3">
      <c r="B47" s="9">
        <v>2</v>
      </c>
      <c r="C47" s="42">
        <f t="shared" si="16"/>
        <v>31.5</v>
      </c>
      <c r="D47" s="37">
        <f t="shared" si="17"/>
        <v>2.3334953816237246E-2</v>
      </c>
      <c r="E47" s="9">
        <f t="shared" si="18"/>
        <v>0</v>
      </c>
      <c r="F47" s="12">
        <f t="shared" si="19"/>
        <v>0</v>
      </c>
      <c r="G47" s="39" t="e">
        <f t="shared" si="20"/>
        <v>#DIV/0!</v>
      </c>
      <c r="H47" s="37">
        <f t="shared" si="21"/>
        <v>2.4216661836215504E-2</v>
      </c>
      <c r="I47" s="9">
        <f t="shared" si="22"/>
        <v>0</v>
      </c>
      <c r="J47" s="12">
        <f>$F$47</f>
        <v>0</v>
      </c>
      <c r="K47" s="39" t="e">
        <f t="shared" si="23"/>
        <v>#DIV/0!</v>
      </c>
      <c r="L47" s="37">
        <f t="shared" si="24"/>
        <v>2.5946770962510728E-2</v>
      </c>
      <c r="M47" s="9">
        <f t="shared" si="25"/>
        <v>0</v>
      </c>
      <c r="N47" s="12">
        <f>$F$47</f>
        <v>0</v>
      </c>
      <c r="O47" s="39" t="e">
        <f t="shared" si="26"/>
        <v>#DIV/0!</v>
      </c>
      <c r="P47" s="37">
        <f t="shared" si="27"/>
        <v>2.6372511728160263E-2</v>
      </c>
      <c r="Q47" s="9">
        <f t="shared" si="28"/>
        <v>0</v>
      </c>
      <c r="R47" s="12">
        <f>$F$47</f>
        <v>0</v>
      </c>
      <c r="S47" s="39" t="e">
        <f t="shared" si="29"/>
        <v>#DIV/0!</v>
      </c>
      <c r="T47" s="37">
        <f t="shared" si="30"/>
        <v>2.7355591218519566E-2</v>
      </c>
      <c r="U47" s="9">
        <f t="shared" si="31"/>
        <v>0</v>
      </c>
      <c r="V47" s="12">
        <f>$F$47</f>
        <v>0</v>
      </c>
      <c r="W47" s="39" t="e">
        <f t="shared" si="32"/>
        <v>#DIV/0!</v>
      </c>
      <c r="X47" s="37">
        <f t="shared" si="33"/>
        <v>2.7910960692760067E-2</v>
      </c>
      <c r="Y47" s="9">
        <f t="shared" ref="Y47:Y55" si="35">($H$41/1000/($N$26*60))*P32/($N$23*$N$25)</f>
        <v>0</v>
      </c>
      <c r="Z47" s="12">
        <f>$F$47</f>
        <v>0</v>
      </c>
      <c r="AA47" s="9" t="e">
        <f t="shared" si="34"/>
        <v>#DIV/0!</v>
      </c>
    </row>
    <row r="48" spans="2:27" x14ac:dyDescent="0.3">
      <c r="B48" s="9">
        <v>3</v>
      </c>
      <c r="C48" s="42">
        <f t="shared" si="16"/>
        <v>22.4</v>
      </c>
      <c r="D48" s="37">
        <f t="shared" si="17"/>
        <v>3.2814778804083629E-2</v>
      </c>
      <c r="E48" s="9">
        <f t="shared" si="18"/>
        <v>0</v>
      </c>
      <c r="F48" s="12">
        <f t="shared" si="19"/>
        <v>5.4158678660964459E-2</v>
      </c>
      <c r="G48" s="39">
        <f t="shared" si="20"/>
        <v>0</v>
      </c>
      <c r="H48" s="37">
        <f t="shared" si="21"/>
        <v>3.4054680707178056E-2</v>
      </c>
      <c r="I48" s="9">
        <f t="shared" si="22"/>
        <v>8.0503144654088049E-8</v>
      </c>
      <c r="J48" s="12">
        <f>$F$48</f>
        <v>5.4158678660964459E-2</v>
      </c>
      <c r="K48" s="39">
        <f t="shared" si="23"/>
        <v>1.753602123999181E-2</v>
      </c>
      <c r="L48" s="37">
        <f t="shared" si="24"/>
        <v>3.6487646666030715E-2</v>
      </c>
      <c r="M48" s="9">
        <f t="shared" si="25"/>
        <v>1.1069182389937106E-7</v>
      </c>
      <c r="N48" s="12">
        <f>$F$48</f>
        <v>5.4158678660964459E-2</v>
      </c>
      <c r="O48" s="39">
        <f t="shared" si="26"/>
        <v>2.1741034218016077E-2</v>
      </c>
      <c r="P48" s="37">
        <f t="shared" si="27"/>
        <v>3.7086344617725371E-2</v>
      </c>
      <c r="Q48" s="9">
        <f t="shared" si="28"/>
        <v>5.4842767295597485E-7</v>
      </c>
      <c r="R48" s="12">
        <f>$F$48</f>
        <v>5.4158678660964459E-2</v>
      </c>
      <c r="S48" s="39">
        <f t="shared" si="29"/>
        <v>0.10511912878293388</v>
      </c>
      <c r="T48" s="37">
        <f t="shared" si="30"/>
        <v>3.8468800151043148E-2</v>
      </c>
      <c r="U48" s="9">
        <f t="shared" si="31"/>
        <v>4.0251572327044025E-8</v>
      </c>
      <c r="V48" s="12">
        <f>$F$48</f>
        <v>5.4158678660964459E-2</v>
      </c>
      <c r="W48" s="39">
        <f t="shared" si="32"/>
        <v>7.3030340427607376E-3</v>
      </c>
      <c r="X48" s="37">
        <f t="shared" si="33"/>
        <v>3.9249788474193845E-2</v>
      </c>
      <c r="Y48" s="9">
        <f t="shared" si="35"/>
        <v>5.8867924528301887E-7</v>
      </c>
      <c r="Z48" s="12">
        <f>$F$48</f>
        <v>5.4158678660964459E-2</v>
      </c>
      <c r="AA48" s="9">
        <f t="shared" si="34"/>
        <v>0.10363493519499573</v>
      </c>
    </row>
    <row r="49" spans="2:27" x14ac:dyDescent="0.3">
      <c r="B49" s="9">
        <v>4</v>
      </c>
      <c r="C49" s="42">
        <f t="shared" si="16"/>
        <v>16</v>
      </c>
      <c r="D49" s="37">
        <f t="shared" si="17"/>
        <v>4.5940690325717085E-2</v>
      </c>
      <c r="E49" s="9">
        <f t="shared" si="18"/>
        <v>1.660377358490566E-7</v>
      </c>
      <c r="F49" s="12">
        <f t="shared" si="19"/>
        <v>0.264452145701224</v>
      </c>
      <c r="G49" s="39">
        <f t="shared" si="20"/>
        <v>7.8308153311982612E-3</v>
      </c>
      <c r="H49" s="37">
        <f t="shared" si="21"/>
        <v>4.7676552990049276E-2</v>
      </c>
      <c r="I49" s="9">
        <f t="shared" si="22"/>
        <v>8.5534591194968565E-8</v>
      </c>
      <c r="J49" s="12">
        <f>$F$49</f>
        <v>0.264452145701224</v>
      </c>
      <c r="K49" s="39">
        <f t="shared" si="23"/>
        <v>3.8157592571650247E-3</v>
      </c>
      <c r="L49" s="37">
        <f t="shared" si="24"/>
        <v>5.1082705332443003E-2</v>
      </c>
      <c r="M49" s="9">
        <f t="shared" si="25"/>
        <v>2.7672955974842768E-7</v>
      </c>
      <c r="N49" s="12">
        <f>$F$49</f>
        <v>0.264452145701224</v>
      </c>
      <c r="O49" s="39">
        <f t="shared" si="26"/>
        <v>1.1131179167107772E-2</v>
      </c>
      <c r="P49" s="37">
        <f t="shared" si="27"/>
        <v>5.1920882464815521E-2</v>
      </c>
      <c r="Q49" s="9">
        <f t="shared" si="28"/>
        <v>1.1622641509433961E-6</v>
      </c>
      <c r="R49" s="12">
        <f>$F$49</f>
        <v>0.264452145701224</v>
      </c>
      <c r="S49" s="39">
        <f t="shared" si="29"/>
        <v>4.5623458051884155E-2</v>
      </c>
      <c r="T49" s="37">
        <f t="shared" si="30"/>
        <v>5.3856320211460404E-2</v>
      </c>
      <c r="U49" s="9">
        <f t="shared" si="31"/>
        <v>1.358490566037736E-6</v>
      </c>
      <c r="V49" s="12">
        <f>$F$49</f>
        <v>0.264452145701224</v>
      </c>
      <c r="W49" s="39">
        <f t="shared" si="32"/>
        <v>5.0477526703962633E-2</v>
      </c>
      <c r="X49" s="37">
        <f t="shared" si="33"/>
        <v>5.4949703863871387E-2</v>
      </c>
      <c r="Y49" s="9">
        <f t="shared" si="35"/>
        <v>1.6251572327044025E-6</v>
      </c>
      <c r="Z49" s="12">
        <f>$F$49</f>
        <v>0.264452145701224</v>
      </c>
      <c r="AA49" s="9">
        <f t="shared" si="34"/>
        <v>5.8592739744445198E-2</v>
      </c>
    </row>
    <row r="50" spans="2:27" x14ac:dyDescent="0.3">
      <c r="B50" s="9">
        <v>5</v>
      </c>
      <c r="C50" s="42">
        <f t="shared" si="16"/>
        <v>11.2</v>
      </c>
      <c r="D50" s="37">
        <f t="shared" si="17"/>
        <v>6.5629557608167258E-2</v>
      </c>
      <c r="E50" s="9">
        <f t="shared" si="18"/>
        <v>9.0566037735849054E-8</v>
      </c>
      <c r="F50" s="12">
        <f t="shared" si="19"/>
        <v>0.10212358059283291</v>
      </c>
      <c r="G50" s="39">
        <f t="shared" si="20"/>
        <v>1.1060801779590112E-2</v>
      </c>
      <c r="H50" s="37">
        <f t="shared" si="21"/>
        <v>6.8109361414356112E-2</v>
      </c>
      <c r="I50" s="9">
        <f t="shared" si="22"/>
        <v>1.0566037735849057E-7</v>
      </c>
      <c r="J50" s="12">
        <f>$F$50</f>
        <v>0.10212358059283291</v>
      </c>
      <c r="K50" s="39">
        <f t="shared" si="23"/>
        <v>1.2205972906870654E-2</v>
      </c>
      <c r="L50" s="37">
        <f t="shared" si="24"/>
        <v>7.2975293332061431E-2</v>
      </c>
      <c r="M50" s="9">
        <f t="shared" si="25"/>
        <v>2.0628930817610062E-7</v>
      </c>
      <c r="N50" s="12">
        <f>$F$50</f>
        <v>0.10212358059283291</v>
      </c>
      <c r="O50" s="39">
        <f t="shared" si="26"/>
        <v>2.1487376926762228E-2</v>
      </c>
      <c r="P50" s="37">
        <f t="shared" si="27"/>
        <v>7.4172689235450742E-2</v>
      </c>
      <c r="Q50" s="9">
        <f t="shared" si="28"/>
        <v>4.5283018867924526E-7</v>
      </c>
      <c r="R50" s="12">
        <f>$F$50</f>
        <v>0.10212358059283291</v>
      </c>
      <c r="S50" s="39">
        <f t="shared" si="29"/>
        <v>4.6029874528505564E-2</v>
      </c>
      <c r="T50" s="37">
        <f t="shared" si="30"/>
        <v>7.6937600302086295E-2</v>
      </c>
      <c r="U50" s="9">
        <f t="shared" si="31"/>
        <v>6.490566037735849E-7</v>
      </c>
      <c r="V50" s="12">
        <f>$F$50</f>
        <v>0.10212358059283291</v>
      </c>
      <c r="W50" s="39">
        <f t="shared" si="32"/>
        <v>6.2451816522436934E-2</v>
      </c>
      <c r="X50" s="37">
        <f t="shared" si="33"/>
        <v>7.8499576948387689E-2</v>
      </c>
      <c r="Y50" s="9">
        <f t="shared" si="35"/>
        <v>7.5974842767295595E-7</v>
      </c>
      <c r="Z50" s="12">
        <f>$F$50</f>
        <v>0.10212358059283291</v>
      </c>
      <c r="AA50" s="9">
        <f t="shared" si="34"/>
        <v>7.0931524237152502E-2</v>
      </c>
    </row>
    <row r="51" spans="2:27" x14ac:dyDescent="0.3">
      <c r="B51" s="9">
        <v>6</v>
      </c>
      <c r="C51" s="42">
        <f t="shared" si="16"/>
        <v>8</v>
      </c>
      <c r="D51" s="37">
        <f t="shared" si="17"/>
        <v>9.1881380651434169E-2</v>
      </c>
      <c r="E51" s="9">
        <f t="shared" si="18"/>
        <v>5.5345911949685531E-8</v>
      </c>
      <c r="F51" s="12">
        <f t="shared" si="19"/>
        <v>0.20059725704173426</v>
      </c>
      <c r="G51" s="39">
        <f t="shared" si="20"/>
        <v>3.4411835061376656E-3</v>
      </c>
      <c r="H51" s="37">
        <f t="shared" si="21"/>
        <v>9.5353105980098551E-2</v>
      </c>
      <c r="I51" s="9">
        <f t="shared" si="22"/>
        <v>2.5157232704402518E-8</v>
      </c>
      <c r="J51" s="12">
        <f>$F$51</f>
        <v>0.20059725704173426</v>
      </c>
      <c r="K51" s="39">
        <f t="shared" si="23"/>
        <v>1.4795312902929133E-3</v>
      </c>
      <c r="L51" s="37">
        <f t="shared" si="24"/>
        <v>0.10216541066488601</v>
      </c>
      <c r="M51" s="9">
        <f t="shared" si="25"/>
        <v>1.2578616352201258E-7</v>
      </c>
      <c r="N51" s="12">
        <f>$F$51</f>
        <v>0.20059725704173426</v>
      </c>
      <c r="O51" s="39">
        <f t="shared" si="26"/>
        <v>6.670226743551823E-3</v>
      </c>
      <c r="P51" s="37">
        <f t="shared" si="27"/>
        <v>0.10384176492963104</v>
      </c>
      <c r="Q51" s="9">
        <f t="shared" si="28"/>
        <v>3.6226415094339622E-7</v>
      </c>
      <c r="R51" s="12">
        <f>$F$51</f>
        <v>0.20059725704173426</v>
      </c>
      <c r="S51" s="39">
        <f t="shared" si="29"/>
        <v>1.874695863906788E-2</v>
      </c>
      <c r="T51" s="37">
        <f t="shared" si="30"/>
        <v>0.10771264042292081</v>
      </c>
      <c r="U51" s="9">
        <f t="shared" si="31"/>
        <v>6.9937106918238992E-7</v>
      </c>
      <c r="V51" s="12">
        <f>$F$51</f>
        <v>0.20059725704173426</v>
      </c>
      <c r="W51" s="39">
        <f t="shared" si="32"/>
        <v>3.4258725974668211E-2</v>
      </c>
      <c r="X51" s="37">
        <f t="shared" si="33"/>
        <v>0.10989940772774277</v>
      </c>
      <c r="Y51" s="9">
        <f t="shared" si="35"/>
        <v>6.9433962264150942E-7</v>
      </c>
      <c r="Z51" s="12">
        <f>$F$51</f>
        <v>0.20059725704173426</v>
      </c>
      <c r="AA51" s="9">
        <f t="shared" si="34"/>
        <v>3.3002168298939392E-2</v>
      </c>
    </row>
    <row r="52" spans="2:27" x14ac:dyDescent="0.3">
      <c r="B52" s="9">
        <v>7</v>
      </c>
      <c r="C52" s="42">
        <f t="shared" si="16"/>
        <v>5.6</v>
      </c>
      <c r="D52" s="37">
        <f t="shared" si="17"/>
        <v>0.13125911521633452</v>
      </c>
      <c r="E52" s="9">
        <f t="shared" si="18"/>
        <v>6.0377358490566027E-8</v>
      </c>
      <c r="F52" s="12">
        <f t="shared" si="19"/>
        <v>0.25261760802241556</v>
      </c>
      <c r="G52" s="39">
        <f t="shared" si="20"/>
        <v>2.9809710964647414E-3</v>
      </c>
      <c r="H52" s="37">
        <f t="shared" si="21"/>
        <v>0.13621872282871222</v>
      </c>
      <c r="I52" s="9">
        <f t="shared" si="22"/>
        <v>4.0251572327044025E-8</v>
      </c>
      <c r="J52" s="12">
        <f>$F$52</f>
        <v>0.25261760802241556</v>
      </c>
      <c r="K52" s="39">
        <f t="shared" si="23"/>
        <v>1.8797734385250999E-3</v>
      </c>
      <c r="L52" s="37">
        <f t="shared" si="24"/>
        <v>0.14595058666412286</v>
      </c>
      <c r="M52" s="9">
        <f t="shared" si="25"/>
        <v>1.4591194968553459E-7</v>
      </c>
      <c r="N52" s="12">
        <f>$F$52</f>
        <v>0.25261760802241556</v>
      </c>
      <c r="O52" s="39">
        <f t="shared" si="26"/>
        <v>6.1441238040764665E-3</v>
      </c>
      <c r="P52" s="37">
        <f t="shared" si="27"/>
        <v>0.14834537847090148</v>
      </c>
      <c r="Q52" s="9">
        <f t="shared" si="28"/>
        <v>4.327044025157233E-7</v>
      </c>
      <c r="R52" s="12">
        <f>$F$52</f>
        <v>0.25261760802241556</v>
      </c>
      <c r="S52" s="39">
        <f t="shared" si="29"/>
        <v>1.7781080479633841E-2</v>
      </c>
      <c r="T52" s="37">
        <f t="shared" si="30"/>
        <v>0.15387520060417259</v>
      </c>
      <c r="U52" s="9">
        <f t="shared" si="31"/>
        <v>1.0566037735849057E-6</v>
      </c>
      <c r="V52" s="12">
        <f>$F$52</f>
        <v>0.25261760802241556</v>
      </c>
      <c r="W52" s="39">
        <f t="shared" si="32"/>
        <v>4.1099550712406237E-2</v>
      </c>
      <c r="X52" s="37">
        <f t="shared" si="33"/>
        <v>0.15699915389677538</v>
      </c>
      <c r="Y52" s="9">
        <f t="shared" si="35"/>
        <v>9.9622641509433966E-7</v>
      </c>
      <c r="Z52" s="12">
        <f>$F$52</f>
        <v>0.25261760802241556</v>
      </c>
      <c r="AA52" s="9">
        <f t="shared" si="34"/>
        <v>3.7600182267186123E-2</v>
      </c>
    </row>
    <row r="53" spans="2:27" x14ac:dyDescent="0.3">
      <c r="B53" s="9">
        <v>8</v>
      </c>
      <c r="C53" s="42">
        <f t="shared" si="16"/>
        <v>4</v>
      </c>
      <c r="D53" s="37">
        <f t="shared" si="17"/>
        <v>0.18376276130286834</v>
      </c>
      <c r="E53" s="9">
        <f t="shared" si="18"/>
        <v>1.5094339622641507E-8</v>
      </c>
      <c r="F53" s="12">
        <f t="shared" si="19"/>
        <v>0.10680578085828049</v>
      </c>
      <c r="G53" s="39">
        <f t="shared" si="20"/>
        <v>1.76265222238319E-3</v>
      </c>
      <c r="H53" s="37">
        <f t="shared" si="21"/>
        <v>0.1907062119601971</v>
      </c>
      <c r="I53" s="9">
        <f t="shared" si="22"/>
        <v>1.0062893081761006E-8</v>
      </c>
      <c r="J53" s="12">
        <f>$F$53</f>
        <v>0.10680578085828049</v>
      </c>
      <c r="K53" s="39">
        <f t="shared" si="23"/>
        <v>1.1115125647889182E-3</v>
      </c>
      <c r="L53" s="37">
        <f t="shared" si="24"/>
        <v>0.20433082132977201</v>
      </c>
      <c r="M53" s="9">
        <f t="shared" si="25"/>
        <v>3.5220125786163522E-8</v>
      </c>
      <c r="N53" s="12">
        <f>$F$53</f>
        <v>0.10680578085828049</v>
      </c>
      <c r="O53" s="39">
        <f t="shared" si="26"/>
        <v>3.5077518257736729E-3</v>
      </c>
      <c r="P53" s="37">
        <f t="shared" si="27"/>
        <v>0.20768352985926208</v>
      </c>
      <c r="Q53" s="9">
        <f t="shared" si="28"/>
        <v>1.1069182389937106E-7</v>
      </c>
      <c r="R53" s="12">
        <f>$F$53</f>
        <v>0.10680578085828049</v>
      </c>
      <c r="S53" s="39">
        <f t="shared" si="29"/>
        <v>1.0758487913807882E-2</v>
      </c>
      <c r="T53" s="37">
        <f t="shared" si="30"/>
        <v>0.21542528084584162</v>
      </c>
      <c r="U53" s="9">
        <f t="shared" si="31"/>
        <v>4.5283018867924531E-7</v>
      </c>
      <c r="V53" s="12">
        <f>$F$53</f>
        <v>0.10680578085828049</v>
      </c>
      <c r="W53" s="39">
        <f t="shared" si="32"/>
        <v>4.1660947997643999E-2</v>
      </c>
      <c r="X53" s="37">
        <f t="shared" si="33"/>
        <v>0.21979881545548555</v>
      </c>
      <c r="Y53" s="9">
        <f t="shared" si="35"/>
        <v>4.1761006289308174E-7</v>
      </c>
      <c r="Z53" s="12">
        <f>$F$53</f>
        <v>0.10680578085828049</v>
      </c>
      <c r="AA53" s="9">
        <f t="shared" si="34"/>
        <v>3.7279640133236092E-2</v>
      </c>
    </row>
    <row r="54" spans="2:27" x14ac:dyDescent="0.3">
      <c r="B54" s="9">
        <v>9</v>
      </c>
      <c r="C54" s="42">
        <f t="shared" si="16"/>
        <v>2.8</v>
      </c>
      <c r="D54" s="37">
        <f t="shared" si="17"/>
        <v>0.26251823043266903</v>
      </c>
      <c r="E54" s="9">
        <f t="shared" si="18"/>
        <v>0</v>
      </c>
      <c r="F54" s="12">
        <f t="shared" si="19"/>
        <v>1.8102049845155583E-2</v>
      </c>
      <c r="G54" s="39">
        <f t="shared" si="20"/>
        <v>0</v>
      </c>
      <c r="H54" s="37">
        <f t="shared" si="21"/>
        <v>0.27243744565742445</v>
      </c>
      <c r="I54" s="9">
        <f t="shared" si="22"/>
        <v>0</v>
      </c>
      <c r="J54" s="12">
        <f>$F$54</f>
        <v>1.8102049845155583E-2</v>
      </c>
      <c r="K54" s="39">
        <f t="shared" si="23"/>
        <v>0</v>
      </c>
      <c r="L54" s="37">
        <f t="shared" si="24"/>
        <v>0.29190117332824572</v>
      </c>
      <c r="M54" s="9">
        <f t="shared" si="25"/>
        <v>0</v>
      </c>
      <c r="N54" s="12">
        <f>$F$54</f>
        <v>1.8102049845155583E-2</v>
      </c>
      <c r="O54" s="39">
        <f t="shared" si="26"/>
        <v>0</v>
      </c>
      <c r="P54" s="37">
        <f t="shared" si="27"/>
        <v>0.29669075694180297</v>
      </c>
      <c r="Q54" s="9">
        <f t="shared" si="28"/>
        <v>5.0314465408805031E-9</v>
      </c>
      <c r="R54" s="12">
        <f>$F$54</f>
        <v>1.8102049845155583E-2</v>
      </c>
      <c r="S54" s="39">
        <f t="shared" si="29"/>
        <v>2.8853304467970223E-3</v>
      </c>
      <c r="T54" s="37">
        <f t="shared" si="30"/>
        <v>0.30775040120834518</v>
      </c>
      <c r="U54" s="9">
        <f t="shared" si="31"/>
        <v>3.018867924528302E-8</v>
      </c>
      <c r="V54" s="12">
        <f>$F$54</f>
        <v>1.8102049845155583E-2</v>
      </c>
      <c r="W54" s="39">
        <f t="shared" si="32"/>
        <v>1.6387205206948356E-2</v>
      </c>
      <c r="X54" s="37">
        <f t="shared" si="33"/>
        <v>0.31399830779355076</v>
      </c>
      <c r="Y54" s="9">
        <f t="shared" si="35"/>
        <v>3.5220125786163522E-8</v>
      </c>
      <c r="Z54" s="12">
        <f>$F$54</f>
        <v>1.8102049845155583E-2</v>
      </c>
      <c r="AA54" s="9">
        <f t="shared" si="34"/>
        <v>1.8550629947780402E-2</v>
      </c>
    </row>
    <row r="55" spans="2:27" x14ac:dyDescent="0.3">
      <c r="B55" s="9">
        <v>10</v>
      </c>
      <c r="C55" s="42">
        <f t="shared" si="16"/>
        <v>2</v>
      </c>
      <c r="D55" s="37">
        <f t="shared" si="17"/>
        <v>0.36752552260573668</v>
      </c>
      <c r="E55" s="9">
        <f t="shared" si="18"/>
        <v>0</v>
      </c>
      <c r="F55" s="12">
        <f t="shared" si="19"/>
        <v>1.1428992773927149E-3</v>
      </c>
      <c r="G55" s="39">
        <f t="shared" si="20"/>
        <v>0</v>
      </c>
      <c r="H55" s="37">
        <f t="shared" si="21"/>
        <v>0.38141242392039421</v>
      </c>
      <c r="I55" s="9">
        <f t="shared" si="22"/>
        <v>0</v>
      </c>
      <c r="J55" s="12">
        <f>$F$55</f>
        <v>1.1428992773927149E-3</v>
      </c>
      <c r="K55" s="39">
        <f t="shared" si="23"/>
        <v>0</v>
      </c>
      <c r="L55" s="37">
        <f t="shared" si="24"/>
        <v>0.40866164265954402</v>
      </c>
      <c r="M55" s="9">
        <f t="shared" si="25"/>
        <v>0</v>
      </c>
      <c r="N55" s="12">
        <f>$F$55</f>
        <v>1.1428992773927149E-3</v>
      </c>
      <c r="O55" s="39">
        <f t="shared" si="26"/>
        <v>0</v>
      </c>
      <c r="P55" s="37">
        <f t="shared" si="27"/>
        <v>0.41536705971852417</v>
      </c>
      <c r="Q55" s="9">
        <f t="shared" si="28"/>
        <v>0</v>
      </c>
      <c r="R55" s="12">
        <f>$F$55</f>
        <v>1.1428992773927149E-3</v>
      </c>
      <c r="S55" s="39">
        <f t="shared" si="29"/>
        <v>0</v>
      </c>
      <c r="T55" s="37">
        <f t="shared" si="30"/>
        <v>0.43085056169168323</v>
      </c>
      <c r="U55" s="9">
        <f t="shared" si="31"/>
        <v>0</v>
      </c>
      <c r="V55" s="12">
        <f>$F$55</f>
        <v>1.1428992773927149E-3</v>
      </c>
      <c r="W55" s="39">
        <f t="shared" si="32"/>
        <v>0</v>
      </c>
      <c r="X55" s="37">
        <f t="shared" si="33"/>
        <v>0.43959763091097109</v>
      </c>
      <c r="Y55" s="9">
        <f t="shared" si="35"/>
        <v>0</v>
      </c>
      <c r="Z55" s="12">
        <f>$F$55</f>
        <v>1.1428992773927149E-3</v>
      </c>
      <c r="AA55" s="9">
        <f t="shared" si="34"/>
        <v>0</v>
      </c>
    </row>
    <row r="56" spans="2:27" x14ac:dyDescent="0.3">
      <c r="D56" s="1"/>
    </row>
    <row r="57" spans="2:27" x14ac:dyDescent="0.3">
      <c r="B57" s="5" t="s">
        <v>70</v>
      </c>
      <c r="L57" s="1">
        <v>0</v>
      </c>
      <c r="M57">
        <v>2E-3</v>
      </c>
      <c r="U57" s="6" t="s">
        <v>45</v>
      </c>
      <c r="V57" s="8">
        <v>9.8059999999999992</v>
      </c>
    </row>
    <row r="58" spans="2:27" x14ac:dyDescent="0.3">
      <c r="B58" s="6" t="str">
        <f>C45</f>
        <v>Di (mm)</v>
      </c>
      <c r="C58" s="33" t="s">
        <v>46</v>
      </c>
      <c r="D58" s="10" t="s">
        <v>7</v>
      </c>
      <c r="E58" s="33" t="s">
        <v>8</v>
      </c>
      <c r="F58" s="10" t="s">
        <v>9</v>
      </c>
      <c r="G58" s="33" t="s">
        <v>10</v>
      </c>
      <c r="H58" s="10" t="s">
        <v>11</v>
      </c>
      <c r="I58" s="33" t="s">
        <v>12</v>
      </c>
      <c r="L58">
        <v>0.6</v>
      </c>
      <c r="M58">
        <v>2E-3</v>
      </c>
      <c r="U58" s="6" t="s">
        <v>43</v>
      </c>
      <c r="V58" s="8">
        <v>2E-3</v>
      </c>
    </row>
    <row r="59" spans="2:27" x14ac:dyDescent="0.3">
      <c r="B59" s="22">
        <f>C48</f>
        <v>22.4</v>
      </c>
      <c r="C59" s="34" t="str">
        <f>$D$45</f>
        <v>Tau*,i</v>
      </c>
      <c r="D59" s="23">
        <f>D48</f>
        <v>3.2814778804083629E-2</v>
      </c>
      <c r="E59" s="24">
        <f>H48</f>
        <v>3.4054680707178056E-2</v>
      </c>
      <c r="F59" s="24">
        <f>L48</f>
        <v>3.6487646666030715E-2</v>
      </c>
      <c r="G59" s="24">
        <f>P48</f>
        <v>3.7086344617725371E-2</v>
      </c>
      <c r="H59" s="24">
        <f>T48</f>
        <v>3.8468800151043148E-2</v>
      </c>
      <c r="I59" s="24">
        <f>X48</f>
        <v>3.9249788474193845E-2</v>
      </c>
    </row>
    <row r="60" spans="2:27" x14ac:dyDescent="0.3">
      <c r="B60" s="26"/>
      <c r="C60" s="35" t="str">
        <f>$G$45</f>
        <v>w*,i</v>
      </c>
      <c r="D60" s="25">
        <f>G48</f>
        <v>0</v>
      </c>
      <c r="E60" s="25">
        <f>K48</f>
        <v>1.753602123999181E-2</v>
      </c>
      <c r="F60" s="25">
        <f>O48</f>
        <v>2.1741034218016077E-2</v>
      </c>
      <c r="G60" s="25">
        <f>S48</f>
        <v>0.10511912878293388</v>
      </c>
      <c r="H60" s="25">
        <f>W48</f>
        <v>7.3030340427607376E-3</v>
      </c>
      <c r="I60" s="25">
        <f>AA48</f>
        <v>0.10363493519499573</v>
      </c>
      <c r="U60" s="10" t="s">
        <v>6</v>
      </c>
      <c r="V60" s="10" t="s">
        <v>40</v>
      </c>
      <c r="W60" s="10" t="s">
        <v>41</v>
      </c>
      <c r="X60" s="10" t="s">
        <v>42</v>
      </c>
      <c r="Y60" s="10" t="s">
        <v>44</v>
      </c>
    </row>
    <row r="61" spans="2:27" x14ac:dyDescent="0.3">
      <c r="B61" s="21">
        <f>C49</f>
        <v>16</v>
      </c>
      <c r="C61" s="33" t="str">
        <f>$D$45</f>
        <v>Tau*,i</v>
      </c>
      <c r="D61" s="7">
        <f>D49</f>
        <v>4.5940690325717085E-2</v>
      </c>
      <c r="E61" s="7">
        <f>H49</f>
        <v>4.7676552990049276E-2</v>
      </c>
      <c r="F61" s="7">
        <f>L49</f>
        <v>5.1082705332443003E-2</v>
      </c>
      <c r="G61" s="7">
        <f>P49</f>
        <v>5.1920882464815521E-2</v>
      </c>
      <c r="H61" s="7">
        <f>T49</f>
        <v>5.3856320211460404E-2</v>
      </c>
      <c r="I61" s="7">
        <f>X49</f>
        <v>5.4949703863871387E-2</v>
      </c>
      <c r="U61" s="15">
        <f t="shared" ref="U61:U70" si="36">C46</f>
        <v>45</v>
      </c>
      <c r="V61" s="9">
        <v>0</v>
      </c>
      <c r="W61" s="9">
        <v>0</v>
      </c>
      <c r="X61" s="9">
        <v>0</v>
      </c>
      <c r="Y61" s="17">
        <f t="shared" ref="Y61:Y70" si="37">U61/$V$57</f>
        <v>4.5890271262492357</v>
      </c>
    </row>
    <row r="62" spans="2:27" x14ac:dyDescent="0.3">
      <c r="B62" s="27"/>
      <c r="C62" s="10" t="str">
        <f>$G$45</f>
        <v>w*,i</v>
      </c>
      <c r="D62" s="20">
        <f>G49</f>
        <v>7.8308153311982612E-3</v>
      </c>
      <c r="E62" s="20">
        <f>K49</f>
        <v>3.8157592571650247E-3</v>
      </c>
      <c r="F62" s="20">
        <f>O49</f>
        <v>1.1131179167107772E-2</v>
      </c>
      <c r="G62" s="20">
        <f>S49</f>
        <v>4.5623458051884155E-2</v>
      </c>
      <c r="H62" s="20">
        <f>W49</f>
        <v>5.0477526703962633E-2</v>
      </c>
      <c r="I62" s="20">
        <f>AA49</f>
        <v>5.8592739744445198E-2</v>
      </c>
      <c r="U62" s="15">
        <f t="shared" si="36"/>
        <v>31.5</v>
      </c>
      <c r="V62" s="9">
        <v>0</v>
      </c>
      <c r="W62" s="9">
        <v>0</v>
      </c>
      <c r="X62" s="9">
        <v>0</v>
      </c>
      <c r="Y62" s="17">
        <f t="shared" si="37"/>
        <v>3.2123189883744647</v>
      </c>
    </row>
    <row r="63" spans="2:27" x14ac:dyDescent="0.3">
      <c r="B63" s="22">
        <f>C50</f>
        <v>11.2</v>
      </c>
      <c r="C63" s="34" t="str">
        <f>$D$45</f>
        <v>Tau*,i</v>
      </c>
      <c r="D63" s="24">
        <f>D50</f>
        <v>6.5629557608167258E-2</v>
      </c>
      <c r="E63" s="24">
        <f>H50</f>
        <v>6.8109361414356112E-2</v>
      </c>
      <c r="F63" s="24">
        <f>L50</f>
        <v>7.2975293332061431E-2</v>
      </c>
      <c r="G63" s="24">
        <f>P50</f>
        <v>7.4172689235450742E-2</v>
      </c>
      <c r="H63" s="24">
        <f>T50</f>
        <v>7.6937600302086295E-2</v>
      </c>
      <c r="I63" s="24">
        <f>X50</f>
        <v>7.8499576948387689E-2</v>
      </c>
      <c r="U63" s="15">
        <f t="shared" si="36"/>
        <v>22.4</v>
      </c>
      <c r="V63" s="9">
        <v>11.321</v>
      </c>
      <c r="W63" s="9">
        <v>-0.36909999999999998</v>
      </c>
      <c r="X63" s="12">
        <f t="shared" ref="X63:X69" si="38">($V$58-W63)/V63</f>
        <v>3.2779789771221625E-2</v>
      </c>
      <c r="Y63" s="17">
        <f t="shared" si="37"/>
        <v>2.284315725066286</v>
      </c>
    </row>
    <row r="64" spans="2:27" x14ac:dyDescent="0.3">
      <c r="B64" s="28"/>
      <c r="C64" s="35" t="str">
        <f>$G$45</f>
        <v>w*,i</v>
      </c>
      <c r="D64" s="25">
        <f>G50</f>
        <v>1.1060801779590112E-2</v>
      </c>
      <c r="E64" s="25">
        <f>K50</f>
        <v>1.2205972906870654E-2</v>
      </c>
      <c r="F64" s="25">
        <f>O50</f>
        <v>2.1487376926762228E-2</v>
      </c>
      <c r="G64" s="25">
        <f>S50</f>
        <v>4.6029874528505564E-2</v>
      </c>
      <c r="H64" s="25">
        <f>W50</f>
        <v>6.2451816522436934E-2</v>
      </c>
      <c r="I64" s="25">
        <f>AA50</f>
        <v>7.0931524237152502E-2</v>
      </c>
      <c r="U64" s="15">
        <f t="shared" si="36"/>
        <v>16</v>
      </c>
      <c r="V64" s="9">
        <v>6.2611999999999997</v>
      </c>
      <c r="W64" s="9">
        <v>-0.28910000000000002</v>
      </c>
      <c r="X64" s="12">
        <f t="shared" si="38"/>
        <v>4.6492685108285955E-2</v>
      </c>
      <c r="Y64" s="17">
        <f t="shared" si="37"/>
        <v>1.6316540893330616</v>
      </c>
    </row>
    <row r="65" spans="2:25" x14ac:dyDescent="0.3">
      <c r="B65" s="21">
        <f>C51</f>
        <v>8</v>
      </c>
      <c r="C65" s="33" t="str">
        <f>$D$45</f>
        <v>Tau*,i</v>
      </c>
      <c r="D65" s="7">
        <f>D51</f>
        <v>9.1881380651434169E-2</v>
      </c>
      <c r="E65" s="7">
        <f>H51</f>
        <v>9.5353105980098551E-2</v>
      </c>
      <c r="F65" s="7">
        <f>L51</f>
        <v>0.10216541066488601</v>
      </c>
      <c r="G65" s="7">
        <f>P51</f>
        <v>0.10384176492963104</v>
      </c>
      <c r="H65" s="7">
        <f>T51</f>
        <v>0.10771264042292081</v>
      </c>
      <c r="I65" s="7">
        <f>X51</f>
        <v>0.10989940772774277</v>
      </c>
      <c r="L65" s="3"/>
      <c r="U65" s="15">
        <f t="shared" si="36"/>
        <v>11.2</v>
      </c>
      <c r="V65" s="9">
        <v>4.8906999999999998</v>
      </c>
      <c r="W65" s="9">
        <v>-0.31879999999999997</v>
      </c>
      <c r="X65" s="12">
        <f t="shared" si="38"/>
        <v>6.5593882266342232E-2</v>
      </c>
      <c r="Y65" s="17">
        <f t="shared" si="37"/>
        <v>1.142157862533143</v>
      </c>
    </row>
    <row r="66" spans="2:25" x14ac:dyDescent="0.3">
      <c r="B66" s="29"/>
      <c r="C66" s="10" t="str">
        <f>$G$45</f>
        <v>w*,i</v>
      </c>
      <c r="D66" s="20">
        <f>G51</f>
        <v>3.4411835061376656E-3</v>
      </c>
      <c r="E66" s="20">
        <f>K51</f>
        <v>1.4795312902929133E-3</v>
      </c>
      <c r="F66" s="20">
        <f>O51</f>
        <v>6.670226743551823E-3</v>
      </c>
      <c r="G66" s="20">
        <f>S51</f>
        <v>1.874695863906788E-2</v>
      </c>
      <c r="H66" s="20">
        <f>W51</f>
        <v>3.4258725974668211E-2</v>
      </c>
      <c r="I66" s="20">
        <f>AA51</f>
        <v>3.3002168298939392E-2</v>
      </c>
      <c r="K66" s="2"/>
      <c r="U66" s="44">
        <f t="shared" si="36"/>
        <v>8</v>
      </c>
      <c r="V66" s="45">
        <v>1.9036999999999999</v>
      </c>
      <c r="W66" s="45">
        <v>-0.17749999999999999</v>
      </c>
      <c r="X66" s="46">
        <f t="shared" si="38"/>
        <v>9.4290066712192047E-2</v>
      </c>
      <c r="Y66" s="47">
        <f t="shared" si="37"/>
        <v>0.81582704466653078</v>
      </c>
    </row>
    <row r="67" spans="2:25" x14ac:dyDescent="0.3">
      <c r="B67" s="22">
        <f>C52</f>
        <v>5.6</v>
      </c>
      <c r="C67" s="34" t="str">
        <f>$D$45</f>
        <v>Tau*,i</v>
      </c>
      <c r="D67" s="24">
        <f>D52</f>
        <v>0.13125911521633452</v>
      </c>
      <c r="E67" s="24">
        <f>H52</f>
        <v>0.13621872282871222</v>
      </c>
      <c r="F67" s="24">
        <f>L52</f>
        <v>0.14595058666412286</v>
      </c>
      <c r="G67" s="24">
        <f>P52</f>
        <v>0.14834537847090148</v>
      </c>
      <c r="H67" s="24">
        <f>T52</f>
        <v>0.15387520060417259</v>
      </c>
      <c r="I67" s="24">
        <f>X52</f>
        <v>0.15699915389677538</v>
      </c>
      <c r="K67" s="4"/>
      <c r="U67" s="15">
        <f t="shared" si="36"/>
        <v>5.6</v>
      </c>
      <c r="V67" s="9">
        <v>1.554</v>
      </c>
      <c r="W67" s="9">
        <v>-0.20810000000000001</v>
      </c>
      <c r="X67" s="12">
        <f t="shared" si="38"/>
        <v>0.13519948519948521</v>
      </c>
      <c r="Y67" s="17">
        <f t="shared" si="37"/>
        <v>0.5710789312665715</v>
      </c>
    </row>
    <row r="68" spans="2:25" x14ac:dyDescent="0.3">
      <c r="B68" s="30"/>
      <c r="C68" s="35" t="str">
        <f>$G$45</f>
        <v>w*,i</v>
      </c>
      <c r="D68" s="25">
        <f>G52</f>
        <v>2.9809710964647414E-3</v>
      </c>
      <c r="E68" s="25">
        <f>K52</f>
        <v>1.8797734385250999E-3</v>
      </c>
      <c r="F68" s="25">
        <f>O52</f>
        <v>6.1441238040764665E-3</v>
      </c>
      <c r="G68" s="25">
        <f>S52</f>
        <v>1.7781080479633841E-2</v>
      </c>
      <c r="H68" s="25">
        <f>W52</f>
        <v>4.1099550712406237E-2</v>
      </c>
      <c r="I68" s="25">
        <f>AA52</f>
        <v>3.7600182267186123E-2</v>
      </c>
      <c r="K68" s="2"/>
      <c r="U68" s="15">
        <f t="shared" si="36"/>
        <v>4</v>
      </c>
      <c r="V68" s="9">
        <v>1.1152</v>
      </c>
      <c r="W68" s="43">
        <v>-0.21110000000000001</v>
      </c>
      <c r="X68" s="12">
        <f t="shared" si="38"/>
        <v>0.1910868005738881</v>
      </c>
      <c r="Y68" s="17">
        <f t="shared" si="37"/>
        <v>0.40791352233326539</v>
      </c>
    </row>
    <row r="69" spans="2:25" x14ac:dyDescent="0.3">
      <c r="B69" s="21">
        <v>4</v>
      </c>
      <c r="C69" s="33" t="str">
        <f>$D$45</f>
        <v>Tau*,i</v>
      </c>
      <c r="D69" s="7">
        <f>D53</f>
        <v>0.18376276130286834</v>
      </c>
      <c r="E69" s="7">
        <f>H53</f>
        <v>0.1907062119601971</v>
      </c>
      <c r="F69" s="7">
        <f>L53</f>
        <v>0.20433082132977201</v>
      </c>
      <c r="G69" s="7">
        <f>P53</f>
        <v>0.20768352985926208</v>
      </c>
      <c r="H69" s="7">
        <f>T53</f>
        <v>0.21542528084584162</v>
      </c>
      <c r="I69" s="7">
        <f>X53</f>
        <v>0.21979881545548555</v>
      </c>
      <c r="K69" s="4"/>
      <c r="U69" s="15">
        <f t="shared" si="36"/>
        <v>2.8</v>
      </c>
      <c r="V69" s="9">
        <v>0.36130000000000001</v>
      </c>
      <c r="W69" s="9">
        <v>-9.8799999999999999E-2</v>
      </c>
      <c r="X69" s="12">
        <f t="shared" si="38"/>
        <v>0.27899252698588428</v>
      </c>
      <c r="Y69" s="17">
        <f t="shared" si="37"/>
        <v>0.28553946563328575</v>
      </c>
    </row>
    <row r="70" spans="2:25" x14ac:dyDescent="0.3">
      <c r="B70" s="31"/>
      <c r="C70" s="10" t="str">
        <f>$G$45</f>
        <v>w*,i</v>
      </c>
      <c r="D70" s="20">
        <f>G53</f>
        <v>1.76265222238319E-3</v>
      </c>
      <c r="E70" s="20">
        <f>K53</f>
        <v>1.1115125647889182E-3</v>
      </c>
      <c r="F70" s="20">
        <f>O53</f>
        <v>3.5077518257736729E-3</v>
      </c>
      <c r="G70" s="20">
        <f>S53</f>
        <v>1.0758487913807882E-2</v>
      </c>
      <c r="H70" s="20">
        <f>W53</f>
        <v>4.1660947997643999E-2</v>
      </c>
      <c r="I70" s="20">
        <f>AA53</f>
        <v>3.7279640133236092E-2</v>
      </c>
      <c r="K70" s="2"/>
      <c r="U70" s="15">
        <f t="shared" si="36"/>
        <v>2</v>
      </c>
      <c r="V70" s="9">
        <v>0</v>
      </c>
      <c r="W70" s="9">
        <v>0</v>
      </c>
      <c r="X70" s="9">
        <v>0</v>
      </c>
      <c r="Y70" s="17">
        <f t="shared" si="37"/>
        <v>0.20395676116663269</v>
      </c>
    </row>
    <row r="71" spans="2:25" x14ac:dyDescent="0.3">
      <c r="B71" s="22">
        <v>2.8</v>
      </c>
      <c r="C71" s="34" t="str">
        <f>$D$45</f>
        <v>Tau*,i</v>
      </c>
      <c r="D71" s="24">
        <f>D54</f>
        <v>0.26251823043266903</v>
      </c>
      <c r="E71" s="24">
        <f>H54</f>
        <v>0.27243744565742445</v>
      </c>
      <c r="F71" s="24">
        <f>L54</f>
        <v>0.29190117332824572</v>
      </c>
      <c r="G71" s="24">
        <f>P54</f>
        <v>0.29669075694180297</v>
      </c>
      <c r="H71" s="24">
        <f>T54</f>
        <v>0.30775040120834518</v>
      </c>
      <c r="I71" s="24">
        <f>X54</f>
        <v>0.31399830779355076</v>
      </c>
      <c r="K71" s="4"/>
    </row>
    <row r="72" spans="2:25" x14ac:dyDescent="0.3">
      <c r="B72" s="32"/>
      <c r="C72" s="35" t="str">
        <f>$G$45</f>
        <v>w*,i</v>
      </c>
      <c r="D72" s="25">
        <f>G54</f>
        <v>0</v>
      </c>
      <c r="E72" s="25">
        <f>K54</f>
        <v>0</v>
      </c>
      <c r="F72" s="25">
        <f>O54</f>
        <v>0</v>
      </c>
      <c r="G72" s="25">
        <f>S54</f>
        <v>2.8853304467970223E-3</v>
      </c>
      <c r="H72" s="25">
        <f>W54</f>
        <v>1.6387205206948356E-2</v>
      </c>
      <c r="I72" s="25">
        <f>AA54</f>
        <v>1.8550629947780402E-2</v>
      </c>
      <c r="K72" s="2"/>
    </row>
    <row r="73" spans="2:25" x14ac:dyDescent="0.3">
      <c r="B73" s="21">
        <v>2</v>
      </c>
      <c r="C73" s="33" t="str">
        <f>$D$45</f>
        <v>Tau*,i</v>
      </c>
      <c r="D73" s="7">
        <f>D55</f>
        <v>0.36752552260573668</v>
      </c>
      <c r="E73" s="7">
        <f>H55</f>
        <v>0.38141242392039421</v>
      </c>
      <c r="F73" s="7">
        <f>L55</f>
        <v>0.40866164265954402</v>
      </c>
      <c r="G73" s="7">
        <f>P55</f>
        <v>0.41536705971852417</v>
      </c>
      <c r="H73" s="7">
        <f>T55</f>
        <v>0.43085056169168323</v>
      </c>
      <c r="I73" s="7">
        <f>X55</f>
        <v>0.43959763091097109</v>
      </c>
      <c r="K73" s="4"/>
      <c r="M73" s="4"/>
      <c r="N73" s="4"/>
      <c r="O73" s="4"/>
      <c r="P73" s="4"/>
      <c r="Q73" s="4"/>
      <c r="R73" s="4"/>
      <c r="S73" s="4"/>
    </row>
    <row r="74" spans="2:25" x14ac:dyDescent="0.3">
      <c r="B74" s="21"/>
      <c r="C74" s="10" t="str">
        <f>$G$45</f>
        <v>w*,i</v>
      </c>
      <c r="D74" s="20">
        <f>G55</f>
        <v>0</v>
      </c>
      <c r="E74" s="20">
        <f>K55</f>
        <v>0</v>
      </c>
      <c r="F74" s="20">
        <f>O55</f>
        <v>0</v>
      </c>
      <c r="G74" s="20">
        <f>S55</f>
        <v>0</v>
      </c>
      <c r="H74" s="20">
        <f>W55</f>
        <v>0</v>
      </c>
      <c r="I74" s="20">
        <f>AA55</f>
        <v>0</v>
      </c>
      <c r="K74" s="2"/>
      <c r="M74" s="4"/>
      <c r="N74" s="4"/>
      <c r="O74" s="4"/>
      <c r="P74" s="4"/>
      <c r="Q74" s="4"/>
      <c r="R74" s="4"/>
      <c r="S74" s="4"/>
    </row>
    <row r="75" spans="2:25" x14ac:dyDescent="0.3">
      <c r="K75" s="4"/>
      <c r="M75" s="4"/>
      <c r="N75" s="4"/>
      <c r="O75" s="4"/>
      <c r="P75" s="4"/>
      <c r="Q75" s="4"/>
      <c r="R75" s="4"/>
      <c r="S75" s="4"/>
    </row>
    <row r="76" spans="2:25" x14ac:dyDescent="0.3">
      <c r="K76" s="2"/>
      <c r="M76" s="4"/>
      <c r="N76" s="4"/>
      <c r="O76" s="4"/>
      <c r="P76" s="4"/>
      <c r="Q76" s="4"/>
      <c r="R76" s="4"/>
      <c r="S76" s="4"/>
    </row>
    <row r="77" spans="2:25" x14ac:dyDescent="0.3">
      <c r="K77" s="4"/>
      <c r="M77" s="4"/>
      <c r="N77" s="4"/>
      <c r="O77" s="4"/>
      <c r="P77" s="4"/>
      <c r="Q77" s="4"/>
      <c r="R77" s="4"/>
      <c r="S77" s="4"/>
    </row>
    <row r="78" spans="2:25" x14ac:dyDescent="0.3">
      <c r="K78" s="2"/>
    </row>
    <row r="79" spans="2:25" x14ac:dyDescent="0.3">
      <c r="K79" s="4"/>
      <c r="M79" s="4"/>
      <c r="N79" s="4"/>
      <c r="O79" s="4"/>
      <c r="P79" s="4"/>
      <c r="Q79" s="4"/>
      <c r="R79" s="4"/>
      <c r="S79" s="4"/>
      <c r="X79" s="2"/>
    </row>
    <row r="80" spans="2:25" x14ac:dyDescent="0.3">
      <c r="K80" s="2"/>
      <c r="X80" s="2"/>
    </row>
    <row r="81" spans="4:24" x14ac:dyDescent="0.3">
      <c r="K81" s="4"/>
      <c r="M81" s="4"/>
      <c r="N81" s="4"/>
      <c r="O81" s="4"/>
      <c r="P81" s="4"/>
      <c r="Q81" s="4"/>
      <c r="R81" s="4"/>
      <c r="S81" s="4"/>
      <c r="X81" s="2"/>
    </row>
    <row r="82" spans="4:24" x14ac:dyDescent="0.3">
      <c r="D82" s="3"/>
      <c r="X82" s="2"/>
    </row>
    <row r="83" spans="4:24" x14ac:dyDescent="0.3">
      <c r="X83" s="2"/>
    </row>
    <row r="84" spans="4:24" x14ac:dyDescent="0.3">
      <c r="X84" s="2"/>
    </row>
    <row r="85" spans="4:24" x14ac:dyDescent="0.3">
      <c r="X85" s="2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DD362-74E2-4B46-B6B1-24ED16B40C3D}">
  <dimension ref="B2:AA85"/>
  <sheetViews>
    <sheetView topLeftCell="A4" workbookViewId="0">
      <selection activeCell="L22" activeCellId="1" sqref="C22:C27 L22:L27"/>
    </sheetView>
  </sheetViews>
  <sheetFormatPr defaultRowHeight="14.4" x14ac:dyDescent="0.3"/>
  <cols>
    <col min="2" max="2" width="10" customWidth="1"/>
    <col min="3" max="3" width="9.88671875" customWidth="1"/>
    <col min="10" max="10" width="11.109375" customWidth="1"/>
    <col min="11" max="11" width="10.44140625" customWidth="1"/>
    <col min="12" max="12" width="9.6640625" customWidth="1"/>
    <col min="13" max="13" width="12.109375" bestFit="1" customWidth="1"/>
    <col min="15" max="15" width="11.33203125" customWidth="1"/>
    <col min="21" max="21" width="10.109375" customWidth="1"/>
    <col min="24" max="24" width="11.33203125" customWidth="1"/>
  </cols>
  <sheetData>
    <row r="2" spans="2:15" x14ac:dyDescent="0.3">
      <c r="B2" s="5" t="s">
        <v>62</v>
      </c>
    </row>
    <row r="3" spans="2:15" x14ac:dyDescent="0.3">
      <c r="B3" s="18"/>
      <c r="C3" s="9">
        <v>0</v>
      </c>
      <c r="D3" s="9">
        <v>2</v>
      </c>
      <c r="E3" s="9">
        <v>4</v>
      </c>
      <c r="F3" s="9">
        <v>2</v>
      </c>
      <c r="G3" s="9">
        <v>0</v>
      </c>
      <c r="H3" s="9">
        <v>2</v>
      </c>
      <c r="I3" s="9">
        <v>4</v>
      </c>
      <c r="J3" s="9">
        <v>2</v>
      </c>
      <c r="K3" t="s">
        <v>69</v>
      </c>
      <c r="N3" s="5" t="s">
        <v>52</v>
      </c>
      <c r="O3" s="5"/>
    </row>
    <row r="4" spans="2:15" x14ac:dyDescent="0.3">
      <c r="B4" s="10" t="s">
        <v>53</v>
      </c>
      <c r="C4" s="10" t="s">
        <v>54</v>
      </c>
      <c r="D4" s="10" t="s">
        <v>55</v>
      </c>
      <c r="E4" s="10" t="s">
        <v>56</v>
      </c>
      <c r="F4" s="10" t="s">
        <v>57</v>
      </c>
      <c r="G4" s="10" t="s">
        <v>58</v>
      </c>
      <c r="H4" s="10" t="s">
        <v>59</v>
      </c>
      <c r="I4" s="10" t="s">
        <v>60</v>
      </c>
      <c r="J4" s="10" t="s">
        <v>61</v>
      </c>
      <c r="N4" s="10" t="s">
        <v>29</v>
      </c>
      <c r="O4" s="10" t="s">
        <v>30</v>
      </c>
    </row>
    <row r="5" spans="2:15" x14ac:dyDescent="0.3">
      <c r="B5" s="10">
        <v>1</v>
      </c>
      <c r="C5" s="9">
        <v>28</v>
      </c>
      <c r="D5" s="9">
        <v>32</v>
      </c>
      <c r="E5" s="9">
        <v>31.5</v>
      </c>
      <c r="F5" s="9">
        <v>30.5</v>
      </c>
      <c r="G5" s="9">
        <v>11</v>
      </c>
      <c r="H5" s="9">
        <v>14</v>
      </c>
      <c r="I5" s="9">
        <v>15.5</v>
      </c>
      <c r="J5" s="9">
        <v>14</v>
      </c>
      <c r="N5" s="14">
        <v>45</v>
      </c>
      <c r="O5" s="12">
        <v>0</v>
      </c>
    </row>
    <row r="6" spans="2:15" x14ac:dyDescent="0.3">
      <c r="B6" s="10">
        <v>2</v>
      </c>
      <c r="C6" s="9">
        <v>29</v>
      </c>
      <c r="D6" s="9">
        <v>32.5</v>
      </c>
      <c r="E6" s="9">
        <v>32</v>
      </c>
      <c r="F6" s="9">
        <v>31</v>
      </c>
      <c r="G6" s="9">
        <v>11</v>
      </c>
      <c r="H6" s="9">
        <v>13.5</v>
      </c>
      <c r="I6" s="9">
        <v>15.5</v>
      </c>
      <c r="J6" s="9">
        <v>14</v>
      </c>
      <c r="N6" s="9">
        <v>31.5</v>
      </c>
      <c r="O6" s="12">
        <v>0</v>
      </c>
    </row>
    <row r="7" spans="2:15" x14ac:dyDescent="0.3">
      <c r="B7" s="10">
        <v>3</v>
      </c>
      <c r="C7" s="9">
        <v>30.5</v>
      </c>
      <c r="D7" s="9">
        <v>34</v>
      </c>
      <c r="E7" s="9">
        <v>33.5</v>
      </c>
      <c r="F7" s="9">
        <v>32.5</v>
      </c>
      <c r="G7" s="9">
        <v>11</v>
      </c>
      <c r="H7" s="9">
        <v>13.5</v>
      </c>
      <c r="I7" s="9">
        <v>15.5</v>
      </c>
      <c r="J7" s="9">
        <v>14</v>
      </c>
      <c r="N7" s="9">
        <v>22.4</v>
      </c>
      <c r="O7" s="12">
        <v>5.4158678660964459E-2</v>
      </c>
    </row>
    <row r="8" spans="2:15" x14ac:dyDescent="0.3">
      <c r="B8" s="10">
        <v>4</v>
      </c>
      <c r="C8" s="9">
        <v>31</v>
      </c>
      <c r="D8" s="9">
        <v>34</v>
      </c>
      <c r="E8" s="9">
        <v>34</v>
      </c>
      <c r="F8" s="9">
        <v>33</v>
      </c>
      <c r="G8" s="9">
        <v>11</v>
      </c>
      <c r="H8" s="9">
        <v>13.5</v>
      </c>
      <c r="I8" s="9">
        <v>15.5</v>
      </c>
      <c r="J8" s="9">
        <v>14</v>
      </c>
      <c r="N8" s="9">
        <v>16</v>
      </c>
      <c r="O8" s="12">
        <v>0.264452145701224</v>
      </c>
    </row>
    <row r="9" spans="2:15" x14ac:dyDescent="0.3">
      <c r="B9" s="10">
        <v>5</v>
      </c>
      <c r="C9" s="9">
        <v>31.5</v>
      </c>
      <c r="D9" s="9">
        <v>34.5</v>
      </c>
      <c r="E9" s="9">
        <v>35</v>
      </c>
      <c r="F9" s="9">
        <v>34.5</v>
      </c>
      <c r="G9" s="9">
        <v>11</v>
      </c>
      <c r="H9" s="9">
        <v>13.5</v>
      </c>
      <c r="I9" s="9">
        <v>15.5</v>
      </c>
      <c r="J9" s="9">
        <v>14</v>
      </c>
      <c r="N9" s="9">
        <v>11.2</v>
      </c>
      <c r="O9" s="12">
        <v>0.10212358059283291</v>
      </c>
    </row>
    <row r="10" spans="2:15" x14ac:dyDescent="0.3">
      <c r="B10" s="10">
        <v>6</v>
      </c>
      <c r="C10" s="9">
        <v>32.5</v>
      </c>
      <c r="D10" s="9">
        <v>35</v>
      </c>
      <c r="E10" s="9">
        <v>35.5</v>
      </c>
      <c r="F10" s="9">
        <v>34.5</v>
      </c>
      <c r="G10" s="9">
        <v>11</v>
      </c>
      <c r="H10" s="9">
        <v>13.5</v>
      </c>
      <c r="I10" s="9">
        <v>15.5</v>
      </c>
      <c r="J10" s="9">
        <v>14</v>
      </c>
      <c r="N10" s="9">
        <v>8</v>
      </c>
      <c r="O10" s="12">
        <v>0.20059725704173426</v>
      </c>
    </row>
    <row r="11" spans="2:15" x14ac:dyDescent="0.3">
      <c r="B11" s="5" t="s">
        <v>68</v>
      </c>
      <c r="N11" s="9">
        <v>5.6</v>
      </c>
      <c r="O11" s="12">
        <v>0.25261760802241556</v>
      </c>
    </row>
    <row r="12" spans="2:15" x14ac:dyDescent="0.3">
      <c r="B12" s="10" t="s">
        <v>53</v>
      </c>
      <c r="C12" s="10" t="s">
        <v>54</v>
      </c>
      <c r="D12" s="10" t="s">
        <v>55</v>
      </c>
      <c r="E12" s="10" t="s">
        <v>56</v>
      </c>
      <c r="F12" s="10" t="s">
        <v>57</v>
      </c>
      <c r="G12" s="10" t="s">
        <v>58</v>
      </c>
      <c r="H12" s="10" t="s">
        <v>59</v>
      </c>
      <c r="I12" s="10" t="s">
        <v>60</v>
      </c>
      <c r="J12" s="10" t="s">
        <v>61</v>
      </c>
      <c r="K12" s="19" t="s">
        <v>63</v>
      </c>
      <c r="L12" s="19" t="s">
        <v>64</v>
      </c>
      <c r="N12" s="9">
        <v>4</v>
      </c>
      <c r="O12" s="12">
        <v>0.10680578085828049</v>
      </c>
    </row>
    <row r="13" spans="2:15" x14ac:dyDescent="0.3">
      <c r="B13" s="10">
        <v>1</v>
      </c>
      <c r="C13" s="12">
        <f>(C5-C$3)/100</f>
        <v>0.28000000000000003</v>
      </c>
      <c r="D13" s="12">
        <f t="shared" ref="D13:J13" si="0">(D5-D$3)/100</f>
        <v>0.3</v>
      </c>
      <c r="E13" s="12">
        <f t="shared" si="0"/>
        <v>0.27500000000000002</v>
      </c>
      <c r="F13" s="12">
        <f t="shared" si="0"/>
        <v>0.28499999999999998</v>
      </c>
      <c r="G13" s="12">
        <f t="shared" si="0"/>
        <v>0.11</v>
      </c>
      <c r="H13" s="12">
        <f t="shared" si="0"/>
        <v>0.12</v>
      </c>
      <c r="I13" s="12">
        <f t="shared" si="0"/>
        <v>0.115</v>
      </c>
      <c r="J13" s="12">
        <f t="shared" si="0"/>
        <v>0.12</v>
      </c>
      <c r="K13" s="16">
        <f t="shared" ref="K13:K18" si="1">AVERAGE(C13:F13)</f>
        <v>0.28500000000000003</v>
      </c>
      <c r="L13" s="16">
        <f t="shared" ref="L13:L18" si="2">AVERAGE(G13:J13)</f>
        <v>0.11624999999999999</v>
      </c>
      <c r="N13" s="9">
        <v>2.8</v>
      </c>
      <c r="O13" s="12">
        <v>1.8102049845155583E-2</v>
      </c>
    </row>
    <row r="14" spans="2:15" x14ac:dyDescent="0.3">
      <c r="B14" s="10">
        <v>2</v>
      </c>
      <c r="C14" s="12">
        <f t="shared" ref="C14:J18" si="3">(C6-C$3)/100</f>
        <v>0.28999999999999998</v>
      </c>
      <c r="D14" s="12">
        <f t="shared" si="3"/>
        <v>0.30499999999999999</v>
      </c>
      <c r="E14" s="12">
        <f t="shared" si="3"/>
        <v>0.28000000000000003</v>
      </c>
      <c r="F14" s="12">
        <f t="shared" si="3"/>
        <v>0.28999999999999998</v>
      </c>
      <c r="G14" s="12">
        <f t="shared" si="3"/>
        <v>0.11</v>
      </c>
      <c r="H14" s="12">
        <f t="shared" si="3"/>
        <v>0.115</v>
      </c>
      <c r="I14" s="12">
        <f t="shared" si="3"/>
        <v>0.115</v>
      </c>
      <c r="J14" s="12">
        <f t="shared" si="3"/>
        <v>0.12</v>
      </c>
      <c r="K14" s="16">
        <f t="shared" si="1"/>
        <v>0.29125000000000001</v>
      </c>
      <c r="L14" s="16">
        <f t="shared" si="2"/>
        <v>0.115</v>
      </c>
      <c r="N14" s="9">
        <v>2</v>
      </c>
      <c r="O14" s="12">
        <v>1.1428992773927149E-3</v>
      </c>
    </row>
    <row r="15" spans="2:15" x14ac:dyDescent="0.3">
      <c r="B15" s="10">
        <v>3</v>
      </c>
      <c r="C15" s="12">
        <f t="shared" si="3"/>
        <v>0.30499999999999999</v>
      </c>
      <c r="D15" s="12">
        <f t="shared" si="3"/>
        <v>0.32</v>
      </c>
      <c r="E15" s="12">
        <f t="shared" si="3"/>
        <v>0.29499999999999998</v>
      </c>
      <c r="F15" s="12">
        <f t="shared" si="3"/>
        <v>0.30499999999999999</v>
      </c>
      <c r="G15" s="12">
        <f t="shared" si="3"/>
        <v>0.11</v>
      </c>
      <c r="H15" s="12">
        <f t="shared" si="3"/>
        <v>0.115</v>
      </c>
      <c r="I15" s="12">
        <f t="shared" si="3"/>
        <v>0.115</v>
      </c>
      <c r="J15" s="12">
        <f t="shared" si="3"/>
        <v>0.12</v>
      </c>
      <c r="K15" s="16">
        <f t="shared" si="1"/>
        <v>0.30624999999999997</v>
      </c>
      <c r="L15" s="16">
        <f t="shared" si="2"/>
        <v>0.115</v>
      </c>
    </row>
    <row r="16" spans="2:15" x14ac:dyDescent="0.3">
      <c r="B16" s="10">
        <v>4</v>
      </c>
      <c r="C16" s="12">
        <f t="shared" si="3"/>
        <v>0.31</v>
      </c>
      <c r="D16" s="12">
        <f t="shared" si="3"/>
        <v>0.32</v>
      </c>
      <c r="E16" s="12">
        <f t="shared" si="3"/>
        <v>0.3</v>
      </c>
      <c r="F16" s="12">
        <f t="shared" si="3"/>
        <v>0.31</v>
      </c>
      <c r="G16" s="12">
        <f t="shared" si="3"/>
        <v>0.11</v>
      </c>
      <c r="H16" s="12">
        <f t="shared" si="3"/>
        <v>0.115</v>
      </c>
      <c r="I16" s="12">
        <f t="shared" si="3"/>
        <v>0.115</v>
      </c>
      <c r="J16" s="12">
        <f t="shared" si="3"/>
        <v>0.12</v>
      </c>
      <c r="K16" s="16">
        <f t="shared" si="1"/>
        <v>0.31</v>
      </c>
      <c r="L16" s="16">
        <f t="shared" si="2"/>
        <v>0.115</v>
      </c>
    </row>
    <row r="17" spans="2:22" x14ac:dyDescent="0.3">
      <c r="B17" s="10">
        <v>5</v>
      </c>
      <c r="C17" s="12">
        <f t="shared" si="3"/>
        <v>0.315</v>
      </c>
      <c r="D17" s="12">
        <f t="shared" si="3"/>
        <v>0.32500000000000001</v>
      </c>
      <c r="E17" s="12">
        <f t="shared" si="3"/>
        <v>0.31</v>
      </c>
      <c r="F17" s="12">
        <f t="shared" si="3"/>
        <v>0.32500000000000001</v>
      </c>
      <c r="G17" s="12">
        <f t="shared" si="3"/>
        <v>0.11</v>
      </c>
      <c r="H17" s="12">
        <f t="shared" si="3"/>
        <v>0.115</v>
      </c>
      <c r="I17" s="12">
        <f t="shared" si="3"/>
        <v>0.115</v>
      </c>
      <c r="J17" s="12">
        <f t="shared" si="3"/>
        <v>0.12</v>
      </c>
      <c r="K17" s="16">
        <f t="shared" si="1"/>
        <v>0.31874999999999998</v>
      </c>
      <c r="L17" s="16">
        <f t="shared" si="2"/>
        <v>0.115</v>
      </c>
    </row>
    <row r="18" spans="2:22" x14ac:dyDescent="0.3">
      <c r="B18" s="10">
        <v>6</v>
      </c>
      <c r="C18" s="12">
        <f t="shared" si="3"/>
        <v>0.32500000000000001</v>
      </c>
      <c r="D18" s="12">
        <f t="shared" si="3"/>
        <v>0.33</v>
      </c>
      <c r="E18" s="12">
        <f t="shared" si="3"/>
        <v>0.315</v>
      </c>
      <c r="F18" s="12">
        <f t="shared" si="3"/>
        <v>0.32500000000000001</v>
      </c>
      <c r="G18" s="12">
        <f t="shared" si="3"/>
        <v>0.11</v>
      </c>
      <c r="H18" s="12">
        <f t="shared" si="3"/>
        <v>0.115</v>
      </c>
      <c r="I18" s="12">
        <f t="shared" si="3"/>
        <v>0.115</v>
      </c>
      <c r="J18" s="12">
        <f t="shared" si="3"/>
        <v>0.12</v>
      </c>
      <c r="K18" s="16">
        <f t="shared" si="1"/>
        <v>0.32374999999999998</v>
      </c>
      <c r="L18" s="16">
        <f t="shared" si="2"/>
        <v>0.115</v>
      </c>
    </row>
    <row r="19" spans="2:22" x14ac:dyDescent="0.3">
      <c r="B19" s="11"/>
    </row>
    <row r="20" spans="2:22" x14ac:dyDescent="0.3">
      <c r="B20" s="5" t="s">
        <v>66</v>
      </c>
      <c r="M20" s="5" t="s">
        <v>65</v>
      </c>
    </row>
    <row r="21" spans="2:22" x14ac:dyDescent="0.3">
      <c r="B21" s="10" t="s">
        <v>67</v>
      </c>
      <c r="C21" s="10" t="s">
        <v>0</v>
      </c>
      <c r="D21" s="10" t="s">
        <v>1</v>
      </c>
      <c r="E21" s="10" t="s">
        <v>5</v>
      </c>
      <c r="F21" s="10" t="s">
        <v>2</v>
      </c>
      <c r="G21" s="10" t="s">
        <v>3</v>
      </c>
      <c r="H21" s="10" t="s">
        <v>16</v>
      </c>
      <c r="I21" s="10" t="s">
        <v>14</v>
      </c>
      <c r="J21" s="10" t="s">
        <v>32</v>
      </c>
      <c r="K21" s="10" t="s">
        <v>4</v>
      </c>
      <c r="M21" s="8" t="s">
        <v>15</v>
      </c>
      <c r="N21" s="13">
        <v>8.3999999999999995E-3</v>
      </c>
      <c r="O21" s="8" t="s">
        <v>51</v>
      </c>
    </row>
    <row r="22" spans="2:22" x14ac:dyDescent="0.3">
      <c r="B22" s="9">
        <v>1</v>
      </c>
      <c r="C22" s="9">
        <v>5230</v>
      </c>
      <c r="D22" s="9">
        <f t="shared" ref="D22:D27" si="4">C22*6.30901964*10^-5</f>
        <v>0.32996172717200001</v>
      </c>
      <c r="E22" s="12">
        <f t="shared" ref="E22:E27" si="5">K13-L13</f>
        <v>0.16875000000000004</v>
      </c>
      <c r="F22" s="9">
        <f t="shared" ref="F22:F27" si="6">D22/(2*E22)</f>
        <v>0.97766437680592577</v>
      </c>
      <c r="G22" s="9">
        <f t="shared" ref="G22:G27" si="7">F22/SQRT($N$24*E22)</f>
        <v>0.75985967339575877</v>
      </c>
      <c r="H22" s="9">
        <f t="shared" ref="H22:H27" si="8">2*E22/(2+2*E22)</f>
        <v>0.14438502673796796</v>
      </c>
      <c r="I22" s="9">
        <f t="shared" ref="I22:I27" si="9">$N$22*$N$24*H22*$N$21</f>
        <v>11.897903743315512</v>
      </c>
      <c r="J22" s="12">
        <f t="shared" ref="J22:J27" si="10">SQRT(I22/$N$22)</f>
        <v>0.10907751254642503</v>
      </c>
      <c r="K22" s="9">
        <f>C41</f>
        <v>67</v>
      </c>
      <c r="L22" s="2">
        <f t="shared" ref="L22:L27" si="11">I22/(($N$23-$N$22)*($N$24*$V$57/1000))</f>
        <v>7.4959315236740084E-2</v>
      </c>
      <c r="M22" s="8" t="s">
        <v>22</v>
      </c>
      <c r="N22" s="8">
        <v>1000</v>
      </c>
      <c r="O22" s="8" t="s">
        <v>25</v>
      </c>
    </row>
    <row r="23" spans="2:22" x14ac:dyDescent="0.3">
      <c r="B23" s="9">
        <v>2</v>
      </c>
      <c r="C23" s="9">
        <v>5589</v>
      </c>
      <c r="D23" s="9">
        <f t="shared" si="4"/>
        <v>0.35261110767959997</v>
      </c>
      <c r="E23" s="12">
        <f t="shared" si="5"/>
        <v>0.17625000000000002</v>
      </c>
      <c r="F23" s="9">
        <f t="shared" si="6"/>
        <v>1.0003151990910637</v>
      </c>
      <c r="G23" s="9">
        <f t="shared" si="7"/>
        <v>0.7607427131815645</v>
      </c>
      <c r="H23" s="9">
        <f t="shared" si="8"/>
        <v>0.14984059511158343</v>
      </c>
      <c r="I23" s="9">
        <f t="shared" si="9"/>
        <v>12.347464399574921</v>
      </c>
      <c r="J23" s="12">
        <f t="shared" si="10"/>
        <v>0.11111914506319297</v>
      </c>
      <c r="K23" s="9">
        <f>D41</f>
        <v>56</v>
      </c>
      <c r="L23" s="2">
        <f t="shared" si="11"/>
        <v>7.7791642651518292E-2</v>
      </c>
      <c r="M23" s="8" t="s">
        <v>23</v>
      </c>
      <c r="N23" s="8">
        <v>2650</v>
      </c>
      <c r="O23" s="8" t="s">
        <v>25</v>
      </c>
    </row>
    <row r="24" spans="2:22" x14ac:dyDescent="0.3">
      <c r="B24" s="9">
        <v>3</v>
      </c>
      <c r="C24" s="9">
        <v>6150</v>
      </c>
      <c r="D24" s="9">
        <f t="shared" si="4"/>
        <v>0.38800470786000002</v>
      </c>
      <c r="E24" s="12">
        <f t="shared" si="5"/>
        <v>0.19124999999999998</v>
      </c>
      <c r="F24" s="9">
        <f t="shared" si="6"/>
        <v>1.0143913930980395</v>
      </c>
      <c r="G24" s="9">
        <f t="shared" si="7"/>
        <v>0.74057718749743129</v>
      </c>
      <c r="H24" s="9">
        <f t="shared" si="8"/>
        <v>0.16054564533053514</v>
      </c>
      <c r="I24" s="9">
        <f t="shared" si="9"/>
        <v>13.229603357817417</v>
      </c>
      <c r="J24" s="12">
        <f t="shared" si="10"/>
        <v>0.11502001285783886</v>
      </c>
      <c r="K24" s="9">
        <f>E41</f>
        <v>291</v>
      </c>
      <c r="L24" s="2">
        <f t="shared" si="11"/>
        <v>8.3349305049876407E-2</v>
      </c>
      <c r="M24" s="8" t="s">
        <v>24</v>
      </c>
      <c r="N24" s="8">
        <v>9.81</v>
      </c>
      <c r="O24" s="8" t="s">
        <v>26</v>
      </c>
    </row>
    <row r="25" spans="2:22" x14ac:dyDescent="0.3">
      <c r="B25" s="9">
        <v>4</v>
      </c>
      <c r="C25" s="9">
        <v>6590</v>
      </c>
      <c r="D25" s="9">
        <f t="shared" si="4"/>
        <v>0.41576439427600004</v>
      </c>
      <c r="E25" s="12">
        <f t="shared" si="5"/>
        <v>0.19500000000000001</v>
      </c>
      <c r="F25" s="9">
        <f t="shared" si="6"/>
        <v>1.066062549425641</v>
      </c>
      <c r="G25" s="9">
        <f t="shared" si="7"/>
        <v>0.77078078160896857</v>
      </c>
      <c r="H25" s="9">
        <f t="shared" si="8"/>
        <v>0.16317991631799164</v>
      </c>
      <c r="I25" s="9">
        <f t="shared" si="9"/>
        <v>13.446677824267782</v>
      </c>
      <c r="J25" s="12">
        <f t="shared" si="10"/>
        <v>0.115959811246258</v>
      </c>
      <c r="K25" s="9">
        <f>F41</f>
        <v>662</v>
      </c>
      <c r="L25" s="2">
        <f t="shared" si="11"/>
        <v>8.471692019549748E-2</v>
      </c>
      <c r="M25" s="8" t="s">
        <v>39</v>
      </c>
      <c r="N25" s="8">
        <v>0.25</v>
      </c>
      <c r="O25" s="8" t="s">
        <v>40</v>
      </c>
    </row>
    <row r="26" spans="2:22" x14ac:dyDescent="0.3">
      <c r="B26" s="9">
        <v>5</v>
      </c>
      <c r="C26" s="9">
        <v>7060</v>
      </c>
      <c r="D26" s="9">
        <f t="shared" si="4"/>
        <v>0.44541678658400002</v>
      </c>
      <c r="E26" s="12">
        <f t="shared" si="5"/>
        <v>0.20374999999999999</v>
      </c>
      <c r="F26" s="9">
        <f t="shared" si="6"/>
        <v>1.093047329040491</v>
      </c>
      <c r="G26" s="9">
        <f t="shared" si="7"/>
        <v>0.77313557077272654</v>
      </c>
      <c r="H26" s="9">
        <f t="shared" si="8"/>
        <v>0.16926272066458983</v>
      </c>
      <c r="I26" s="9">
        <f t="shared" si="9"/>
        <v>13.94792523364486</v>
      </c>
      <c r="J26" s="12">
        <f t="shared" si="10"/>
        <v>0.11810133459722147</v>
      </c>
      <c r="K26" s="9">
        <f>G41</f>
        <v>1137</v>
      </c>
      <c r="L26" s="2">
        <f t="shared" si="11"/>
        <v>8.7874885109460163E-2</v>
      </c>
      <c r="M26" s="8" t="s">
        <v>47</v>
      </c>
      <c r="N26" s="8">
        <v>10</v>
      </c>
      <c r="O26" s="8" t="s">
        <v>48</v>
      </c>
    </row>
    <row r="27" spans="2:22" x14ac:dyDescent="0.3">
      <c r="B27" s="9">
        <v>6</v>
      </c>
      <c r="C27" s="9">
        <v>7373</v>
      </c>
      <c r="D27" s="9">
        <f t="shared" si="4"/>
        <v>0.46516401805720003</v>
      </c>
      <c r="E27" s="12">
        <f t="shared" si="5"/>
        <v>0.20874999999999999</v>
      </c>
      <c r="F27" s="9">
        <f t="shared" si="6"/>
        <v>1.1141653127118565</v>
      </c>
      <c r="G27" s="9">
        <f t="shared" si="7"/>
        <v>0.77857756944133882</v>
      </c>
      <c r="H27" s="9">
        <f t="shared" si="8"/>
        <v>0.17269906928645293</v>
      </c>
      <c r="I27" s="9">
        <f t="shared" si="9"/>
        <v>14.231094105480866</v>
      </c>
      <c r="J27" s="12">
        <f t="shared" si="10"/>
        <v>0.11929414950231576</v>
      </c>
      <c r="K27" s="9">
        <f>H41</f>
        <v>1913</v>
      </c>
      <c r="L27" s="2">
        <f t="shared" si="11"/>
        <v>8.9658909017126462E-2</v>
      </c>
    </row>
    <row r="29" spans="2:22" x14ac:dyDescent="0.3">
      <c r="B29" s="5" t="s">
        <v>49</v>
      </c>
      <c r="J29" s="5" t="s">
        <v>50</v>
      </c>
    </row>
    <row r="30" spans="2:22" x14ac:dyDescent="0.3">
      <c r="B30" s="10" t="s">
        <v>6</v>
      </c>
      <c r="C30" s="10" t="s">
        <v>7</v>
      </c>
      <c r="D30" s="10" t="s">
        <v>8</v>
      </c>
      <c r="E30" s="10" t="s">
        <v>9</v>
      </c>
      <c r="F30" s="10" t="s">
        <v>10</v>
      </c>
      <c r="G30" s="10" t="s">
        <v>11</v>
      </c>
      <c r="H30" s="10" t="s">
        <v>12</v>
      </c>
      <c r="J30" s="10" t="s">
        <v>6</v>
      </c>
      <c r="K30" s="10" t="s">
        <v>7</v>
      </c>
      <c r="L30" s="10" t="s">
        <v>8</v>
      </c>
      <c r="M30" s="10" t="s">
        <v>9</v>
      </c>
      <c r="N30" s="10" t="s">
        <v>10</v>
      </c>
      <c r="O30" s="10" t="s">
        <v>11</v>
      </c>
      <c r="P30" s="10" t="s">
        <v>12</v>
      </c>
    </row>
    <row r="31" spans="2:22" x14ac:dyDescent="0.3">
      <c r="B31" s="15">
        <v>45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J31" s="15">
        <v>45</v>
      </c>
      <c r="K31" s="9">
        <f t="shared" ref="K31:K41" si="12">C31/$C$41</f>
        <v>0</v>
      </c>
      <c r="L31" s="9">
        <f t="shared" ref="L31:L41" si="13">D31/$D$41</f>
        <v>0</v>
      </c>
      <c r="M31" s="9">
        <f t="shared" ref="M31:M41" si="14">E31/$E$41</f>
        <v>0</v>
      </c>
      <c r="N31" s="9">
        <f t="shared" ref="N31:N41" si="15">F31/$F$41</f>
        <v>0</v>
      </c>
      <c r="O31" s="9">
        <f t="shared" ref="O31:O41" si="16">G31/$G$41</f>
        <v>0</v>
      </c>
      <c r="P31" s="9">
        <f t="shared" ref="P31:P41" si="17">H31/$H$41</f>
        <v>0</v>
      </c>
    </row>
    <row r="32" spans="2:22" x14ac:dyDescent="0.3">
      <c r="B32" s="15">
        <v>31.5</v>
      </c>
      <c r="C32" s="9">
        <v>0</v>
      </c>
      <c r="D32" s="9">
        <v>0</v>
      </c>
      <c r="E32" s="9">
        <v>0</v>
      </c>
      <c r="F32" s="9">
        <v>0</v>
      </c>
      <c r="G32" s="9">
        <v>0</v>
      </c>
      <c r="H32" s="9">
        <v>0</v>
      </c>
      <c r="J32" s="15">
        <v>31.5</v>
      </c>
      <c r="K32" s="9">
        <f t="shared" si="12"/>
        <v>0</v>
      </c>
      <c r="L32" s="9">
        <f t="shared" si="13"/>
        <v>0</v>
      </c>
      <c r="M32" s="9">
        <f t="shared" si="14"/>
        <v>0</v>
      </c>
      <c r="N32" s="9">
        <f t="shared" si="15"/>
        <v>0</v>
      </c>
      <c r="O32" s="9">
        <f t="shared" si="16"/>
        <v>0</v>
      </c>
      <c r="P32" s="9">
        <f t="shared" si="17"/>
        <v>0</v>
      </c>
      <c r="V32" s="2"/>
    </row>
    <row r="33" spans="2:27" x14ac:dyDescent="0.3">
      <c r="B33" s="15">
        <v>22.4</v>
      </c>
      <c r="C33" s="9">
        <v>20</v>
      </c>
      <c r="D33" s="9">
        <v>0</v>
      </c>
      <c r="E33" s="9">
        <v>0</v>
      </c>
      <c r="F33" s="9">
        <v>46</v>
      </c>
      <c r="G33" s="9">
        <v>176</v>
      </c>
      <c r="H33" s="9">
        <v>232</v>
      </c>
      <c r="J33" s="15">
        <v>22.4</v>
      </c>
      <c r="K33" s="17">
        <f t="shared" si="12"/>
        <v>0.29850746268656714</v>
      </c>
      <c r="L33" s="17">
        <f t="shared" si="13"/>
        <v>0</v>
      </c>
      <c r="M33" s="17">
        <f t="shared" si="14"/>
        <v>0</v>
      </c>
      <c r="N33" s="17">
        <f t="shared" si="15"/>
        <v>6.9486404833836862E-2</v>
      </c>
      <c r="O33" s="17">
        <f t="shared" si="16"/>
        <v>0.15479331574318381</v>
      </c>
      <c r="P33" s="17">
        <f t="shared" si="17"/>
        <v>0.12127548353371667</v>
      </c>
    </row>
    <row r="34" spans="2:27" x14ac:dyDescent="0.3">
      <c r="B34" s="15">
        <v>16</v>
      </c>
      <c r="C34" s="9">
        <v>16</v>
      </c>
      <c r="D34" s="9">
        <v>12</v>
      </c>
      <c r="E34" s="9">
        <v>196</v>
      </c>
      <c r="F34" s="9">
        <v>408</v>
      </c>
      <c r="G34" s="9">
        <v>606</v>
      </c>
      <c r="H34" s="9">
        <v>858</v>
      </c>
      <c r="J34" s="15">
        <v>16</v>
      </c>
      <c r="K34" s="17">
        <f t="shared" si="12"/>
        <v>0.23880597014925373</v>
      </c>
      <c r="L34" s="17">
        <f t="shared" si="13"/>
        <v>0.21428571428571427</v>
      </c>
      <c r="M34" s="17">
        <f t="shared" si="14"/>
        <v>0.67353951890034369</v>
      </c>
      <c r="N34" s="17">
        <f t="shared" si="15"/>
        <v>0.61631419939577037</v>
      </c>
      <c r="O34" s="17">
        <f t="shared" si="16"/>
        <v>0.53298153034300788</v>
      </c>
      <c r="P34" s="17">
        <f t="shared" si="17"/>
        <v>0.44851019341348669</v>
      </c>
    </row>
    <row r="35" spans="2:27" x14ac:dyDescent="0.3">
      <c r="B35" s="15">
        <v>11.2</v>
      </c>
      <c r="C35" s="9">
        <v>6</v>
      </c>
      <c r="D35" s="9">
        <v>24</v>
      </c>
      <c r="E35" s="9">
        <v>42</v>
      </c>
      <c r="F35" s="9">
        <v>102</v>
      </c>
      <c r="G35" s="9">
        <v>188</v>
      </c>
      <c r="H35" s="9">
        <v>382</v>
      </c>
      <c r="J35" s="15">
        <v>11.2</v>
      </c>
      <c r="K35" s="17">
        <f t="shared" si="12"/>
        <v>8.9552238805970144E-2</v>
      </c>
      <c r="L35" s="17">
        <f t="shared" si="13"/>
        <v>0.42857142857142855</v>
      </c>
      <c r="M35" s="17">
        <f t="shared" si="14"/>
        <v>0.14432989690721648</v>
      </c>
      <c r="N35" s="17">
        <f t="shared" si="15"/>
        <v>0.15407854984894259</v>
      </c>
      <c r="O35" s="17">
        <f t="shared" si="16"/>
        <v>0.16534740545294635</v>
      </c>
      <c r="P35" s="17">
        <f t="shared" si="17"/>
        <v>0.19968635650810246</v>
      </c>
    </row>
    <row r="36" spans="2:27" x14ac:dyDescent="0.3">
      <c r="B36" s="15">
        <v>8</v>
      </c>
      <c r="C36" s="9">
        <v>14</v>
      </c>
      <c r="D36" s="9">
        <v>10</v>
      </c>
      <c r="E36" s="9">
        <v>34</v>
      </c>
      <c r="F36" s="9">
        <v>66</v>
      </c>
      <c r="G36" s="9">
        <v>98</v>
      </c>
      <c r="H36" s="9">
        <v>230</v>
      </c>
      <c r="J36" s="15">
        <v>8</v>
      </c>
      <c r="K36" s="17">
        <f t="shared" si="12"/>
        <v>0.20895522388059701</v>
      </c>
      <c r="L36" s="17">
        <f t="shared" si="13"/>
        <v>0.17857142857142858</v>
      </c>
      <c r="M36" s="17">
        <f t="shared" si="14"/>
        <v>0.11683848797250859</v>
      </c>
      <c r="N36" s="17">
        <f t="shared" si="15"/>
        <v>9.9697885196374625E-2</v>
      </c>
      <c r="O36" s="17">
        <f t="shared" si="16"/>
        <v>8.6191732629727347E-2</v>
      </c>
      <c r="P36" s="17">
        <f t="shared" si="17"/>
        <v>0.12023000522739154</v>
      </c>
    </row>
    <row r="37" spans="2:27" x14ac:dyDescent="0.3">
      <c r="B37" s="15">
        <v>5.6</v>
      </c>
      <c r="C37" s="9">
        <v>8</v>
      </c>
      <c r="D37" s="9">
        <v>8</v>
      </c>
      <c r="E37" s="9">
        <v>18</v>
      </c>
      <c r="F37" s="9">
        <v>36</v>
      </c>
      <c r="G37" s="9">
        <v>62</v>
      </c>
      <c r="H37" s="9">
        <v>180</v>
      </c>
      <c r="J37" s="15">
        <v>5.6</v>
      </c>
      <c r="K37" s="17">
        <f t="shared" si="12"/>
        <v>0.11940298507462686</v>
      </c>
      <c r="L37" s="17">
        <f t="shared" si="13"/>
        <v>0.14285714285714285</v>
      </c>
      <c r="M37" s="17">
        <f t="shared" si="14"/>
        <v>6.1855670103092786E-2</v>
      </c>
      <c r="N37" s="17">
        <f t="shared" si="15"/>
        <v>5.4380664652567974E-2</v>
      </c>
      <c r="O37" s="17">
        <f t="shared" si="16"/>
        <v>5.4529463500439752E-2</v>
      </c>
      <c r="P37" s="17">
        <f t="shared" si="17"/>
        <v>9.4093047569262941E-2</v>
      </c>
    </row>
    <row r="38" spans="2:27" x14ac:dyDescent="0.3">
      <c r="B38" s="15">
        <v>4</v>
      </c>
      <c r="C38" s="9">
        <v>1</v>
      </c>
      <c r="D38" s="9">
        <v>1</v>
      </c>
      <c r="E38" s="9">
        <v>1</v>
      </c>
      <c r="F38" s="9">
        <v>4</v>
      </c>
      <c r="G38" s="9">
        <v>6</v>
      </c>
      <c r="H38" s="9">
        <v>30</v>
      </c>
      <c r="J38" s="15">
        <v>4</v>
      </c>
      <c r="K38" s="17">
        <f t="shared" si="12"/>
        <v>1.4925373134328358E-2</v>
      </c>
      <c r="L38" s="17">
        <f t="shared" si="13"/>
        <v>1.7857142857142856E-2</v>
      </c>
      <c r="M38" s="17">
        <f t="shared" si="14"/>
        <v>3.4364261168384879E-3</v>
      </c>
      <c r="N38" s="17">
        <f t="shared" si="15"/>
        <v>6.0422960725075529E-3</v>
      </c>
      <c r="O38" s="17">
        <f t="shared" si="16"/>
        <v>5.2770448548812663E-3</v>
      </c>
      <c r="P38" s="17">
        <f t="shared" si="17"/>
        <v>1.5682174594877155E-2</v>
      </c>
    </row>
    <row r="39" spans="2:27" x14ac:dyDescent="0.3">
      <c r="B39" s="15">
        <v>2.8</v>
      </c>
      <c r="C39" s="9">
        <v>1</v>
      </c>
      <c r="D39" s="9">
        <v>1</v>
      </c>
      <c r="E39" s="9">
        <v>0</v>
      </c>
      <c r="F39" s="9">
        <v>0</v>
      </c>
      <c r="G39" s="9">
        <v>1</v>
      </c>
      <c r="H39" s="9">
        <v>1</v>
      </c>
      <c r="J39" s="15">
        <v>2.8</v>
      </c>
      <c r="K39" s="17">
        <f t="shared" si="12"/>
        <v>1.4925373134328358E-2</v>
      </c>
      <c r="L39" s="17">
        <f t="shared" si="13"/>
        <v>1.7857142857142856E-2</v>
      </c>
      <c r="M39" s="17">
        <f t="shared" si="14"/>
        <v>0</v>
      </c>
      <c r="N39" s="17">
        <f t="shared" si="15"/>
        <v>0</v>
      </c>
      <c r="O39" s="17">
        <f t="shared" si="16"/>
        <v>8.7950747581354446E-4</v>
      </c>
      <c r="P39" s="17">
        <f t="shared" si="17"/>
        <v>5.2273915316257186E-4</v>
      </c>
    </row>
    <row r="40" spans="2:27" x14ac:dyDescent="0.3">
      <c r="B40" s="15">
        <v>2</v>
      </c>
      <c r="C40" s="9">
        <v>1</v>
      </c>
      <c r="D40" s="9">
        <v>0</v>
      </c>
      <c r="E40" s="9">
        <v>0</v>
      </c>
      <c r="F40" s="9">
        <v>0</v>
      </c>
      <c r="G40" s="9">
        <v>0</v>
      </c>
      <c r="H40" s="9">
        <v>0</v>
      </c>
      <c r="J40" s="15">
        <v>2</v>
      </c>
      <c r="K40" s="17">
        <f t="shared" si="12"/>
        <v>1.4925373134328358E-2</v>
      </c>
      <c r="L40" s="17">
        <f t="shared" si="13"/>
        <v>0</v>
      </c>
      <c r="M40" s="17">
        <f t="shared" si="14"/>
        <v>0</v>
      </c>
      <c r="N40" s="17">
        <f t="shared" si="15"/>
        <v>0</v>
      </c>
      <c r="O40" s="17">
        <f t="shared" si="16"/>
        <v>0</v>
      </c>
      <c r="P40" s="17">
        <f t="shared" si="17"/>
        <v>0</v>
      </c>
    </row>
    <row r="41" spans="2:27" x14ac:dyDescent="0.3">
      <c r="B41" s="10" t="s">
        <v>13</v>
      </c>
      <c r="C41" s="10">
        <f t="shared" ref="C41:H41" si="18">SUM(C31:C40)</f>
        <v>67</v>
      </c>
      <c r="D41" s="10">
        <f t="shared" si="18"/>
        <v>56</v>
      </c>
      <c r="E41" s="10">
        <f t="shared" si="18"/>
        <v>291</v>
      </c>
      <c r="F41" s="10">
        <f t="shared" si="18"/>
        <v>662</v>
      </c>
      <c r="G41" s="10">
        <f t="shared" si="18"/>
        <v>1137</v>
      </c>
      <c r="H41" s="10">
        <f t="shared" si="18"/>
        <v>1913</v>
      </c>
      <c r="J41" s="10" t="s">
        <v>13</v>
      </c>
      <c r="K41" s="10">
        <f t="shared" si="12"/>
        <v>1</v>
      </c>
      <c r="L41" s="10">
        <f t="shared" si="13"/>
        <v>1</v>
      </c>
      <c r="M41" s="10">
        <f t="shared" si="14"/>
        <v>1</v>
      </c>
      <c r="N41" s="10">
        <f t="shared" si="15"/>
        <v>1</v>
      </c>
      <c r="O41" s="10">
        <f t="shared" si="16"/>
        <v>1</v>
      </c>
      <c r="P41" s="10">
        <f t="shared" si="17"/>
        <v>1</v>
      </c>
    </row>
    <row r="43" spans="2:27" x14ac:dyDescent="0.3">
      <c r="B43" s="5" t="s">
        <v>17</v>
      </c>
      <c r="C43" s="5"/>
      <c r="D43" s="5"/>
      <c r="E43" s="5" t="s">
        <v>28</v>
      </c>
    </row>
    <row r="44" spans="2:27" x14ac:dyDescent="0.3">
      <c r="B44" s="5"/>
      <c r="C44" s="41"/>
      <c r="D44" s="5" t="s">
        <v>21</v>
      </c>
      <c r="E44" s="5"/>
      <c r="F44" s="5"/>
      <c r="G44" s="40"/>
      <c r="H44" s="5" t="s">
        <v>34</v>
      </c>
      <c r="I44" s="5"/>
      <c r="J44" s="5"/>
      <c r="K44" s="41"/>
      <c r="L44" s="5" t="s">
        <v>35</v>
      </c>
      <c r="M44" s="5"/>
      <c r="N44" s="5"/>
      <c r="O44" s="41"/>
      <c r="P44" s="5" t="s">
        <v>36</v>
      </c>
      <c r="Q44" s="5"/>
      <c r="R44" s="5"/>
      <c r="S44" s="41"/>
      <c r="T44" s="5" t="s">
        <v>37</v>
      </c>
      <c r="U44" s="5"/>
      <c r="V44" s="5"/>
      <c r="W44" s="41"/>
      <c r="X44" s="5" t="s">
        <v>38</v>
      </c>
      <c r="Y44" s="5"/>
      <c r="Z44" s="5"/>
      <c r="AA44" s="5"/>
    </row>
    <row r="45" spans="2:27" x14ac:dyDescent="0.3">
      <c r="B45" s="10" t="s">
        <v>18</v>
      </c>
      <c r="C45" s="38" t="s">
        <v>19</v>
      </c>
      <c r="D45" s="36" t="s">
        <v>27</v>
      </c>
      <c r="E45" s="10" t="s">
        <v>20</v>
      </c>
      <c r="F45" s="10" t="s">
        <v>31</v>
      </c>
      <c r="G45" s="38" t="s">
        <v>33</v>
      </c>
      <c r="H45" s="36" t="s">
        <v>27</v>
      </c>
      <c r="I45" s="10" t="s">
        <v>20</v>
      </c>
      <c r="J45" s="10" t="s">
        <v>31</v>
      </c>
      <c r="K45" s="38" t="s">
        <v>33</v>
      </c>
      <c r="L45" s="36" t="s">
        <v>27</v>
      </c>
      <c r="M45" s="10" t="s">
        <v>20</v>
      </c>
      <c r="N45" s="10" t="s">
        <v>31</v>
      </c>
      <c r="O45" s="38" t="s">
        <v>33</v>
      </c>
      <c r="P45" s="36" t="s">
        <v>27</v>
      </c>
      <c r="Q45" s="10" t="s">
        <v>20</v>
      </c>
      <c r="R45" s="10" t="s">
        <v>31</v>
      </c>
      <c r="S45" s="38" t="s">
        <v>33</v>
      </c>
      <c r="T45" s="36" t="s">
        <v>27</v>
      </c>
      <c r="U45" s="10" t="s">
        <v>20</v>
      </c>
      <c r="V45" s="10" t="s">
        <v>31</v>
      </c>
      <c r="W45" s="38" t="s">
        <v>33</v>
      </c>
      <c r="X45" s="36" t="s">
        <v>27</v>
      </c>
      <c r="Y45" s="10" t="s">
        <v>20</v>
      </c>
      <c r="Z45" s="10" t="s">
        <v>31</v>
      </c>
      <c r="AA45" s="10" t="s">
        <v>33</v>
      </c>
    </row>
    <row r="46" spans="2:27" x14ac:dyDescent="0.3">
      <c r="B46" s="9">
        <v>1</v>
      </c>
      <c r="C46" s="42">
        <f t="shared" ref="C46:C55" si="19">B31</f>
        <v>45</v>
      </c>
      <c r="D46" s="37">
        <f t="shared" ref="D46:D55" si="20">$I$22/(($N$23-$N$22)*$N$24*C46/1000)</f>
        <v>1.6334467671366072E-2</v>
      </c>
      <c r="E46" s="9">
        <f t="shared" ref="E46:E55" si="21">($C$41/1000/($N$26*60))*K31/($N$23*$N$25)</f>
        <v>0</v>
      </c>
      <c r="F46" s="12">
        <f t="shared" ref="F46:F55" si="22">O5</f>
        <v>0</v>
      </c>
      <c r="G46" s="39" t="e">
        <f t="shared" ref="G46:G55" si="23">($N$23/$N$22-1)*$N$24*E46/(F46*$J$22^3)</f>
        <v>#DIV/0!</v>
      </c>
      <c r="H46" s="37">
        <f t="shared" ref="H46:H55" si="24">$I$23/(($N$23-$N$22)*$N$24*C46/1000)</f>
        <v>1.6951663285350853E-2</v>
      </c>
      <c r="I46" s="9">
        <f t="shared" ref="I46:I55" si="25">($D$41/1000/($N$26*60))*L31/($N$23*$N$25)</f>
        <v>0</v>
      </c>
      <c r="J46" s="12">
        <f>$F$46</f>
        <v>0</v>
      </c>
      <c r="K46" s="39" t="e">
        <f t="shared" ref="K46:K55" si="26">($N$23/$N$22-1)*$N$24*I46/(J46*$J$23^3)</f>
        <v>#DIV/0!</v>
      </c>
      <c r="L46" s="37">
        <f t="shared" ref="L46:L55" si="27">$I$24/(($N$23-$N$22)*$N$24*C46/1000)</f>
        <v>1.8162739673757509E-2</v>
      </c>
      <c r="M46" s="9">
        <f t="shared" ref="M46:M55" si="28">($E$41/1000/($N$26*60))*M31/($N$23*$N$25)</f>
        <v>0</v>
      </c>
      <c r="N46" s="12">
        <f>$F$46</f>
        <v>0</v>
      </c>
      <c r="O46" s="39" t="e">
        <f t="shared" ref="O46:O55" si="29">($N$23/$N$22-1)*$N$24*M46/(N46*$J$24^3)</f>
        <v>#DIV/0!</v>
      </c>
      <c r="P46" s="37">
        <f t="shared" ref="P46:P55" si="30">$I$25/(($N$23-$N$22)*$N$24*C46/1000)</f>
        <v>1.8460758209712182E-2</v>
      </c>
      <c r="Q46" s="9">
        <f t="shared" ref="Q46:Q55" si="31">($F$41/1000/($N$26*60))*N31/($N$23*$N$25)</f>
        <v>0</v>
      </c>
      <c r="R46" s="12">
        <f>$F$46</f>
        <v>0</v>
      </c>
      <c r="S46" s="39" t="e">
        <f t="shared" ref="S46:S55" si="32">($N$23/$N$22-1)*$N$24*Q46/(R46*$J$25^3)</f>
        <v>#DIV/0!</v>
      </c>
      <c r="T46" s="37">
        <f t="shared" ref="T46:T55" si="33">$I$26/(($N$23-$N$22)*$N$24*C46/1000)</f>
        <v>1.9148913852963696E-2</v>
      </c>
      <c r="U46" s="9">
        <f t="shared" ref="U46:U55" si="34">($G$41/1000/($N$26*60))*O31/($N$23*$N$25)</f>
        <v>0</v>
      </c>
      <c r="V46" s="12">
        <f>$F$46</f>
        <v>0</v>
      </c>
      <c r="W46" s="39" t="e">
        <f t="shared" ref="W46:W55" si="35">($N$23/$N$22-1)*$N$24*U46/(V46*$J$26^3)</f>
        <v>#DIV/0!</v>
      </c>
      <c r="X46" s="37">
        <f t="shared" ref="X46:X55" si="36">$I$27/(($N$23-$N$22)*$N$24*C46/1000)</f>
        <v>1.9537672484932045E-2</v>
      </c>
      <c r="Y46" s="9">
        <f>($H$41/1000/($N$26*60))*P31/($N$23*$N$25)</f>
        <v>0</v>
      </c>
      <c r="Z46" s="12">
        <f>$F$46</f>
        <v>0</v>
      </c>
      <c r="AA46" s="9" t="e">
        <f t="shared" ref="AA46:AA55" si="37">($N$23/$N$22-1)*$N$24*Y46/(Z46*$J$27^3)</f>
        <v>#DIV/0!</v>
      </c>
    </row>
    <row r="47" spans="2:27" x14ac:dyDescent="0.3">
      <c r="B47" s="9">
        <v>2</v>
      </c>
      <c r="C47" s="42">
        <f t="shared" si="19"/>
        <v>31.5</v>
      </c>
      <c r="D47" s="37">
        <f t="shared" si="20"/>
        <v>2.3334953816237246E-2</v>
      </c>
      <c r="E47" s="9">
        <f t="shared" si="21"/>
        <v>0</v>
      </c>
      <c r="F47" s="12">
        <f t="shared" si="22"/>
        <v>0</v>
      </c>
      <c r="G47" s="39" t="e">
        <f t="shared" si="23"/>
        <v>#DIV/0!</v>
      </c>
      <c r="H47" s="37">
        <f t="shared" si="24"/>
        <v>2.4216661836215504E-2</v>
      </c>
      <c r="I47" s="9">
        <f t="shared" si="25"/>
        <v>0</v>
      </c>
      <c r="J47" s="12">
        <f>$F$47</f>
        <v>0</v>
      </c>
      <c r="K47" s="39" t="e">
        <f t="shared" si="26"/>
        <v>#DIV/0!</v>
      </c>
      <c r="L47" s="37">
        <f t="shared" si="27"/>
        <v>2.5946770962510728E-2</v>
      </c>
      <c r="M47" s="9">
        <f t="shared" si="28"/>
        <v>0</v>
      </c>
      <c r="N47" s="12">
        <f>$F$47</f>
        <v>0</v>
      </c>
      <c r="O47" s="39" t="e">
        <f t="shared" si="29"/>
        <v>#DIV/0!</v>
      </c>
      <c r="P47" s="37">
        <f t="shared" si="30"/>
        <v>2.6372511728160263E-2</v>
      </c>
      <c r="Q47" s="9">
        <f t="shared" si="31"/>
        <v>0</v>
      </c>
      <c r="R47" s="12">
        <f>$F$47</f>
        <v>0</v>
      </c>
      <c r="S47" s="39" t="e">
        <f t="shared" si="32"/>
        <v>#DIV/0!</v>
      </c>
      <c r="T47" s="37">
        <f t="shared" si="33"/>
        <v>2.7355591218519566E-2</v>
      </c>
      <c r="U47" s="9">
        <f t="shared" si="34"/>
        <v>0</v>
      </c>
      <c r="V47" s="12">
        <f>$F$47</f>
        <v>0</v>
      </c>
      <c r="W47" s="39" t="e">
        <f t="shared" si="35"/>
        <v>#DIV/0!</v>
      </c>
      <c r="X47" s="37">
        <f t="shared" si="36"/>
        <v>2.7910960692760067E-2</v>
      </c>
      <c r="Y47" s="9">
        <f t="shared" ref="Y47:Y55" si="38">($H$41/1000/($N$26*60))*P32/($N$23*$N$25)</f>
        <v>0</v>
      </c>
      <c r="Z47" s="12">
        <f>$F$47</f>
        <v>0</v>
      </c>
      <c r="AA47" s="9" t="e">
        <f t="shared" si="37"/>
        <v>#DIV/0!</v>
      </c>
    </row>
    <row r="48" spans="2:27" x14ac:dyDescent="0.3">
      <c r="B48" s="9">
        <v>3</v>
      </c>
      <c r="C48" s="42">
        <f t="shared" si="19"/>
        <v>22.4</v>
      </c>
      <c r="D48" s="37">
        <f t="shared" si="20"/>
        <v>3.2814778804083629E-2</v>
      </c>
      <c r="E48" s="9">
        <f t="shared" si="21"/>
        <v>5.0314465408805036E-8</v>
      </c>
      <c r="F48" s="12">
        <f t="shared" si="22"/>
        <v>5.4158678660964459E-2</v>
      </c>
      <c r="G48" s="39">
        <f t="shared" si="23"/>
        <v>1.1587028564202637E-2</v>
      </c>
      <c r="H48" s="37">
        <f t="shared" si="24"/>
        <v>3.4054680707178056E-2</v>
      </c>
      <c r="I48" s="9">
        <f t="shared" si="25"/>
        <v>0</v>
      </c>
      <c r="J48" s="12">
        <f>$F$48</f>
        <v>5.4158678660964459E-2</v>
      </c>
      <c r="K48" s="39">
        <f t="shared" si="26"/>
        <v>0</v>
      </c>
      <c r="L48" s="37">
        <f t="shared" si="27"/>
        <v>3.6487646666030715E-2</v>
      </c>
      <c r="M48" s="9">
        <f t="shared" si="28"/>
        <v>0</v>
      </c>
      <c r="N48" s="12">
        <f>$F$48</f>
        <v>5.4158678660964459E-2</v>
      </c>
      <c r="O48" s="39">
        <f t="shared" si="29"/>
        <v>0</v>
      </c>
      <c r="P48" s="37">
        <f t="shared" si="30"/>
        <v>3.7086344617725371E-2</v>
      </c>
      <c r="Q48" s="9">
        <f t="shared" si="31"/>
        <v>1.1572327044025158E-7</v>
      </c>
      <c r="R48" s="12">
        <f>$F$48</f>
        <v>5.4158678660964459E-2</v>
      </c>
      <c r="S48" s="39">
        <f t="shared" si="32"/>
        <v>2.2181100568875952E-2</v>
      </c>
      <c r="T48" s="37">
        <f t="shared" si="33"/>
        <v>3.8468800151043148E-2</v>
      </c>
      <c r="U48" s="9">
        <f t="shared" si="34"/>
        <v>4.4276729559748425E-7</v>
      </c>
      <c r="V48" s="12">
        <f>$F$48</f>
        <v>5.4158678660964459E-2</v>
      </c>
      <c r="W48" s="39">
        <f t="shared" si="35"/>
        <v>8.0333374470368105E-2</v>
      </c>
      <c r="X48" s="37">
        <f t="shared" si="36"/>
        <v>3.9249788474193845E-2</v>
      </c>
      <c r="Y48" s="9">
        <f t="shared" si="38"/>
        <v>5.8364779874213837E-7</v>
      </c>
      <c r="Z48" s="12">
        <f>$F$48</f>
        <v>5.4158678660964459E-2</v>
      </c>
      <c r="AA48" s="9">
        <f t="shared" si="37"/>
        <v>0.10274916651811541</v>
      </c>
    </row>
    <row r="49" spans="2:27" x14ac:dyDescent="0.3">
      <c r="B49" s="9">
        <v>4</v>
      </c>
      <c r="C49" s="42">
        <f t="shared" si="19"/>
        <v>16</v>
      </c>
      <c r="D49" s="37">
        <f t="shared" si="20"/>
        <v>4.5940690325717085E-2</v>
      </c>
      <c r="E49" s="9">
        <f t="shared" si="21"/>
        <v>4.0251572327044031E-8</v>
      </c>
      <c r="F49" s="12">
        <f t="shared" si="22"/>
        <v>0.264452145701224</v>
      </c>
      <c r="G49" s="39">
        <f t="shared" si="23"/>
        <v>1.8983794742298814E-3</v>
      </c>
      <c r="H49" s="37">
        <f t="shared" si="24"/>
        <v>4.7676552990049276E-2</v>
      </c>
      <c r="I49" s="9">
        <f t="shared" si="25"/>
        <v>3.0188679245283014E-8</v>
      </c>
      <c r="J49" s="12">
        <f>$F$49</f>
        <v>0.264452145701224</v>
      </c>
      <c r="K49" s="39">
        <f t="shared" si="26"/>
        <v>1.3467385613523614E-3</v>
      </c>
      <c r="L49" s="37">
        <f t="shared" si="27"/>
        <v>5.1082705332443003E-2</v>
      </c>
      <c r="M49" s="9">
        <f t="shared" si="28"/>
        <v>4.9308176100628933E-7</v>
      </c>
      <c r="N49" s="12">
        <f>$F$49</f>
        <v>0.264452145701224</v>
      </c>
      <c r="O49" s="39">
        <f t="shared" si="29"/>
        <v>1.9833737425028395E-2</v>
      </c>
      <c r="P49" s="37">
        <f t="shared" si="30"/>
        <v>5.1920882464815521E-2</v>
      </c>
      <c r="Q49" s="9">
        <f t="shared" si="31"/>
        <v>1.0264150943396225E-6</v>
      </c>
      <c r="R49" s="12">
        <f>$F$49</f>
        <v>0.264452145701224</v>
      </c>
      <c r="S49" s="39">
        <f t="shared" si="32"/>
        <v>4.0290846071793798E-2</v>
      </c>
      <c r="T49" s="37">
        <f t="shared" si="33"/>
        <v>5.3856320211460404E-2</v>
      </c>
      <c r="U49" s="9">
        <f t="shared" si="34"/>
        <v>1.5245283018867923E-6</v>
      </c>
      <c r="V49" s="12">
        <f>$F$49</f>
        <v>0.264452145701224</v>
      </c>
      <c r="W49" s="39">
        <f t="shared" si="35"/>
        <v>5.6647002190002502E-2</v>
      </c>
      <c r="X49" s="37">
        <f t="shared" si="36"/>
        <v>5.4949703863871387E-2</v>
      </c>
      <c r="Y49" s="9">
        <f t="shared" si="38"/>
        <v>2.1584905660377358E-6</v>
      </c>
      <c r="Z49" s="12">
        <f>$F$49</f>
        <v>0.264452145701224</v>
      </c>
      <c r="AA49" s="9">
        <f t="shared" si="37"/>
        <v>7.7821316874201199E-2</v>
      </c>
    </row>
    <row r="50" spans="2:27" x14ac:dyDescent="0.3">
      <c r="B50" s="9">
        <v>5</v>
      </c>
      <c r="C50" s="42">
        <f t="shared" si="19"/>
        <v>11.2</v>
      </c>
      <c r="D50" s="37">
        <f t="shared" si="20"/>
        <v>6.5629557608167258E-2</v>
      </c>
      <c r="E50" s="9">
        <f t="shared" si="21"/>
        <v>1.509433962264151E-8</v>
      </c>
      <c r="F50" s="12">
        <f t="shared" si="22"/>
        <v>0.10212358059283291</v>
      </c>
      <c r="G50" s="39">
        <f t="shared" si="23"/>
        <v>1.8434669632650189E-3</v>
      </c>
      <c r="H50" s="37">
        <f t="shared" si="24"/>
        <v>6.8109361414356112E-2</v>
      </c>
      <c r="I50" s="9">
        <f t="shared" si="25"/>
        <v>6.0377358490566027E-8</v>
      </c>
      <c r="J50" s="12">
        <f>$F$50</f>
        <v>0.10212358059283291</v>
      </c>
      <c r="K50" s="39">
        <f t="shared" si="26"/>
        <v>6.9748416610689434E-3</v>
      </c>
      <c r="L50" s="37">
        <f t="shared" si="27"/>
        <v>7.2975293332061431E-2</v>
      </c>
      <c r="M50" s="9">
        <f t="shared" si="28"/>
        <v>1.0566037735849056E-7</v>
      </c>
      <c r="N50" s="12">
        <f>$F$50</f>
        <v>0.10212358059283291</v>
      </c>
      <c r="O50" s="39">
        <f t="shared" si="29"/>
        <v>1.10057296454148E-2</v>
      </c>
      <c r="P50" s="37">
        <f t="shared" si="30"/>
        <v>7.4172689235450742E-2</v>
      </c>
      <c r="Q50" s="9">
        <f t="shared" si="31"/>
        <v>2.5660377358490561E-7</v>
      </c>
      <c r="R50" s="12">
        <f>$F$50</f>
        <v>0.10212358059283291</v>
      </c>
      <c r="S50" s="39">
        <f t="shared" si="32"/>
        <v>2.608359556615315E-2</v>
      </c>
      <c r="T50" s="37">
        <f t="shared" si="33"/>
        <v>7.6937600302086295E-2</v>
      </c>
      <c r="U50" s="9">
        <f t="shared" si="34"/>
        <v>4.7295597484276726E-7</v>
      </c>
      <c r="V50" s="12">
        <f>$F$50</f>
        <v>0.10212358059283291</v>
      </c>
      <c r="W50" s="39">
        <f t="shared" si="35"/>
        <v>4.5507525217899775E-2</v>
      </c>
      <c r="X50" s="37">
        <f t="shared" si="36"/>
        <v>7.8499576948387689E-2</v>
      </c>
      <c r="Y50" s="9">
        <f t="shared" si="38"/>
        <v>9.6100628930817604E-7</v>
      </c>
      <c r="Z50" s="12">
        <f>$F$50</f>
        <v>0.10212358059283291</v>
      </c>
      <c r="AA50" s="9">
        <f t="shared" si="37"/>
        <v>8.9721331982093561E-2</v>
      </c>
    </row>
    <row r="51" spans="2:27" x14ac:dyDescent="0.3">
      <c r="B51" s="9">
        <v>6</v>
      </c>
      <c r="C51" s="42">
        <f t="shared" si="19"/>
        <v>8</v>
      </c>
      <c r="D51" s="37">
        <f t="shared" si="20"/>
        <v>9.1881380651434169E-2</v>
      </c>
      <c r="E51" s="9">
        <f t="shared" si="21"/>
        <v>3.5220125786163529E-8</v>
      </c>
      <c r="F51" s="12">
        <f t="shared" si="22"/>
        <v>0.20059725704173426</v>
      </c>
      <c r="G51" s="39">
        <f t="shared" si="23"/>
        <v>2.1898440493603333E-3</v>
      </c>
      <c r="H51" s="37">
        <f t="shared" si="24"/>
        <v>9.5353105980098551E-2</v>
      </c>
      <c r="I51" s="9">
        <f t="shared" si="25"/>
        <v>2.5157232704402518E-8</v>
      </c>
      <c r="J51" s="12">
        <f>$F$51</f>
        <v>0.20059725704173426</v>
      </c>
      <c r="K51" s="39">
        <f t="shared" si="26"/>
        <v>1.4795312902929133E-3</v>
      </c>
      <c r="L51" s="37">
        <f t="shared" si="27"/>
        <v>0.10216541066488601</v>
      </c>
      <c r="M51" s="9">
        <f t="shared" si="28"/>
        <v>8.5534591194968552E-8</v>
      </c>
      <c r="N51" s="12">
        <f>$F$51</f>
        <v>0.20059725704173426</v>
      </c>
      <c r="O51" s="39">
        <f t="shared" si="29"/>
        <v>4.5357541856152397E-3</v>
      </c>
      <c r="P51" s="37">
        <f t="shared" si="30"/>
        <v>0.10384176492963104</v>
      </c>
      <c r="Q51" s="9">
        <f t="shared" si="31"/>
        <v>1.660377358490566E-7</v>
      </c>
      <c r="R51" s="12">
        <f>$F$51</f>
        <v>0.20059725704173426</v>
      </c>
      <c r="S51" s="39">
        <f t="shared" si="32"/>
        <v>8.5923560429061116E-3</v>
      </c>
      <c r="T51" s="37">
        <f t="shared" si="33"/>
        <v>0.10771264042292081</v>
      </c>
      <c r="U51" s="9">
        <f t="shared" si="34"/>
        <v>2.4654088050314461E-7</v>
      </c>
      <c r="V51" s="12">
        <f>$F$51</f>
        <v>0.20059725704173426</v>
      </c>
      <c r="W51" s="39">
        <f t="shared" si="35"/>
        <v>1.2076817070206778E-2</v>
      </c>
      <c r="X51" s="37">
        <f t="shared" si="36"/>
        <v>0.10989940772774277</v>
      </c>
      <c r="Y51" s="9">
        <f t="shared" si="38"/>
        <v>5.7861635220125786E-7</v>
      </c>
      <c r="Z51" s="12">
        <f>$F$51</f>
        <v>0.20059725704173426</v>
      </c>
      <c r="AA51" s="9">
        <f t="shared" si="37"/>
        <v>2.7501806915782828E-2</v>
      </c>
    </row>
    <row r="52" spans="2:27" x14ac:dyDescent="0.3">
      <c r="B52" s="9">
        <v>7</v>
      </c>
      <c r="C52" s="42">
        <f t="shared" si="19"/>
        <v>5.6</v>
      </c>
      <c r="D52" s="37">
        <f t="shared" si="20"/>
        <v>0.13125911521633452</v>
      </c>
      <c r="E52" s="9">
        <f t="shared" si="21"/>
        <v>2.0125786163522016E-8</v>
      </c>
      <c r="F52" s="12">
        <f t="shared" si="22"/>
        <v>0.25261760802241556</v>
      </c>
      <c r="G52" s="39">
        <f t="shared" si="23"/>
        <v>9.9365703215491393E-4</v>
      </c>
      <c r="H52" s="37">
        <f t="shared" si="24"/>
        <v>0.13621872282871222</v>
      </c>
      <c r="I52" s="9">
        <f t="shared" si="25"/>
        <v>2.0125786163522009E-8</v>
      </c>
      <c r="J52" s="12">
        <f>$F$52</f>
        <v>0.25261760802241556</v>
      </c>
      <c r="K52" s="39">
        <f t="shared" si="26"/>
        <v>9.3988671926254982E-4</v>
      </c>
      <c r="L52" s="37">
        <f t="shared" si="27"/>
        <v>0.14595058666412286</v>
      </c>
      <c r="M52" s="9">
        <f t="shared" si="28"/>
        <v>4.5283018867924527E-8</v>
      </c>
      <c r="N52" s="12">
        <f>$F$52</f>
        <v>0.25261760802241556</v>
      </c>
      <c r="O52" s="39">
        <f t="shared" si="29"/>
        <v>1.9067970426444208E-3</v>
      </c>
      <c r="P52" s="37">
        <f t="shared" si="30"/>
        <v>0.14834537847090148</v>
      </c>
      <c r="Q52" s="9">
        <f t="shared" si="31"/>
        <v>9.0566037735849054E-8</v>
      </c>
      <c r="R52" s="12">
        <f>$F$52</f>
        <v>0.25261760802241556</v>
      </c>
      <c r="S52" s="39">
        <f t="shared" si="32"/>
        <v>3.7216214957373154E-3</v>
      </c>
      <c r="T52" s="37">
        <f t="shared" si="33"/>
        <v>0.15387520060417259</v>
      </c>
      <c r="U52" s="9">
        <f t="shared" si="34"/>
        <v>1.559748427672956E-7</v>
      </c>
      <c r="V52" s="12">
        <f>$F$52</f>
        <v>0.25261760802241556</v>
      </c>
      <c r="W52" s="39">
        <f t="shared" si="35"/>
        <v>6.0670765337361579E-3</v>
      </c>
      <c r="X52" s="37">
        <f t="shared" si="36"/>
        <v>0.15699915389677538</v>
      </c>
      <c r="Y52" s="9">
        <f t="shared" si="38"/>
        <v>4.5283018867924531E-7</v>
      </c>
      <c r="Z52" s="12">
        <f>$F$52</f>
        <v>0.25261760802241556</v>
      </c>
      <c r="AA52" s="9">
        <f t="shared" si="37"/>
        <v>1.7090991939630061E-2</v>
      </c>
    </row>
    <row r="53" spans="2:27" x14ac:dyDescent="0.3">
      <c r="B53" s="9">
        <v>8</v>
      </c>
      <c r="C53" s="42">
        <f t="shared" si="19"/>
        <v>4</v>
      </c>
      <c r="D53" s="37">
        <f t="shared" si="20"/>
        <v>0.18376276130286834</v>
      </c>
      <c r="E53" s="9">
        <f t="shared" si="21"/>
        <v>2.515723270440252E-9</v>
      </c>
      <c r="F53" s="12">
        <f t="shared" si="22"/>
        <v>0.10680578085828049</v>
      </c>
      <c r="G53" s="39">
        <f t="shared" si="23"/>
        <v>2.937753703971984E-4</v>
      </c>
      <c r="H53" s="37">
        <f t="shared" si="24"/>
        <v>0.1907062119601971</v>
      </c>
      <c r="I53" s="9">
        <f t="shared" si="25"/>
        <v>2.5157232704402511E-9</v>
      </c>
      <c r="J53" s="12">
        <f>$F$53</f>
        <v>0.10680578085828049</v>
      </c>
      <c r="K53" s="39">
        <f t="shared" si="26"/>
        <v>2.7787814119722948E-4</v>
      </c>
      <c r="L53" s="37">
        <f t="shared" si="27"/>
        <v>0.20433082132977201</v>
      </c>
      <c r="M53" s="9">
        <f t="shared" si="28"/>
        <v>2.5157232704402511E-9</v>
      </c>
      <c r="N53" s="12">
        <f>$F$53</f>
        <v>0.10680578085828049</v>
      </c>
      <c r="O53" s="39">
        <f t="shared" si="29"/>
        <v>2.505537018409766E-4</v>
      </c>
      <c r="P53" s="37">
        <f t="shared" si="30"/>
        <v>0.20768352985926208</v>
      </c>
      <c r="Q53" s="9">
        <f t="shared" si="31"/>
        <v>1.0062893081761006E-8</v>
      </c>
      <c r="R53" s="12">
        <f>$F$53</f>
        <v>0.10680578085828049</v>
      </c>
      <c r="S53" s="39">
        <f t="shared" si="32"/>
        <v>9.7804435580071654E-4</v>
      </c>
      <c r="T53" s="37">
        <f t="shared" si="33"/>
        <v>0.21542528084584162</v>
      </c>
      <c r="U53" s="9">
        <f t="shared" si="34"/>
        <v>1.5094339622641507E-8</v>
      </c>
      <c r="V53" s="12">
        <f>$F$53</f>
        <v>0.10680578085828049</v>
      </c>
      <c r="W53" s="39">
        <f t="shared" si="35"/>
        <v>1.3886982665881329E-3</v>
      </c>
      <c r="X53" s="37">
        <f t="shared" si="36"/>
        <v>0.21979881545548555</v>
      </c>
      <c r="Y53" s="9">
        <f t="shared" si="38"/>
        <v>7.5471698113207547E-8</v>
      </c>
      <c r="Z53" s="12">
        <f>$F$53</f>
        <v>0.10680578085828049</v>
      </c>
      <c r="AA53" s="9">
        <f t="shared" si="37"/>
        <v>6.7372843614282099E-3</v>
      </c>
    </row>
    <row r="54" spans="2:27" x14ac:dyDescent="0.3">
      <c r="B54" s="9">
        <v>9</v>
      </c>
      <c r="C54" s="42">
        <f t="shared" si="19"/>
        <v>2.8</v>
      </c>
      <c r="D54" s="37">
        <f t="shared" si="20"/>
        <v>0.26251823043266903</v>
      </c>
      <c r="E54" s="9">
        <f t="shared" si="21"/>
        <v>2.515723270440252E-9</v>
      </c>
      <c r="F54" s="12">
        <f t="shared" si="22"/>
        <v>1.8102049845155583E-2</v>
      </c>
      <c r="G54" s="39">
        <f t="shared" si="23"/>
        <v>1.7333345173944678E-3</v>
      </c>
      <c r="H54" s="37">
        <f t="shared" si="24"/>
        <v>0.27243744565742445</v>
      </c>
      <c r="I54" s="9">
        <f t="shared" si="25"/>
        <v>2.5157232704402511E-9</v>
      </c>
      <c r="J54" s="12">
        <f>$F$54</f>
        <v>1.8102049845155583E-2</v>
      </c>
      <c r="K54" s="39">
        <f t="shared" si="26"/>
        <v>1.6395376273897633E-3</v>
      </c>
      <c r="L54" s="37">
        <f t="shared" si="27"/>
        <v>0.29190117332824572</v>
      </c>
      <c r="M54" s="9">
        <f t="shared" si="28"/>
        <v>0</v>
      </c>
      <c r="N54" s="12">
        <f>$F$54</f>
        <v>1.8102049845155583E-2</v>
      </c>
      <c r="O54" s="39">
        <f t="shared" si="29"/>
        <v>0</v>
      </c>
      <c r="P54" s="37">
        <f t="shared" si="30"/>
        <v>0.29669075694180297</v>
      </c>
      <c r="Q54" s="9">
        <f t="shared" si="31"/>
        <v>0</v>
      </c>
      <c r="R54" s="12">
        <f>$F$54</f>
        <v>1.8102049845155583E-2</v>
      </c>
      <c r="S54" s="39">
        <f t="shared" si="32"/>
        <v>0</v>
      </c>
      <c r="T54" s="37">
        <f t="shared" si="33"/>
        <v>0.30775040120834518</v>
      </c>
      <c r="U54" s="9">
        <f t="shared" si="34"/>
        <v>2.5157232704402515E-9</v>
      </c>
      <c r="V54" s="12">
        <f>$F$54</f>
        <v>1.8102049845155583E-2</v>
      </c>
      <c r="W54" s="39">
        <f t="shared" si="35"/>
        <v>1.3656004339123629E-3</v>
      </c>
      <c r="X54" s="37">
        <f t="shared" si="36"/>
        <v>0.31399830779355076</v>
      </c>
      <c r="Y54" s="9">
        <f t="shared" si="38"/>
        <v>2.5157232704402515E-9</v>
      </c>
      <c r="Z54" s="12">
        <f>$F$54</f>
        <v>1.8102049845155583E-2</v>
      </c>
      <c r="AA54" s="9">
        <f t="shared" si="37"/>
        <v>1.325044996270029E-3</v>
      </c>
    </row>
    <row r="55" spans="2:27" x14ac:dyDescent="0.3">
      <c r="B55" s="9">
        <v>10</v>
      </c>
      <c r="C55" s="42">
        <f t="shared" si="19"/>
        <v>2</v>
      </c>
      <c r="D55" s="37">
        <f t="shared" si="20"/>
        <v>0.36752552260573668</v>
      </c>
      <c r="E55" s="9">
        <f t="shared" si="21"/>
        <v>2.515723270440252E-9</v>
      </c>
      <c r="F55" s="12">
        <f t="shared" si="22"/>
        <v>1.1428992773927149E-3</v>
      </c>
      <c r="G55" s="39">
        <f t="shared" si="23"/>
        <v>2.7453782194860766E-2</v>
      </c>
      <c r="H55" s="37">
        <f t="shared" si="24"/>
        <v>0.38141242392039421</v>
      </c>
      <c r="I55" s="9">
        <f t="shared" si="25"/>
        <v>0</v>
      </c>
      <c r="J55" s="12">
        <f>$F$55</f>
        <v>1.1428992773927149E-3</v>
      </c>
      <c r="K55" s="39">
        <f t="shared" si="26"/>
        <v>0</v>
      </c>
      <c r="L55" s="37">
        <f t="shared" si="27"/>
        <v>0.40866164265954402</v>
      </c>
      <c r="M55" s="9">
        <f t="shared" si="28"/>
        <v>0</v>
      </c>
      <c r="N55" s="12">
        <f>$F$55</f>
        <v>1.1428992773927149E-3</v>
      </c>
      <c r="O55" s="39">
        <f t="shared" si="29"/>
        <v>0</v>
      </c>
      <c r="P55" s="37">
        <f t="shared" si="30"/>
        <v>0.41536705971852417</v>
      </c>
      <c r="Q55" s="9">
        <f t="shared" si="31"/>
        <v>0</v>
      </c>
      <c r="R55" s="12">
        <f>$F$55</f>
        <v>1.1428992773927149E-3</v>
      </c>
      <c r="S55" s="39">
        <f t="shared" si="32"/>
        <v>0</v>
      </c>
      <c r="T55" s="37">
        <f t="shared" si="33"/>
        <v>0.43085056169168323</v>
      </c>
      <c r="U55" s="9">
        <f t="shared" si="34"/>
        <v>0</v>
      </c>
      <c r="V55" s="12">
        <f>$F$55</f>
        <v>1.1428992773927149E-3</v>
      </c>
      <c r="W55" s="39">
        <f t="shared" si="35"/>
        <v>0</v>
      </c>
      <c r="X55" s="37">
        <f t="shared" si="36"/>
        <v>0.43959763091097109</v>
      </c>
      <c r="Y55" s="9">
        <f t="shared" si="38"/>
        <v>0</v>
      </c>
      <c r="Z55" s="12">
        <f>$F$55</f>
        <v>1.1428992773927149E-3</v>
      </c>
      <c r="AA55" s="9">
        <f t="shared" si="37"/>
        <v>0</v>
      </c>
    </row>
    <row r="56" spans="2:27" x14ac:dyDescent="0.3">
      <c r="D56" s="1"/>
    </row>
    <row r="57" spans="2:27" x14ac:dyDescent="0.3">
      <c r="B57" s="5" t="s">
        <v>70</v>
      </c>
      <c r="L57" s="1">
        <v>0</v>
      </c>
      <c r="M57">
        <v>2E-3</v>
      </c>
      <c r="U57" s="6" t="s">
        <v>45</v>
      </c>
      <c r="V57" s="8">
        <v>9.8059999999999992</v>
      </c>
    </row>
    <row r="58" spans="2:27" x14ac:dyDescent="0.3">
      <c r="B58" s="6" t="str">
        <f>C45</f>
        <v>Di (mm)</v>
      </c>
      <c r="C58" s="33" t="s">
        <v>46</v>
      </c>
      <c r="D58" s="10" t="s">
        <v>7</v>
      </c>
      <c r="E58" s="33" t="s">
        <v>8</v>
      </c>
      <c r="F58" s="10" t="s">
        <v>9</v>
      </c>
      <c r="G58" s="33" t="s">
        <v>10</v>
      </c>
      <c r="H58" s="10" t="s">
        <v>11</v>
      </c>
      <c r="I58" s="33" t="s">
        <v>12</v>
      </c>
      <c r="L58">
        <v>0.6</v>
      </c>
      <c r="M58">
        <v>2E-3</v>
      </c>
      <c r="U58" s="6" t="s">
        <v>43</v>
      </c>
      <c r="V58" s="8">
        <v>2E-3</v>
      </c>
    </row>
    <row r="59" spans="2:27" x14ac:dyDescent="0.3">
      <c r="B59" s="22">
        <f>C48</f>
        <v>22.4</v>
      </c>
      <c r="C59" s="34" t="str">
        <f>$D$45</f>
        <v>Tau*,i</v>
      </c>
      <c r="D59" s="23">
        <f>D48</f>
        <v>3.2814778804083629E-2</v>
      </c>
      <c r="E59" s="24">
        <f>H48</f>
        <v>3.4054680707178056E-2</v>
      </c>
      <c r="F59" s="24">
        <f>L48</f>
        <v>3.6487646666030715E-2</v>
      </c>
      <c r="G59" s="24">
        <f>P48</f>
        <v>3.7086344617725371E-2</v>
      </c>
      <c r="H59" s="24">
        <f>T48</f>
        <v>3.8468800151043148E-2</v>
      </c>
      <c r="I59" s="24">
        <f>X48</f>
        <v>3.9249788474193845E-2</v>
      </c>
    </row>
    <row r="60" spans="2:27" x14ac:dyDescent="0.3">
      <c r="B60" s="26"/>
      <c r="C60" s="35" t="str">
        <f>$G$45</f>
        <v>w*,i</v>
      </c>
      <c r="D60" s="25">
        <f>G48</f>
        <v>1.1587028564202637E-2</v>
      </c>
      <c r="E60" s="25">
        <f>K48</f>
        <v>0</v>
      </c>
      <c r="F60" s="25">
        <f>O48</f>
        <v>0</v>
      </c>
      <c r="G60" s="25">
        <f>S48</f>
        <v>2.2181100568875952E-2</v>
      </c>
      <c r="H60" s="25">
        <f>W48</f>
        <v>8.0333374470368105E-2</v>
      </c>
      <c r="I60" s="25">
        <f>AA48</f>
        <v>0.10274916651811541</v>
      </c>
      <c r="U60" s="10" t="s">
        <v>6</v>
      </c>
      <c r="V60" s="10" t="s">
        <v>40</v>
      </c>
      <c r="W60" s="10" t="s">
        <v>41</v>
      </c>
      <c r="X60" s="10" t="s">
        <v>42</v>
      </c>
      <c r="Y60" s="10" t="s">
        <v>44</v>
      </c>
    </row>
    <row r="61" spans="2:27" x14ac:dyDescent="0.3">
      <c r="B61" s="21">
        <f>C49</f>
        <v>16</v>
      </c>
      <c r="C61" s="33" t="str">
        <f>$D$45</f>
        <v>Tau*,i</v>
      </c>
      <c r="D61" s="7">
        <f>D49</f>
        <v>4.5940690325717085E-2</v>
      </c>
      <c r="E61" s="7">
        <f>H49</f>
        <v>4.7676552990049276E-2</v>
      </c>
      <c r="F61" s="7">
        <f>L49</f>
        <v>5.1082705332443003E-2</v>
      </c>
      <c r="G61" s="7">
        <f>P49</f>
        <v>5.1920882464815521E-2</v>
      </c>
      <c r="H61" s="7">
        <f>T49</f>
        <v>5.3856320211460404E-2</v>
      </c>
      <c r="I61" s="7">
        <f>X49</f>
        <v>5.4949703863871387E-2</v>
      </c>
      <c r="U61" s="15">
        <f t="shared" ref="U61:U70" si="39">C46</f>
        <v>45</v>
      </c>
      <c r="V61" s="9">
        <v>0</v>
      </c>
      <c r="W61" s="9">
        <v>0</v>
      </c>
      <c r="X61" s="9">
        <v>0</v>
      </c>
      <c r="Y61" s="17">
        <f t="shared" ref="Y61:Y70" si="40">U61/$V$57</f>
        <v>4.5890271262492357</v>
      </c>
    </row>
    <row r="62" spans="2:27" x14ac:dyDescent="0.3">
      <c r="B62" s="27"/>
      <c r="C62" s="10" t="str">
        <f>$G$45</f>
        <v>w*,i</v>
      </c>
      <c r="D62" s="20">
        <f>G49</f>
        <v>1.8983794742298814E-3</v>
      </c>
      <c r="E62" s="20">
        <f>K49</f>
        <v>1.3467385613523614E-3</v>
      </c>
      <c r="F62" s="20">
        <f>O49</f>
        <v>1.9833737425028395E-2</v>
      </c>
      <c r="G62" s="20">
        <f>S49</f>
        <v>4.0290846071793798E-2</v>
      </c>
      <c r="H62" s="20">
        <f>W49</f>
        <v>5.6647002190002502E-2</v>
      </c>
      <c r="I62" s="20">
        <f>AA49</f>
        <v>7.7821316874201199E-2</v>
      </c>
      <c r="U62" s="15">
        <f t="shared" si="39"/>
        <v>31.5</v>
      </c>
      <c r="V62" s="9">
        <v>0</v>
      </c>
      <c r="W62" s="9">
        <v>0</v>
      </c>
      <c r="X62" s="9">
        <v>0</v>
      </c>
      <c r="Y62" s="17">
        <f t="shared" si="40"/>
        <v>3.2123189883744647</v>
      </c>
    </row>
    <row r="63" spans="2:27" x14ac:dyDescent="0.3">
      <c r="B63" s="22">
        <f>C50</f>
        <v>11.2</v>
      </c>
      <c r="C63" s="34" t="str">
        <f>$D$45</f>
        <v>Tau*,i</v>
      </c>
      <c r="D63" s="24">
        <f>D50</f>
        <v>6.5629557608167258E-2</v>
      </c>
      <c r="E63" s="24">
        <f>H50</f>
        <v>6.8109361414356112E-2</v>
      </c>
      <c r="F63" s="24">
        <f>L50</f>
        <v>7.2975293332061431E-2</v>
      </c>
      <c r="G63" s="24">
        <f>P50</f>
        <v>7.4172689235450742E-2</v>
      </c>
      <c r="H63" s="24">
        <f>T50</f>
        <v>7.6937600302086295E-2</v>
      </c>
      <c r="I63" s="24">
        <f>X50</f>
        <v>7.8499576948387689E-2</v>
      </c>
      <c r="U63" s="15">
        <f t="shared" si="39"/>
        <v>22.4</v>
      </c>
      <c r="V63" s="9">
        <v>14.132999999999999</v>
      </c>
      <c r="W63" s="9">
        <v>-0.47770000000000001</v>
      </c>
      <c r="X63" s="12">
        <f t="shared" ref="X63:X69" si="41">($V$58-W63)/V63</f>
        <v>3.3941838250902148E-2</v>
      </c>
      <c r="Y63" s="17">
        <f t="shared" si="40"/>
        <v>2.284315725066286</v>
      </c>
    </row>
    <row r="64" spans="2:27" x14ac:dyDescent="0.3">
      <c r="B64" s="28"/>
      <c r="C64" s="35" t="str">
        <f>$G$45</f>
        <v>w*,i</v>
      </c>
      <c r="D64" s="25">
        <f>G50</f>
        <v>1.8434669632650189E-3</v>
      </c>
      <c r="E64" s="25">
        <f>K50</f>
        <v>6.9748416610689434E-3</v>
      </c>
      <c r="F64" s="25">
        <f>O50</f>
        <v>1.10057296454148E-2</v>
      </c>
      <c r="G64" s="25">
        <f>S50</f>
        <v>2.608359556615315E-2</v>
      </c>
      <c r="H64" s="25">
        <f>W50</f>
        <v>4.5507525217899775E-2</v>
      </c>
      <c r="I64" s="25">
        <f>AA50</f>
        <v>8.9721331982093561E-2</v>
      </c>
      <c r="U64" s="15">
        <f t="shared" si="39"/>
        <v>16</v>
      </c>
      <c r="V64" s="9">
        <v>8.3779000000000003</v>
      </c>
      <c r="W64" s="9">
        <v>-0.39350000000000002</v>
      </c>
      <c r="X64" s="12">
        <f t="shared" si="41"/>
        <v>4.7207534107592597E-2</v>
      </c>
      <c r="Y64" s="17">
        <f t="shared" si="40"/>
        <v>1.6316540893330616</v>
      </c>
    </row>
    <row r="65" spans="2:25" x14ac:dyDescent="0.3">
      <c r="B65" s="21">
        <f>C51</f>
        <v>8</v>
      </c>
      <c r="C65" s="33" t="str">
        <f>$D$45</f>
        <v>Tau*,i</v>
      </c>
      <c r="D65" s="7">
        <f>D51</f>
        <v>9.1881380651434169E-2</v>
      </c>
      <c r="E65" s="7">
        <f>H51</f>
        <v>9.5353105980098551E-2</v>
      </c>
      <c r="F65" s="7">
        <f>L51</f>
        <v>0.10216541066488601</v>
      </c>
      <c r="G65" s="7">
        <f>P51</f>
        <v>0.10384176492963104</v>
      </c>
      <c r="H65" s="7">
        <f>T51</f>
        <v>0.10771264042292081</v>
      </c>
      <c r="I65" s="7">
        <f>X51</f>
        <v>0.10989940772774277</v>
      </c>
      <c r="L65" s="3"/>
      <c r="U65" s="15">
        <f t="shared" si="39"/>
        <v>11.2</v>
      </c>
      <c r="V65" s="9">
        <v>5.6512000000000002</v>
      </c>
      <c r="W65" s="9">
        <v>-0.38080000000000003</v>
      </c>
      <c r="X65" s="12">
        <f t="shared" si="41"/>
        <v>6.7737825594563983E-2</v>
      </c>
      <c r="Y65" s="17">
        <f t="shared" si="40"/>
        <v>1.142157862533143</v>
      </c>
    </row>
    <row r="66" spans="2:25" x14ac:dyDescent="0.3">
      <c r="B66" s="29"/>
      <c r="C66" s="10" t="str">
        <f>$G$45</f>
        <v>w*,i</v>
      </c>
      <c r="D66" s="20">
        <f>G51</f>
        <v>2.1898440493603333E-3</v>
      </c>
      <c r="E66" s="20">
        <f>K51</f>
        <v>1.4795312902929133E-3</v>
      </c>
      <c r="F66" s="20">
        <f>O51</f>
        <v>4.5357541856152397E-3</v>
      </c>
      <c r="G66" s="20">
        <f>S51</f>
        <v>8.5923560429061116E-3</v>
      </c>
      <c r="H66" s="20">
        <f>W51</f>
        <v>1.2076817070206778E-2</v>
      </c>
      <c r="I66" s="20">
        <f>AA51</f>
        <v>2.7501806915782828E-2</v>
      </c>
      <c r="K66" s="2"/>
      <c r="U66" s="44">
        <f t="shared" si="39"/>
        <v>8</v>
      </c>
      <c r="V66" s="45">
        <v>1.1503000000000001</v>
      </c>
      <c r="W66" s="45">
        <v>-0.1077</v>
      </c>
      <c r="X66" s="46">
        <f t="shared" si="41"/>
        <v>9.5366426149700076E-2</v>
      </c>
      <c r="Y66" s="47">
        <f t="shared" si="40"/>
        <v>0.81582704466653078</v>
      </c>
    </row>
    <row r="67" spans="2:25" x14ac:dyDescent="0.3">
      <c r="B67" s="22">
        <f>C52</f>
        <v>5.6</v>
      </c>
      <c r="C67" s="34" t="str">
        <f>$D$45</f>
        <v>Tau*,i</v>
      </c>
      <c r="D67" s="24">
        <f>D52</f>
        <v>0.13125911521633452</v>
      </c>
      <c r="E67" s="24">
        <f>H52</f>
        <v>0.13621872282871222</v>
      </c>
      <c r="F67" s="24">
        <f>L52</f>
        <v>0.14595058666412286</v>
      </c>
      <c r="G67" s="24">
        <f>P52</f>
        <v>0.14834537847090148</v>
      </c>
      <c r="H67" s="24">
        <f>T52</f>
        <v>0.15387520060417259</v>
      </c>
      <c r="I67" s="24">
        <f>X52</f>
        <v>0.15699915389677538</v>
      </c>
      <c r="K67" s="4"/>
      <c r="U67" s="15">
        <f t="shared" si="39"/>
        <v>5.6</v>
      </c>
      <c r="V67" s="9">
        <v>0.4758</v>
      </c>
      <c r="W67" s="9">
        <v>-6.4100000000000004E-2</v>
      </c>
      <c r="X67" s="12">
        <f t="shared" si="41"/>
        <v>0.13892391761244222</v>
      </c>
      <c r="Y67" s="17">
        <f t="shared" si="40"/>
        <v>0.5710789312665715</v>
      </c>
    </row>
    <row r="68" spans="2:25" x14ac:dyDescent="0.3">
      <c r="B68" s="30"/>
      <c r="C68" s="35" t="str">
        <f>$G$45</f>
        <v>w*,i</v>
      </c>
      <c r="D68" s="25">
        <f>G52</f>
        <v>9.9365703215491393E-4</v>
      </c>
      <c r="E68" s="25">
        <f>K52</f>
        <v>9.3988671926254982E-4</v>
      </c>
      <c r="F68" s="25">
        <f>O52</f>
        <v>1.9067970426444208E-3</v>
      </c>
      <c r="G68" s="25">
        <f>S52</f>
        <v>3.7216214957373154E-3</v>
      </c>
      <c r="H68" s="25">
        <f>W52</f>
        <v>6.0670765337361579E-3</v>
      </c>
      <c r="I68" s="25">
        <f>AA52</f>
        <v>1.7090991939630061E-2</v>
      </c>
      <c r="K68" s="2"/>
      <c r="U68" s="15">
        <f t="shared" si="39"/>
        <v>4</v>
      </c>
      <c r="V68" s="9">
        <v>0.1227</v>
      </c>
      <c r="W68" s="43">
        <v>-2.3300000000000001E-2</v>
      </c>
      <c r="X68" s="12">
        <f t="shared" si="41"/>
        <v>0.20619396903015486</v>
      </c>
      <c r="Y68" s="17">
        <f t="shared" si="40"/>
        <v>0.40791352233326539</v>
      </c>
    </row>
    <row r="69" spans="2:25" x14ac:dyDescent="0.3">
      <c r="B69" s="21">
        <v>4</v>
      </c>
      <c r="C69" s="33" t="str">
        <f>$D$45</f>
        <v>Tau*,i</v>
      </c>
      <c r="D69" s="7">
        <f>D53</f>
        <v>0.18376276130286834</v>
      </c>
      <c r="E69" s="7">
        <f>H53</f>
        <v>0.1907062119601971</v>
      </c>
      <c r="F69" s="7">
        <f>L53</f>
        <v>0.20433082132977201</v>
      </c>
      <c r="G69" s="7">
        <f>P53</f>
        <v>0.20768352985926208</v>
      </c>
      <c r="H69" s="7">
        <f>T53</f>
        <v>0.21542528084584162</v>
      </c>
      <c r="I69" s="7">
        <f>X53</f>
        <v>0.21979881545548555</v>
      </c>
      <c r="K69" s="4"/>
      <c r="U69" s="15">
        <f t="shared" si="39"/>
        <v>2.8</v>
      </c>
      <c r="V69" s="9">
        <v>-1.29E-2</v>
      </c>
      <c r="W69" s="9">
        <v>4.7999999999999996E-3</v>
      </c>
      <c r="X69" s="12">
        <f t="shared" si="41"/>
        <v>0.21705426356589144</v>
      </c>
      <c r="Y69" s="17">
        <f t="shared" si="40"/>
        <v>0.28553946563328575</v>
      </c>
    </row>
    <row r="70" spans="2:25" x14ac:dyDescent="0.3">
      <c r="B70" s="31"/>
      <c r="C70" s="10" t="str">
        <f>$G$45</f>
        <v>w*,i</v>
      </c>
      <c r="D70" s="20">
        <f>G53</f>
        <v>2.937753703971984E-4</v>
      </c>
      <c r="E70" s="20">
        <f>K53</f>
        <v>2.7787814119722948E-4</v>
      </c>
      <c r="F70" s="20">
        <f>O53</f>
        <v>2.505537018409766E-4</v>
      </c>
      <c r="G70" s="20">
        <f>S53</f>
        <v>9.7804435580071654E-4</v>
      </c>
      <c r="H70" s="20">
        <f>W53</f>
        <v>1.3886982665881329E-3</v>
      </c>
      <c r="I70" s="20">
        <f>AA53</f>
        <v>6.7372843614282099E-3</v>
      </c>
      <c r="K70" s="2"/>
      <c r="U70" s="15">
        <f t="shared" si="39"/>
        <v>2</v>
      </c>
      <c r="V70" s="9">
        <v>0</v>
      </c>
      <c r="W70" s="9">
        <v>0</v>
      </c>
      <c r="X70" s="9">
        <v>0</v>
      </c>
      <c r="Y70" s="17">
        <f t="shared" si="40"/>
        <v>0.20395676116663269</v>
      </c>
    </row>
    <row r="71" spans="2:25" x14ac:dyDescent="0.3">
      <c r="B71" s="22">
        <v>2.8</v>
      </c>
      <c r="C71" s="34" t="str">
        <f>$D$45</f>
        <v>Tau*,i</v>
      </c>
      <c r="D71" s="24">
        <f>D54</f>
        <v>0.26251823043266903</v>
      </c>
      <c r="E71" s="24">
        <f>H54</f>
        <v>0.27243744565742445</v>
      </c>
      <c r="F71" s="24">
        <f>L54</f>
        <v>0.29190117332824572</v>
      </c>
      <c r="G71" s="24">
        <f>P54</f>
        <v>0.29669075694180297</v>
      </c>
      <c r="H71" s="24">
        <f>T54</f>
        <v>0.30775040120834518</v>
      </c>
      <c r="I71" s="24">
        <f>X54</f>
        <v>0.31399830779355076</v>
      </c>
      <c r="K71" s="4"/>
    </row>
    <row r="72" spans="2:25" x14ac:dyDescent="0.3">
      <c r="B72" s="32"/>
      <c r="C72" s="35" t="str">
        <f>$G$45</f>
        <v>w*,i</v>
      </c>
      <c r="D72" s="25">
        <f>G54</f>
        <v>1.7333345173944678E-3</v>
      </c>
      <c r="E72" s="25">
        <f>K54</f>
        <v>1.6395376273897633E-3</v>
      </c>
      <c r="F72" s="25">
        <f>O54</f>
        <v>0</v>
      </c>
      <c r="G72" s="25">
        <f>S54</f>
        <v>0</v>
      </c>
      <c r="H72" s="25">
        <f>W54</f>
        <v>1.3656004339123629E-3</v>
      </c>
      <c r="I72" s="25">
        <f>AA54</f>
        <v>1.325044996270029E-3</v>
      </c>
      <c r="K72" s="2"/>
    </row>
    <row r="73" spans="2:25" x14ac:dyDescent="0.3">
      <c r="B73" s="21">
        <v>2</v>
      </c>
      <c r="C73" s="33" t="str">
        <f>$D$45</f>
        <v>Tau*,i</v>
      </c>
      <c r="D73" s="7">
        <f>D55</f>
        <v>0.36752552260573668</v>
      </c>
      <c r="E73" s="7">
        <f>H55</f>
        <v>0.38141242392039421</v>
      </c>
      <c r="F73" s="7">
        <f>L55</f>
        <v>0.40866164265954402</v>
      </c>
      <c r="G73" s="7">
        <f>P55</f>
        <v>0.41536705971852417</v>
      </c>
      <c r="H73" s="7">
        <f>T55</f>
        <v>0.43085056169168323</v>
      </c>
      <c r="I73" s="7">
        <f>X55</f>
        <v>0.43959763091097109</v>
      </c>
      <c r="K73" s="4"/>
      <c r="M73" s="4"/>
      <c r="N73" s="4"/>
      <c r="O73" s="4"/>
      <c r="P73" s="4"/>
      <c r="Q73" s="4"/>
      <c r="R73" s="4"/>
      <c r="S73" s="4"/>
    </row>
    <row r="74" spans="2:25" x14ac:dyDescent="0.3">
      <c r="B74" s="21"/>
      <c r="C74" s="10" t="str">
        <f>$G$45</f>
        <v>w*,i</v>
      </c>
      <c r="D74" s="20">
        <f>G55</f>
        <v>2.7453782194860766E-2</v>
      </c>
      <c r="E74" s="20">
        <f>K55</f>
        <v>0</v>
      </c>
      <c r="F74" s="20">
        <f>O55</f>
        <v>0</v>
      </c>
      <c r="G74" s="20">
        <f>S55</f>
        <v>0</v>
      </c>
      <c r="H74" s="20">
        <f>W55</f>
        <v>0</v>
      </c>
      <c r="I74" s="20">
        <f>AA55</f>
        <v>0</v>
      </c>
      <c r="K74" s="2"/>
      <c r="M74" s="4"/>
      <c r="N74" s="4"/>
      <c r="O74" s="4"/>
      <c r="P74" s="4"/>
      <c r="Q74" s="4"/>
      <c r="R74" s="4"/>
      <c r="S74" s="4"/>
    </row>
    <row r="75" spans="2:25" x14ac:dyDescent="0.3">
      <c r="K75" s="4"/>
      <c r="M75" s="4"/>
      <c r="N75" s="4"/>
      <c r="O75" s="4"/>
      <c r="P75" s="4"/>
      <c r="Q75" s="4"/>
      <c r="R75" s="4"/>
      <c r="S75" s="4"/>
    </row>
    <row r="76" spans="2:25" x14ac:dyDescent="0.3">
      <c r="K76" s="2"/>
      <c r="M76" s="4"/>
      <c r="N76" s="4"/>
      <c r="O76" s="4"/>
      <c r="P76" s="4"/>
      <c r="Q76" s="4"/>
      <c r="R76" s="4"/>
      <c r="S76" s="4"/>
    </row>
    <row r="77" spans="2:25" x14ac:dyDescent="0.3">
      <c r="K77" s="4"/>
      <c r="M77" s="4"/>
      <c r="N77" s="4"/>
      <c r="O77" s="4"/>
      <c r="P77" s="4"/>
      <c r="Q77" s="4"/>
      <c r="R77" s="4"/>
      <c r="S77" s="4"/>
    </row>
    <row r="78" spans="2:25" x14ac:dyDescent="0.3">
      <c r="K78" s="2"/>
    </row>
    <row r="79" spans="2:25" x14ac:dyDescent="0.3">
      <c r="K79" s="4"/>
      <c r="M79" s="4"/>
      <c r="N79" s="4"/>
      <c r="O79" s="4"/>
      <c r="P79" s="4"/>
      <c r="Q79" s="4"/>
      <c r="R79" s="4"/>
      <c r="S79" s="4"/>
      <c r="X79" s="2"/>
    </row>
    <row r="80" spans="2:25" x14ac:dyDescent="0.3">
      <c r="K80" s="2"/>
      <c r="X80" s="2"/>
    </row>
    <row r="81" spans="4:24" x14ac:dyDescent="0.3">
      <c r="K81" s="4"/>
      <c r="M81" s="4"/>
      <c r="N81" s="4"/>
      <c r="O81" s="4"/>
      <c r="P81" s="4"/>
      <c r="Q81" s="4"/>
      <c r="R81" s="4"/>
      <c r="S81" s="4"/>
      <c r="X81" s="2"/>
    </row>
    <row r="82" spans="4:24" x14ac:dyDescent="0.3">
      <c r="D82" s="3"/>
      <c r="X82" s="2"/>
    </row>
    <row r="83" spans="4:24" x14ac:dyDescent="0.3">
      <c r="X83" s="2"/>
    </row>
    <row r="84" spans="4:24" x14ac:dyDescent="0.3">
      <c r="X84" s="2"/>
    </row>
    <row r="85" spans="4:24" x14ac:dyDescent="0.3">
      <c r="X85" s="2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1741E-6D52-4C96-9708-E010AD870BF3}">
  <dimension ref="B2:AA85"/>
  <sheetViews>
    <sheetView topLeftCell="A13" workbookViewId="0">
      <selection activeCell="S73" sqref="S73"/>
    </sheetView>
  </sheetViews>
  <sheetFormatPr defaultRowHeight="14.4" x14ac:dyDescent="0.3"/>
  <cols>
    <col min="2" max="2" width="10" customWidth="1"/>
    <col min="3" max="3" width="9.88671875" customWidth="1"/>
    <col min="10" max="10" width="11.109375" customWidth="1"/>
    <col min="11" max="11" width="10.44140625" customWidth="1"/>
    <col min="12" max="12" width="9.6640625" customWidth="1"/>
    <col min="13" max="13" width="12.109375" bestFit="1" customWidth="1"/>
    <col min="15" max="15" width="11.33203125" customWidth="1"/>
    <col min="21" max="21" width="10.109375" customWidth="1"/>
    <col min="24" max="24" width="11.33203125" customWidth="1"/>
  </cols>
  <sheetData>
    <row r="2" spans="2:15" x14ac:dyDescent="0.3">
      <c r="B2" s="5" t="s">
        <v>62</v>
      </c>
    </row>
    <row r="3" spans="2:15" x14ac:dyDescent="0.3">
      <c r="B3" s="18"/>
      <c r="C3" s="9">
        <v>0</v>
      </c>
      <c r="D3" s="9">
        <v>2</v>
      </c>
      <c r="E3" s="9">
        <v>4</v>
      </c>
      <c r="F3" s="9">
        <v>2</v>
      </c>
      <c r="G3" s="9">
        <v>0</v>
      </c>
      <c r="H3" s="9">
        <v>2</v>
      </c>
      <c r="I3" s="9">
        <v>4</v>
      </c>
      <c r="J3" s="9">
        <v>2</v>
      </c>
      <c r="K3" t="s">
        <v>69</v>
      </c>
      <c r="N3" s="5" t="s">
        <v>52</v>
      </c>
      <c r="O3" s="5"/>
    </row>
    <row r="4" spans="2:15" x14ac:dyDescent="0.3">
      <c r="B4" s="10" t="s">
        <v>53</v>
      </c>
      <c r="C4" s="10" t="s">
        <v>54</v>
      </c>
      <c r="D4" s="10" t="s">
        <v>55</v>
      </c>
      <c r="E4" s="10" t="s">
        <v>56</v>
      </c>
      <c r="F4" s="10" t="s">
        <v>57</v>
      </c>
      <c r="G4" s="10" t="s">
        <v>58</v>
      </c>
      <c r="H4" s="10" t="s">
        <v>59</v>
      </c>
      <c r="I4" s="10" t="s">
        <v>60</v>
      </c>
      <c r="J4" s="10" t="s">
        <v>61</v>
      </c>
      <c r="N4" s="10" t="s">
        <v>29</v>
      </c>
      <c r="O4" s="10" t="s">
        <v>30</v>
      </c>
    </row>
    <row r="5" spans="2:15" x14ac:dyDescent="0.3">
      <c r="B5" s="10">
        <v>1</v>
      </c>
      <c r="C5" s="9">
        <v>28.5</v>
      </c>
      <c r="D5" s="9">
        <v>33</v>
      </c>
      <c r="E5" s="9">
        <v>33.5</v>
      </c>
      <c r="F5" s="9">
        <v>30.5</v>
      </c>
      <c r="G5" s="9">
        <v>10.5</v>
      </c>
      <c r="H5" s="9">
        <v>15</v>
      </c>
      <c r="I5" s="9">
        <v>16</v>
      </c>
      <c r="J5" s="9">
        <v>16</v>
      </c>
      <c r="N5" s="14">
        <v>45</v>
      </c>
      <c r="O5" s="12">
        <v>0</v>
      </c>
    </row>
    <row r="6" spans="2:15" x14ac:dyDescent="0.3">
      <c r="B6" s="10">
        <v>2</v>
      </c>
      <c r="C6" s="9">
        <v>29.5</v>
      </c>
      <c r="D6" s="9">
        <v>34</v>
      </c>
      <c r="E6" s="9">
        <v>34.5</v>
      </c>
      <c r="F6" s="9">
        <v>31.5</v>
      </c>
      <c r="G6" s="9">
        <v>10.5</v>
      </c>
      <c r="H6" s="9">
        <v>15</v>
      </c>
      <c r="I6" s="9">
        <v>16</v>
      </c>
      <c r="J6" s="9">
        <v>16</v>
      </c>
      <c r="N6" s="9">
        <v>31.5</v>
      </c>
      <c r="O6" s="12">
        <v>0</v>
      </c>
    </row>
    <row r="7" spans="2:15" x14ac:dyDescent="0.3">
      <c r="B7" s="10">
        <v>3</v>
      </c>
      <c r="C7" s="9">
        <v>30</v>
      </c>
      <c r="D7" s="9">
        <v>35</v>
      </c>
      <c r="E7" s="9">
        <v>35.5</v>
      </c>
      <c r="F7" s="9">
        <v>32.5</v>
      </c>
      <c r="G7" s="9">
        <v>10.5</v>
      </c>
      <c r="H7" s="9">
        <v>15</v>
      </c>
      <c r="I7" s="9">
        <v>16</v>
      </c>
      <c r="J7" s="9">
        <v>16</v>
      </c>
      <c r="N7" s="9">
        <v>22.4</v>
      </c>
      <c r="O7" s="12">
        <v>5.4158678660964459E-2</v>
      </c>
    </row>
    <row r="8" spans="2:15" x14ac:dyDescent="0.3">
      <c r="B8" s="10">
        <v>4</v>
      </c>
      <c r="C8" s="9">
        <v>31</v>
      </c>
      <c r="D8" s="9">
        <v>35</v>
      </c>
      <c r="E8" s="9">
        <v>36.5</v>
      </c>
      <c r="F8" s="9">
        <v>33</v>
      </c>
      <c r="G8" s="9">
        <v>10</v>
      </c>
      <c r="H8" s="9">
        <v>14.5</v>
      </c>
      <c r="I8" s="9">
        <v>15.5</v>
      </c>
      <c r="J8" s="9">
        <v>16</v>
      </c>
      <c r="N8" s="9">
        <v>16</v>
      </c>
      <c r="O8" s="12">
        <v>0.264452145701224</v>
      </c>
    </row>
    <row r="9" spans="2:15" x14ac:dyDescent="0.3">
      <c r="B9" s="10">
        <v>5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N9" s="9">
        <v>11.2</v>
      </c>
      <c r="O9" s="12">
        <v>0.10212358059283291</v>
      </c>
    </row>
    <row r="10" spans="2:15" x14ac:dyDescent="0.3">
      <c r="B10" s="10">
        <v>6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N10" s="9">
        <v>8</v>
      </c>
      <c r="O10" s="12">
        <v>0.20059725704173426</v>
      </c>
    </row>
    <row r="11" spans="2:15" x14ac:dyDescent="0.3">
      <c r="B11" s="5" t="s">
        <v>68</v>
      </c>
      <c r="N11" s="9">
        <v>5.6</v>
      </c>
      <c r="O11" s="12">
        <v>0.25261760802241556</v>
      </c>
    </row>
    <row r="12" spans="2:15" x14ac:dyDescent="0.3">
      <c r="B12" s="10" t="s">
        <v>53</v>
      </c>
      <c r="C12" s="10" t="s">
        <v>54</v>
      </c>
      <c r="D12" s="10" t="s">
        <v>55</v>
      </c>
      <c r="E12" s="10" t="s">
        <v>56</v>
      </c>
      <c r="F12" s="10" t="s">
        <v>57</v>
      </c>
      <c r="G12" s="10" t="s">
        <v>58</v>
      </c>
      <c r="H12" s="10" t="s">
        <v>59</v>
      </c>
      <c r="I12" s="10" t="s">
        <v>60</v>
      </c>
      <c r="J12" s="10" t="s">
        <v>61</v>
      </c>
      <c r="K12" s="19" t="s">
        <v>63</v>
      </c>
      <c r="L12" s="19" t="s">
        <v>64</v>
      </c>
      <c r="N12" s="9">
        <v>4</v>
      </c>
      <c r="O12" s="12">
        <v>0.10680578085828049</v>
      </c>
    </row>
    <row r="13" spans="2:15" x14ac:dyDescent="0.3">
      <c r="B13" s="10">
        <v>1</v>
      </c>
      <c r="C13" s="12">
        <f>(C5-C$3)/100</f>
        <v>0.28499999999999998</v>
      </c>
      <c r="D13" s="12">
        <f t="shared" ref="D13:J13" si="0">(D5-D$3)/100</f>
        <v>0.31</v>
      </c>
      <c r="E13" s="12">
        <f t="shared" si="0"/>
        <v>0.29499999999999998</v>
      </c>
      <c r="F13" s="12">
        <f t="shared" si="0"/>
        <v>0.28499999999999998</v>
      </c>
      <c r="G13" s="12">
        <f t="shared" si="0"/>
        <v>0.105</v>
      </c>
      <c r="H13" s="12">
        <f t="shared" si="0"/>
        <v>0.13</v>
      </c>
      <c r="I13" s="12">
        <f t="shared" si="0"/>
        <v>0.12</v>
      </c>
      <c r="J13" s="12">
        <f t="shared" si="0"/>
        <v>0.14000000000000001</v>
      </c>
      <c r="K13" s="16">
        <f t="shared" ref="K13:K18" si="1">AVERAGE(C13:F13)</f>
        <v>0.29374999999999996</v>
      </c>
      <c r="L13" s="16">
        <f t="shared" ref="L13:L18" si="2">AVERAGE(G13:J13)</f>
        <v>0.12375</v>
      </c>
      <c r="N13" s="9">
        <v>2.8</v>
      </c>
      <c r="O13" s="12">
        <v>1.8102049845155583E-2</v>
      </c>
    </row>
    <row r="14" spans="2:15" x14ac:dyDescent="0.3">
      <c r="B14" s="10">
        <v>2</v>
      </c>
      <c r="C14" s="12">
        <f t="shared" ref="C14:J18" si="3">(C6-C$3)/100</f>
        <v>0.29499999999999998</v>
      </c>
      <c r="D14" s="12">
        <f t="shared" si="3"/>
        <v>0.32</v>
      </c>
      <c r="E14" s="12">
        <f t="shared" si="3"/>
        <v>0.30499999999999999</v>
      </c>
      <c r="F14" s="12">
        <f t="shared" si="3"/>
        <v>0.29499999999999998</v>
      </c>
      <c r="G14" s="12">
        <f t="shared" si="3"/>
        <v>0.105</v>
      </c>
      <c r="H14" s="12">
        <f t="shared" si="3"/>
        <v>0.13</v>
      </c>
      <c r="I14" s="12">
        <f t="shared" si="3"/>
        <v>0.12</v>
      </c>
      <c r="J14" s="12">
        <f t="shared" si="3"/>
        <v>0.14000000000000001</v>
      </c>
      <c r="K14" s="16">
        <f t="shared" si="1"/>
        <v>0.30374999999999996</v>
      </c>
      <c r="L14" s="16">
        <f t="shared" si="2"/>
        <v>0.12375</v>
      </c>
      <c r="N14" s="9">
        <v>2</v>
      </c>
      <c r="O14" s="12">
        <v>1.1428992773927149E-3</v>
      </c>
    </row>
    <row r="15" spans="2:15" x14ac:dyDescent="0.3">
      <c r="B15" s="10">
        <v>3</v>
      </c>
      <c r="C15" s="12">
        <f t="shared" si="3"/>
        <v>0.3</v>
      </c>
      <c r="D15" s="12">
        <f t="shared" si="3"/>
        <v>0.33</v>
      </c>
      <c r="E15" s="12">
        <f t="shared" si="3"/>
        <v>0.315</v>
      </c>
      <c r="F15" s="12">
        <f t="shared" si="3"/>
        <v>0.30499999999999999</v>
      </c>
      <c r="G15" s="12">
        <f t="shared" si="3"/>
        <v>0.105</v>
      </c>
      <c r="H15" s="12">
        <f t="shared" si="3"/>
        <v>0.13</v>
      </c>
      <c r="I15" s="12">
        <f t="shared" si="3"/>
        <v>0.12</v>
      </c>
      <c r="J15" s="12">
        <f t="shared" si="3"/>
        <v>0.14000000000000001</v>
      </c>
      <c r="K15" s="16">
        <f t="shared" si="1"/>
        <v>0.3125</v>
      </c>
      <c r="L15" s="16">
        <f t="shared" si="2"/>
        <v>0.12375</v>
      </c>
    </row>
    <row r="16" spans="2:15" x14ac:dyDescent="0.3">
      <c r="B16" s="10">
        <v>4</v>
      </c>
      <c r="C16" s="12">
        <f t="shared" si="3"/>
        <v>0.31</v>
      </c>
      <c r="D16" s="12">
        <f t="shared" si="3"/>
        <v>0.33</v>
      </c>
      <c r="E16" s="12">
        <f t="shared" si="3"/>
        <v>0.32500000000000001</v>
      </c>
      <c r="F16" s="12">
        <f t="shared" si="3"/>
        <v>0.31</v>
      </c>
      <c r="G16" s="12">
        <f t="shared" si="3"/>
        <v>0.1</v>
      </c>
      <c r="H16" s="12">
        <f t="shared" si="3"/>
        <v>0.125</v>
      </c>
      <c r="I16" s="12">
        <f t="shared" si="3"/>
        <v>0.115</v>
      </c>
      <c r="J16" s="12">
        <f t="shared" si="3"/>
        <v>0.14000000000000001</v>
      </c>
      <c r="K16" s="16">
        <f t="shared" si="1"/>
        <v>0.31875000000000003</v>
      </c>
      <c r="L16" s="16">
        <f t="shared" si="2"/>
        <v>0.12000000000000001</v>
      </c>
    </row>
    <row r="17" spans="2:22" x14ac:dyDescent="0.3">
      <c r="B17" s="10">
        <v>5</v>
      </c>
      <c r="C17" s="12">
        <f t="shared" si="3"/>
        <v>0</v>
      </c>
      <c r="D17" s="12">
        <f t="shared" si="3"/>
        <v>-0.02</v>
      </c>
      <c r="E17" s="12">
        <f t="shared" si="3"/>
        <v>-0.04</v>
      </c>
      <c r="F17" s="12">
        <f t="shared" si="3"/>
        <v>-0.02</v>
      </c>
      <c r="G17" s="12">
        <f t="shared" si="3"/>
        <v>0</v>
      </c>
      <c r="H17" s="12">
        <f t="shared" si="3"/>
        <v>-0.02</v>
      </c>
      <c r="I17" s="12">
        <f t="shared" si="3"/>
        <v>-0.04</v>
      </c>
      <c r="J17" s="12">
        <f t="shared" si="3"/>
        <v>-0.02</v>
      </c>
      <c r="K17" s="16">
        <f t="shared" si="1"/>
        <v>-0.02</v>
      </c>
      <c r="L17" s="16">
        <f t="shared" si="2"/>
        <v>-0.02</v>
      </c>
    </row>
    <row r="18" spans="2:22" x14ac:dyDescent="0.3">
      <c r="B18" s="10">
        <v>6</v>
      </c>
      <c r="C18" s="12">
        <f t="shared" si="3"/>
        <v>0</v>
      </c>
      <c r="D18" s="12">
        <f t="shared" si="3"/>
        <v>-0.02</v>
      </c>
      <c r="E18" s="12">
        <f t="shared" si="3"/>
        <v>-0.04</v>
      </c>
      <c r="F18" s="12">
        <f t="shared" si="3"/>
        <v>-0.02</v>
      </c>
      <c r="G18" s="12">
        <f t="shared" si="3"/>
        <v>0</v>
      </c>
      <c r="H18" s="12">
        <f t="shared" si="3"/>
        <v>-0.02</v>
      </c>
      <c r="I18" s="12">
        <f t="shared" si="3"/>
        <v>-0.04</v>
      </c>
      <c r="J18" s="12">
        <f t="shared" si="3"/>
        <v>-0.02</v>
      </c>
      <c r="K18" s="16">
        <f t="shared" si="1"/>
        <v>-0.02</v>
      </c>
      <c r="L18" s="16">
        <f t="shared" si="2"/>
        <v>-0.02</v>
      </c>
    </row>
    <row r="19" spans="2:22" x14ac:dyDescent="0.3">
      <c r="B19" s="11"/>
    </row>
    <row r="20" spans="2:22" x14ac:dyDescent="0.3">
      <c r="B20" s="5" t="s">
        <v>66</v>
      </c>
      <c r="M20" s="5" t="s">
        <v>65</v>
      </c>
    </row>
    <row r="21" spans="2:22" x14ac:dyDescent="0.3">
      <c r="B21" s="10" t="s">
        <v>67</v>
      </c>
      <c r="C21" s="10" t="s">
        <v>0</v>
      </c>
      <c r="D21" s="10" t="s">
        <v>1</v>
      </c>
      <c r="E21" s="10" t="s">
        <v>5</v>
      </c>
      <c r="F21" s="10" t="s">
        <v>2</v>
      </c>
      <c r="G21" s="10" t="s">
        <v>3</v>
      </c>
      <c r="H21" s="10" t="s">
        <v>16</v>
      </c>
      <c r="I21" s="10" t="s">
        <v>14</v>
      </c>
      <c r="J21" s="10" t="s">
        <v>32</v>
      </c>
      <c r="K21" s="10" t="s">
        <v>4</v>
      </c>
      <c r="M21" s="8" t="s">
        <v>15</v>
      </c>
      <c r="N21" s="13">
        <v>8.3999999999999995E-3</v>
      </c>
      <c r="O21" s="8" t="s">
        <v>51</v>
      </c>
    </row>
    <row r="22" spans="2:22" x14ac:dyDescent="0.3">
      <c r="B22" s="9">
        <v>1</v>
      </c>
      <c r="C22" s="9">
        <v>5160</v>
      </c>
      <c r="D22" s="9">
        <f t="shared" ref="D22:D27" si="4">C22*6.30901964*10^-5</f>
        <v>0.32554541342400001</v>
      </c>
      <c r="E22" s="12">
        <f t="shared" ref="E22:E27" si="5">K13-L13</f>
        <v>0.16999999999999996</v>
      </c>
      <c r="F22" s="9">
        <f t="shared" ref="F22:F27" si="6">D22/(2*E22)</f>
        <v>0.95748651007058849</v>
      </c>
      <c r="G22" s="9">
        <f t="shared" ref="G22:G27" si="7">F22/SQRT($N$24*E22)</f>
        <v>0.74143605198317775</v>
      </c>
      <c r="H22" s="9">
        <f t="shared" ref="H22:H27" si="8">2*E22/(2+2*E22)</f>
        <v>0.14529914529914528</v>
      </c>
      <c r="I22" s="9">
        <f t="shared" ref="I22:I27" si="9">$N$22*$N$24*H22*$N$21</f>
        <v>11.973230769230767</v>
      </c>
      <c r="J22" s="12">
        <f t="shared" ref="J22:J27" si="10">SQRT(I22/$N$22)</f>
        <v>0.10942225902087184</v>
      </c>
      <c r="K22" s="9">
        <f>C41</f>
        <v>7</v>
      </c>
      <c r="L22" s="2">
        <f t="shared" ref="L22:L27" si="11">I22/(($N$23-$N$22)*($N$24*$V$57/1000))</f>
        <v>7.5433891464892877E-2</v>
      </c>
      <c r="M22" s="8" t="s">
        <v>22</v>
      </c>
      <c r="N22" s="8">
        <v>1000</v>
      </c>
      <c r="O22" s="8" t="s">
        <v>25</v>
      </c>
    </row>
    <row r="23" spans="2:22" x14ac:dyDescent="0.3">
      <c r="B23" s="9">
        <v>2</v>
      </c>
      <c r="C23" s="9">
        <v>5650</v>
      </c>
      <c r="D23" s="9">
        <f t="shared" si="4"/>
        <v>0.35645960966000001</v>
      </c>
      <c r="E23" s="12">
        <f t="shared" si="5"/>
        <v>0.17999999999999997</v>
      </c>
      <c r="F23" s="9">
        <f t="shared" si="6"/>
        <v>0.99016558238888908</v>
      </c>
      <c r="G23" s="9">
        <f t="shared" si="7"/>
        <v>0.74513861489831323</v>
      </c>
      <c r="H23" s="9">
        <f t="shared" si="8"/>
        <v>0.15254237288135591</v>
      </c>
      <c r="I23" s="9">
        <f t="shared" si="9"/>
        <v>12.570101694915252</v>
      </c>
      <c r="J23" s="12">
        <f t="shared" si="10"/>
        <v>0.11211646486986312</v>
      </c>
      <c r="K23" s="9">
        <f>D41</f>
        <v>83</v>
      </c>
      <c r="L23" s="2">
        <f t="shared" si="11"/>
        <v>7.9194304798137785E-2</v>
      </c>
      <c r="M23" s="8" t="s">
        <v>23</v>
      </c>
      <c r="N23" s="8">
        <v>2650</v>
      </c>
      <c r="O23" s="8" t="s">
        <v>25</v>
      </c>
    </row>
    <row r="24" spans="2:22" x14ac:dyDescent="0.3">
      <c r="B24" s="9">
        <v>3</v>
      </c>
      <c r="C24" s="9">
        <v>6080</v>
      </c>
      <c r="D24" s="9">
        <f t="shared" si="4"/>
        <v>0.38358839411200008</v>
      </c>
      <c r="E24" s="12">
        <f t="shared" si="5"/>
        <v>0.18875</v>
      </c>
      <c r="F24" s="9">
        <f t="shared" si="6"/>
        <v>1.016128196323179</v>
      </c>
      <c r="G24" s="9">
        <f t="shared" si="7"/>
        <v>0.74674189721190487</v>
      </c>
      <c r="H24" s="9">
        <f t="shared" si="8"/>
        <v>0.15878023133543639</v>
      </c>
      <c r="I24" s="9">
        <f t="shared" si="9"/>
        <v>13.084126182965299</v>
      </c>
      <c r="J24" s="12">
        <f t="shared" si="10"/>
        <v>0.11438586531108334</v>
      </c>
      <c r="K24" s="9">
        <f>E41</f>
        <v>262</v>
      </c>
      <c r="L24" s="2">
        <f t="shared" si="11"/>
        <v>8.243276801572727E-2</v>
      </c>
      <c r="M24" s="8" t="s">
        <v>24</v>
      </c>
      <c r="N24" s="8">
        <v>9.81</v>
      </c>
      <c r="O24" s="8" t="s">
        <v>26</v>
      </c>
    </row>
    <row r="25" spans="2:22" x14ac:dyDescent="0.3">
      <c r="B25" s="9">
        <v>4</v>
      </c>
      <c r="C25" s="9">
        <v>6513</v>
      </c>
      <c r="D25" s="9">
        <f t="shared" si="4"/>
        <v>0.41090644915320007</v>
      </c>
      <c r="E25" s="12">
        <f t="shared" si="5"/>
        <v>0.19875000000000004</v>
      </c>
      <c r="F25" s="9">
        <f t="shared" si="6"/>
        <v>1.0337269161086793</v>
      </c>
      <c r="G25" s="9">
        <f t="shared" si="7"/>
        <v>0.74031705102967049</v>
      </c>
      <c r="H25" s="9">
        <f t="shared" si="8"/>
        <v>0.16579770594369139</v>
      </c>
      <c r="I25" s="9">
        <f t="shared" si="9"/>
        <v>13.662394160583945</v>
      </c>
      <c r="J25" s="12">
        <f t="shared" si="10"/>
        <v>0.11688624453109932</v>
      </c>
      <c r="K25" s="9">
        <f>F41</f>
        <v>507</v>
      </c>
      <c r="L25" s="2">
        <f t="shared" si="11"/>
        <v>8.6075978833429601E-2</v>
      </c>
      <c r="M25" s="8" t="s">
        <v>39</v>
      </c>
      <c r="N25" s="8">
        <v>0.25</v>
      </c>
      <c r="O25" s="8" t="s">
        <v>40</v>
      </c>
    </row>
    <row r="26" spans="2:22" x14ac:dyDescent="0.3">
      <c r="B26" s="9">
        <v>5</v>
      </c>
      <c r="C26" s="9">
        <v>0</v>
      </c>
      <c r="D26" s="9">
        <f t="shared" si="4"/>
        <v>0</v>
      </c>
      <c r="E26" s="12">
        <f t="shared" si="5"/>
        <v>0</v>
      </c>
      <c r="F26" s="9" t="e">
        <f t="shared" si="6"/>
        <v>#DIV/0!</v>
      </c>
      <c r="G26" s="9" t="e">
        <f t="shared" si="7"/>
        <v>#DIV/0!</v>
      </c>
      <c r="H26" s="9">
        <f t="shared" si="8"/>
        <v>0</v>
      </c>
      <c r="I26" s="9">
        <f t="shared" si="9"/>
        <v>0</v>
      </c>
      <c r="J26" s="12">
        <f t="shared" si="10"/>
        <v>0</v>
      </c>
      <c r="K26" s="9">
        <f>G41</f>
        <v>0</v>
      </c>
      <c r="L26" s="2">
        <f t="shared" si="11"/>
        <v>0</v>
      </c>
      <c r="M26" s="8" t="s">
        <v>47</v>
      </c>
      <c r="N26" s="8">
        <v>10</v>
      </c>
      <c r="O26" s="8" t="s">
        <v>48</v>
      </c>
    </row>
    <row r="27" spans="2:22" x14ac:dyDescent="0.3">
      <c r="B27" s="9">
        <v>6</v>
      </c>
      <c r="C27" s="9">
        <v>0</v>
      </c>
      <c r="D27" s="9">
        <f t="shared" si="4"/>
        <v>0</v>
      </c>
      <c r="E27" s="12">
        <f t="shared" si="5"/>
        <v>0</v>
      </c>
      <c r="F27" s="9" t="e">
        <f t="shared" si="6"/>
        <v>#DIV/0!</v>
      </c>
      <c r="G27" s="9" t="e">
        <f t="shared" si="7"/>
        <v>#DIV/0!</v>
      </c>
      <c r="H27" s="9">
        <f t="shared" si="8"/>
        <v>0</v>
      </c>
      <c r="I27" s="9">
        <f t="shared" si="9"/>
        <v>0</v>
      </c>
      <c r="J27" s="12">
        <f t="shared" si="10"/>
        <v>0</v>
      </c>
      <c r="K27" s="9">
        <f>H41</f>
        <v>0</v>
      </c>
      <c r="L27" s="2">
        <f t="shared" si="11"/>
        <v>0</v>
      </c>
    </row>
    <row r="29" spans="2:22" x14ac:dyDescent="0.3">
      <c r="B29" s="5" t="s">
        <v>49</v>
      </c>
      <c r="J29" s="5" t="s">
        <v>50</v>
      </c>
    </row>
    <row r="30" spans="2:22" x14ac:dyDescent="0.3">
      <c r="B30" s="10" t="s">
        <v>6</v>
      </c>
      <c r="C30" s="10" t="s">
        <v>7</v>
      </c>
      <c r="D30" s="10" t="s">
        <v>8</v>
      </c>
      <c r="E30" s="10" t="s">
        <v>9</v>
      </c>
      <c r="F30" s="10" t="s">
        <v>10</v>
      </c>
      <c r="G30" s="10" t="s">
        <v>11</v>
      </c>
      <c r="H30" s="10" t="s">
        <v>12</v>
      </c>
      <c r="J30" s="10" t="s">
        <v>6</v>
      </c>
      <c r="K30" s="10" t="s">
        <v>7</v>
      </c>
      <c r="L30" s="10" t="s">
        <v>8</v>
      </c>
      <c r="M30" s="10" t="s">
        <v>9</v>
      </c>
      <c r="N30" s="10" t="s">
        <v>10</v>
      </c>
      <c r="O30" s="10" t="s">
        <v>11</v>
      </c>
      <c r="P30" s="10" t="s">
        <v>12</v>
      </c>
    </row>
    <row r="31" spans="2:22" x14ac:dyDescent="0.3">
      <c r="B31" s="15">
        <v>45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J31" s="15">
        <v>45</v>
      </c>
      <c r="K31" s="9">
        <f t="shared" ref="K31:K41" si="12">C31/$C$41</f>
        <v>0</v>
      </c>
      <c r="L31" s="9">
        <f t="shared" ref="L31:L41" si="13">D31/$D$41</f>
        <v>0</v>
      </c>
      <c r="M31" s="9">
        <f t="shared" ref="M31:M41" si="14">E31/$E$41</f>
        <v>0</v>
      </c>
      <c r="N31" s="9">
        <f t="shared" ref="N31:N41" si="15">F31/$F$41</f>
        <v>0</v>
      </c>
      <c r="O31" s="9" t="e">
        <f t="shared" ref="O31:O41" si="16">G31/$G$41</f>
        <v>#DIV/0!</v>
      </c>
      <c r="P31" s="9" t="e">
        <f t="shared" ref="P31:P41" si="17">H31/$H$41</f>
        <v>#DIV/0!</v>
      </c>
    </row>
    <row r="32" spans="2:22" x14ac:dyDescent="0.3">
      <c r="B32" s="15">
        <v>31.5</v>
      </c>
      <c r="C32" s="9">
        <v>0</v>
      </c>
      <c r="D32" s="9">
        <v>0</v>
      </c>
      <c r="E32" s="9">
        <v>0</v>
      </c>
      <c r="F32" s="9">
        <v>0</v>
      </c>
      <c r="G32" s="9">
        <v>0</v>
      </c>
      <c r="H32" s="9">
        <v>0</v>
      </c>
      <c r="J32" s="15">
        <v>31.5</v>
      </c>
      <c r="K32" s="9">
        <f t="shared" si="12"/>
        <v>0</v>
      </c>
      <c r="L32" s="9">
        <f t="shared" si="13"/>
        <v>0</v>
      </c>
      <c r="M32" s="9">
        <f t="shared" si="14"/>
        <v>0</v>
      </c>
      <c r="N32" s="9">
        <f t="shared" si="15"/>
        <v>0</v>
      </c>
      <c r="O32" s="9" t="e">
        <f t="shared" si="16"/>
        <v>#DIV/0!</v>
      </c>
      <c r="P32" s="9" t="e">
        <f t="shared" si="17"/>
        <v>#DIV/0!</v>
      </c>
      <c r="V32" s="2"/>
    </row>
    <row r="33" spans="2:27" x14ac:dyDescent="0.3">
      <c r="B33" s="15">
        <v>22.4</v>
      </c>
      <c r="C33" s="9">
        <v>0</v>
      </c>
      <c r="D33" s="9">
        <v>0</v>
      </c>
      <c r="E33" s="9">
        <v>28</v>
      </c>
      <c r="F33" s="9">
        <v>46</v>
      </c>
      <c r="G33" s="9">
        <v>0</v>
      </c>
      <c r="H33" s="9">
        <v>0</v>
      </c>
      <c r="J33" s="15">
        <v>22.4</v>
      </c>
      <c r="K33" s="17">
        <f t="shared" si="12"/>
        <v>0</v>
      </c>
      <c r="L33" s="17">
        <f t="shared" si="13"/>
        <v>0</v>
      </c>
      <c r="M33" s="17">
        <f t="shared" si="14"/>
        <v>0.10687022900763359</v>
      </c>
      <c r="N33" s="17">
        <f t="shared" si="15"/>
        <v>9.0729783037475351E-2</v>
      </c>
      <c r="O33" s="17" t="e">
        <f t="shared" si="16"/>
        <v>#DIV/0!</v>
      </c>
      <c r="P33" s="17" t="e">
        <f t="shared" si="17"/>
        <v>#DIV/0!</v>
      </c>
    </row>
    <row r="34" spans="2:27" x14ac:dyDescent="0.3">
      <c r="B34" s="15">
        <v>16</v>
      </c>
      <c r="C34" s="9">
        <v>0</v>
      </c>
      <c r="D34" s="9">
        <v>8</v>
      </c>
      <c r="E34" s="9">
        <v>80</v>
      </c>
      <c r="F34" s="9">
        <v>224</v>
      </c>
      <c r="G34" s="9">
        <v>0</v>
      </c>
      <c r="H34" s="9">
        <v>0</v>
      </c>
      <c r="J34" s="15">
        <v>16</v>
      </c>
      <c r="K34" s="17">
        <f t="shared" si="12"/>
        <v>0</v>
      </c>
      <c r="L34" s="17">
        <f t="shared" si="13"/>
        <v>9.6385542168674704E-2</v>
      </c>
      <c r="M34" s="17">
        <f t="shared" si="14"/>
        <v>0.30534351145038169</v>
      </c>
      <c r="N34" s="17">
        <f t="shared" si="15"/>
        <v>0.44181459566074949</v>
      </c>
      <c r="O34" s="17" t="e">
        <f t="shared" si="16"/>
        <v>#DIV/0!</v>
      </c>
      <c r="P34" s="17" t="e">
        <f t="shared" si="17"/>
        <v>#DIV/0!</v>
      </c>
    </row>
    <row r="35" spans="2:27" x14ac:dyDescent="0.3">
      <c r="B35" s="15">
        <v>11.2</v>
      </c>
      <c r="C35" s="9">
        <v>0</v>
      </c>
      <c r="D35" s="9">
        <v>18</v>
      </c>
      <c r="E35" s="9">
        <v>56</v>
      </c>
      <c r="F35" s="9">
        <v>40</v>
      </c>
      <c r="G35" s="9">
        <v>0</v>
      </c>
      <c r="H35" s="9">
        <v>0</v>
      </c>
      <c r="J35" s="15">
        <v>11.2</v>
      </c>
      <c r="K35" s="17">
        <f t="shared" si="12"/>
        <v>0</v>
      </c>
      <c r="L35" s="17">
        <f t="shared" si="13"/>
        <v>0.21686746987951808</v>
      </c>
      <c r="M35" s="17">
        <f t="shared" si="14"/>
        <v>0.21374045801526717</v>
      </c>
      <c r="N35" s="17">
        <f t="shared" si="15"/>
        <v>7.8895463510848127E-2</v>
      </c>
      <c r="O35" s="17" t="e">
        <f t="shared" si="16"/>
        <v>#DIV/0!</v>
      </c>
      <c r="P35" s="17" t="e">
        <f t="shared" si="17"/>
        <v>#DIV/0!</v>
      </c>
    </row>
    <row r="36" spans="2:27" x14ac:dyDescent="0.3">
      <c r="B36" s="15">
        <v>8</v>
      </c>
      <c r="C36" s="9">
        <v>2</v>
      </c>
      <c r="D36" s="9">
        <v>28</v>
      </c>
      <c r="E36" s="9">
        <v>32</v>
      </c>
      <c r="F36" s="9">
        <v>82</v>
      </c>
      <c r="G36" s="9">
        <v>0</v>
      </c>
      <c r="H36" s="9">
        <v>0</v>
      </c>
      <c r="J36" s="15">
        <v>8</v>
      </c>
      <c r="K36" s="17">
        <f t="shared" si="12"/>
        <v>0.2857142857142857</v>
      </c>
      <c r="L36" s="17">
        <f t="shared" si="13"/>
        <v>0.33734939759036142</v>
      </c>
      <c r="M36" s="17">
        <f t="shared" si="14"/>
        <v>0.12213740458015267</v>
      </c>
      <c r="N36" s="17">
        <f t="shared" si="15"/>
        <v>0.16173570019723865</v>
      </c>
      <c r="O36" s="17" t="e">
        <f t="shared" si="16"/>
        <v>#DIV/0!</v>
      </c>
      <c r="P36" s="17" t="e">
        <f t="shared" si="17"/>
        <v>#DIV/0!</v>
      </c>
    </row>
    <row r="37" spans="2:27" x14ac:dyDescent="0.3">
      <c r="B37" s="15">
        <v>5.6</v>
      </c>
      <c r="C37" s="9">
        <v>2</v>
      </c>
      <c r="D37" s="9">
        <v>22</v>
      </c>
      <c r="E37" s="9">
        <v>48</v>
      </c>
      <c r="F37" s="9">
        <v>84</v>
      </c>
      <c r="G37" s="9">
        <v>0</v>
      </c>
      <c r="H37" s="9">
        <v>0</v>
      </c>
      <c r="J37" s="15">
        <v>5.6</v>
      </c>
      <c r="K37" s="17">
        <f t="shared" si="12"/>
        <v>0.2857142857142857</v>
      </c>
      <c r="L37" s="17">
        <f t="shared" si="13"/>
        <v>0.26506024096385544</v>
      </c>
      <c r="M37" s="17">
        <f t="shared" si="14"/>
        <v>0.18320610687022901</v>
      </c>
      <c r="N37" s="17">
        <f t="shared" si="15"/>
        <v>0.16568047337278108</v>
      </c>
      <c r="O37" s="17" t="e">
        <f t="shared" si="16"/>
        <v>#DIV/0!</v>
      </c>
      <c r="P37" s="17" t="e">
        <f t="shared" si="17"/>
        <v>#DIV/0!</v>
      </c>
    </row>
    <row r="38" spans="2:27" x14ac:dyDescent="0.3">
      <c r="B38" s="15">
        <v>4</v>
      </c>
      <c r="C38" s="9">
        <v>2</v>
      </c>
      <c r="D38" s="9">
        <v>6</v>
      </c>
      <c r="E38" s="9">
        <v>16</v>
      </c>
      <c r="F38" s="9">
        <v>28</v>
      </c>
      <c r="G38" s="9">
        <v>0</v>
      </c>
      <c r="H38" s="9">
        <v>0</v>
      </c>
      <c r="J38" s="15">
        <v>4</v>
      </c>
      <c r="K38" s="17">
        <f t="shared" si="12"/>
        <v>0.2857142857142857</v>
      </c>
      <c r="L38" s="17">
        <f t="shared" si="13"/>
        <v>7.2289156626506021E-2</v>
      </c>
      <c r="M38" s="17">
        <f t="shared" si="14"/>
        <v>6.1068702290076333E-2</v>
      </c>
      <c r="N38" s="17">
        <f t="shared" si="15"/>
        <v>5.5226824457593686E-2</v>
      </c>
      <c r="O38" s="17" t="e">
        <f t="shared" si="16"/>
        <v>#DIV/0!</v>
      </c>
      <c r="P38" s="17" t="e">
        <f t="shared" si="17"/>
        <v>#DIV/0!</v>
      </c>
    </row>
    <row r="39" spans="2:27" x14ac:dyDescent="0.3">
      <c r="B39" s="15">
        <v>2.8</v>
      </c>
      <c r="C39" s="9">
        <v>1</v>
      </c>
      <c r="D39" s="9">
        <v>1</v>
      </c>
      <c r="E39" s="9">
        <v>1</v>
      </c>
      <c r="F39" s="9">
        <v>2</v>
      </c>
      <c r="G39" s="9">
        <v>0</v>
      </c>
      <c r="H39" s="9">
        <v>0</v>
      </c>
      <c r="J39" s="15">
        <v>2.8</v>
      </c>
      <c r="K39" s="17">
        <f t="shared" si="12"/>
        <v>0.14285714285714285</v>
      </c>
      <c r="L39" s="17">
        <f t="shared" si="13"/>
        <v>1.2048192771084338E-2</v>
      </c>
      <c r="M39" s="17">
        <f t="shared" si="14"/>
        <v>3.8167938931297708E-3</v>
      </c>
      <c r="N39" s="17">
        <f t="shared" si="15"/>
        <v>3.9447731755424065E-3</v>
      </c>
      <c r="O39" s="17" t="e">
        <f t="shared" si="16"/>
        <v>#DIV/0!</v>
      </c>
      <c r="P39" s="17" t="e">
        <f t="shared" si="17"/>
        <v>#DIV/0!</v>
      </c>
    </row>
    <row r="40" spans="2:27" x14ac:dyDescent="0.3">
      <c r="B40" s="15">
        <v>2</v>
      </c>
      <c r="C40" s="9">
        <v>0</v>
      </c>
      <c r="D40" s="9">
        <v>0</v>
      </c>
      <c r="E40" s="9">
        <v>1</v>
      </c>
      <c r="F40" s="9">
        <v>1</v>
      </c>
      <c r="G40" s="9">
        <v>0</v>
      </c>
      <c r="H40" s="9">
        <v>0</v>
      </c>
      <c r="J40" s="15">
        <v>2</v>
      </c>
      <c r="K40" s="17">
        <f t="shared" si="12"/>
        <v>0</v>
      </c>
      <c r="L40" s="17">
        <f t="shared" si="13"/>
        <v>0</v>
      </c>
      <c r="M40" s="17">
        <f t="shared" si="14"/>
        <v>3.8167938931297708E-3</v>
      </c>
      <c r="N40" s="17">
        <f t="shared" si="15"/>
        <v>1.9723865877712033E-3</v>
      </c>
      <c r="O40" s="17" t="e">
        <f t="shared" si="16"/>
        <v>#DIV/0!</v>
      </c>
      <c r="P40" s="17" t="e">
        <f t="shared" si="17"/>
        <v>#DIV/0!</v>
      </c>
    </row>
    <row r="41" spans="2:27" x14ac:dyDescent="0.3">
      <c r="B41" s="10" t="s">
        <v>13</v>
      </c>
      <c r="C41" s="10">
        <f t="shared" ref="C41:H41" si="18">SUM(C31:C40)</f>
        <v>7</v>
      </c>
      <c r="D41" s="10">
        <f t="shared" si="18"/>
        <v>83</v>
      </c>
      <c r="E41" s="10">
        <f t="shared" si="18"/>
        <v>262</v>
      </c>
      <c r="F41" s="10">
        <f t="shared" si="18"/>
        <v>507</v>
      </c>
      <c r="G41" s="10">
        <f t="shared" si="18"/>
        <v>0</v>
      </c>
      <c r="H41" s="10">
        <f t="shared" si="18"/>
        <v>0</v>
      </c>
      <c r="J41" s="10" t="s">
        <v>13</v>
      </c>
      <c r="K41" s="10">
        <f t="shared" si="12"/>
        <v>1</v>
      </c>
      <c r="L41" s="10">
        <f t="shared" si="13"/>
        <v>1</v>
      </c>
      <c r="M41" s="10">
        <f t="shared" si="14"/>
        <v>1</v>
      </c>
      <c r="N41" s="10">
        <f t="shared" si="15"/>
        <v>1</v>
      </c>
      <c r="O41" s="10" t="e">
        <f t="shared" si="16"/>
        <v>#DIV/0!</v>
      </c>
      <c r="P41" s="10" t="e">
        <f t="shared" si="17"/>
        <v>#DIV/0!</v>
      </c>
    </row>
    <row r="43" spans="2:27" x14ac:dyDescent="0.3">
      <c r="B43" s="5" t="s">
        <v>17</v>
      </c>
      <c r="C43" s="5"/>
      <c r="D43" s="5"/>
      <c r="E43" s="5" t="s">
        <v>28</v>
      </c>
    </row>
    <row r="44" spans="2:27" x14ac:dyDescent="0.3">
      <c r="B44" s="5"/>
      <c r="C44" s="41"/>
      <c r="D44" s="5" t="s">
        <v>21</v>
      </c>
      <c r="E44" s="5"/>
      <c r="F44" s="5"/>
      <c r="G44" s="40"/>
      <c r="H44" s="5" t="s">
        <v>34</v>
      </c>
      <c r="I44" s="5"/>
      <c r="J44" s="5"/>
      <c r="K44" s="41"/>
      <c r="L44" s="5" t="s">
        <v>35</v>
      </c>
      <c r="M44" s="5"/>
      <c r="N44" s="5"/>
      <c r="O44" s="41"/>
      <c r="P44" s="5" t="s">
        <v>36</v>
      </c>
      <c r="Q44" s="5"/>
      <c r="R44" s="5"/>
      <c r="S44" s="41"/>
      <c r="T44" s="5" t="s">
        <v>37</v>
      </c>
      <c r="U44" s="5"/>
      <c r="V44" s="5"/>
      <c r="W44" s="41"/>
      <c r="X44" s="5" t="s">
        <v>38</v>
      </c>
      <c r="Y44" s="5"/>
      <c r="Z44" s="5"/>
      <c r="AA44" s="5"/>
    </row>
    <row r="45" spans="2:27" x14ac:dyDescent="0.3">
      <c r="B45" s="10" t="s">
        <v>18</v>
      </c>
      <c r="C45" s="38" t="s">
        <v>19</v>
      </c>
      <c r="D45" s="36" t="s">
        <v>27</v>
      </c>
      <c r="E45" s="10" t="s">
        <v>20</v>
      </c>
      <c r="F45" s="10" t="s">
        <v>31</v>
      </c>
      <c r="G45" s="38" t="s">
        <v>33</v>
      </c>
      <c r="H45" s="36" t="s">
        <v>27</v>
      </c>
      <c r="I45" s="10" t="s">
        <v>20</v>
      </c>
      <c r="J45" s="10" t="s">
        <v>31</v>
      </c>
      <c r="K45" s="38" t="s">
        <v>33</v>
      </c>
      <c r="L45" s="36" t="s">
        <v>27</v>
      </c>
      <c r="M45" s="10" t="s">
        <v>20</v>
      </c>
      <c r="N45" s="10" t="s">
        <v>31</v>
      </c>
      <c r="O45" s="38" t="s">
        <v>33</v>
      </c>
      <c r="P45" s="36" t="s">
        <v>27</v>
      </c>
      <c r="Q45" s="10" t="s">
        <v>20</v>
      </c>
      <c r="R45" s="10" t="s">
        <v>31</v>
      </c>
      <c r="S45" s="38" t="s">
        <v>33</v>
      </c>
      <c r="T45" s="36" t="s">
        <v>27</v>
      </c>
      <c r="U45" s="10" t="s">
        <v>20</v>
      </c>
      <c r="V45" s="10" t="s">
        <v>31</v>
      </c>
      <c r="W45" s="38" t="s">
        <v>33</v>
      </c>
      <c r="X45" s="36" t="s">
        <v>27</v>
      </c>
      <c r="Y45" s="10" t="s">
        <v>20</v>
      </c>
      <c r="Z45" s="10" t="s">
        <v>31</v>
      </c>
      <c r="AA45" s="10" t="s">
        <v>33</v>
      </c>
    </row>
    <row r="46" spans="2:27" x14ac:dyDescent="0.3">
      <c r="B46" s="9">
        <v>1</v>
      </c>
      <c r="C46" s="42">
        <f t="shared" ref="C46:C55" si="19">B31</f>
        <v>45</v>
      </c>
      <c r="D46" s="37">
        <f t="shared" ref="D46:D55" si="20">$I$22/(($N$23-$N$22)*$N$24*C46/1000)</f>
        <v>1.6437883104549769E-2</v>
      </c>
      <c r="E46" s="9">
        <f t="shared" ref="E46:E55" si="21">($C$41/1000/($N$26*60))*K31/($N$23*$N$25)</f>
        <v>0</v>
      </c>
      <c r="F46" s="12">
        <f t="shared" ref="F46:F55" si="22">O5</f>
        <v>0</v>
      </c>
      <c r="G46" s="39" t="e">
        <f t="shared" ref="G46:G55" si="23">($N$23/$N$22-1)*$N$24*E46/(F46*$J$22^3)</f>
        <v>#DIV/0!</v>
      </c>
      <c r="H46" s="37">
        <f t="shared" ref="H46:H55" si="24">$I$23/(($N$23-$N$22)*$N$24*C46/1000)</f>
        <v>1.7257318952234202E-2</v>
      </c>
      <c r="I46" s="9">
        <f t="shared" ref="I46:I55" si="25">($D$41/1000/($N$26*60))*L31/($N$23*$N$25)</f>
        <v>0</v>
      </c>
      <c r="J46" s="12">
        <f>$F$46</f>
        <v>0</v>
      </c>
      <c r="K46" s="39" t="e">
        <f t="shared" ref="K46:K55" si="26">($N$23/$N$22-1)*$N$24*I46/(J46*$J$23^3)</f>
        <v>#DIV/0!</v>
      </c>
      <c r="L46" s="37">
        <f t="shared" ref="L46:L55" si="27">$I$24/(($N$23-$N$22)*$N$24*C46/1000)</f>
        <v>1.7963016070271589E-2</v>
      </c>
      <c r="M46" s="9">
        <f t="shared" ref="M46:M55" si="28">($E$41/1000/($N$26*60))*M31/($N$23*$N$25)</f>
        <v>0</v>
      </c>
      <c r="N46" s="12">
        <f>$F$46</f>
        <v>0</v>
      </c>
      <c r="O46" s="39" t="e">
        <f t="shared" ref="O46:O55" si="29">($N$23/$N$22-1)*$N$24*M46/(N46*$J$24^3)</f>
        <v>#DIV/0!</v>
      </c>
      <c r="P46" s="37">
        <f t="shared" ref="P46:P55" si="30">$I$25/(($N$23-$N$22)*$N$24*C46/1000)</f>
        <v>1.8756912187569124E-2</v>
      </c>
      <c r="Q46" s="9">
        <f t="shared" ref="Q46:Q55" si="31">($F$41/1000/($N$26*60))*N31/($N$23*$N$25)</f>
        <v>0</v>
      </c>
      <c r="R46" s="12">
        <f>$F$46</f>
        <v>0</v>
      </c>
      <c r="S46" s="39" t="e">
        <f t="shared" ref="S46:S55" si="32">($N$23/$N$22-1)*$N$24*Q46/(R46*$J$25^3)</f>
        <v>#DIV/0!</v>
      </c>
      <c r="T46" s="37">
        <f t="shared" ref="T46:T55" si="33">$I$26/(($N$23-$N$22)*$N$24*C46/1000)</f>
        <v>0</v>
      </c>
      <c r="U46" s="9" t="e">
        <f t="shared" ref="U46:U55" si="34">($G$41/1000/($N$26*60))*O31/($N$23*$N$25)</f>
        <v>#DIV/0!</v>
      </c>
      <c r="V46" s="12">
        <f>$F$46</f>
        <v>0</v>
      </c>
      <c r="W46" s="39" t="e">
        <f t="shared" ref="W46:W55" si="35">($N$23/$N$22-1)*$N$24*U46/(V46*$J$26^3)</f>
        <v>#DIV/0!</v>
      </c>
      <c r="X46" s="37">
        <f t="shared" ref="X46:X55" si="36">$I$27/(($N$23-$N$22)*$N$24*C46/1000)</f>
        <v>0</v>
      </c>
      <c r="Y46" s="9" t="e">
        <f>($H$41/1000/($N$26*60))*P31/($N$23*$N$25)</f>
        <v>#DIV/0!</v>
      </c>
      <c r="Z46" s="12">
        <f>$F$46</f>
        <v>0</v>
      </c>
      <c r="AA46" s="9" t="e">
        <f t="shared" ref="AA46:AA55" si="37">($N$23/$N$22-1)*$N$24*Y46/(Z46*$J$27^3)</f>
        <v>#DIV/0!</v>
      </c>
    </row>
    <row r="47" spans="2:27" x14ac:dyDescent="0.3">
      <c r="B47" s="9">
        <v>2</v>
      </c>
      <c r="C47" s="42">
        <f t="shared" si="19"/>
        <v>31.5</v>
      </c>
      <c r="D47" s="37">
        <f t="shared" si="20"/>
        <v>2.3482690149356812E-2</v>
      </c>
      <c r="E47" s="9">
        <f t="shared" si="21"/>
        <v>0</v>
      </c>
      <c r="F47" s="12">
        <f t="shared" si="22"/>
        <v>0</v>
      </c>
      <c r="G47" s="39" t="e">
        <f t="shared" si="23"/>
        <v>#DIV/0!</v>
      </c>
      <c r="H47" s="37">
        <f t="shared" si="24"/>
        <v>2.4653312788906003E-2</v>
      </c>
      <c r="I47" s="9">
        <f t="shared" si="25"/>
        <v>0</v>
      </c>
      <c r="J47" s="12">
        <f>$F$47</f>
        <v>0</v>
      </c>
      <c r="K47" s="39" t="e">
        <f t="shared" si="26"/>
        <v>#DIV/0!</v>
      </c>
      <c r="L47" s="37">
        <f t="shared" si="27"/>
        <v>2.5661451528959413E-2</v>
      </c>
      <c r="M47" s="9">
        <f t="shared" si="28"/>
        <v>0</v>
      </c>
      <c r="N47" s="12">
        <f>$F$47</f>
        <v>0</v>
      </c>
      <c r="O47" s="39" t="e">
        <f t="shared" si="29"/>
        <v>#DIV/0!</v>
      </c>
      <c r="P47" s="37">
        <f t="shared" si="30"/>
        <v>2.6795588839384467E-2</v>
      </c>
      <c r="Q47" s="9">
        <f t="shared" si="31"/>
        <v>0</v>
      </c>
      <c r="R47" s="12">
        <f>$F$47</f>
        <v>0</v>
      </c>
      <c r="S47" s="39" t="e">
        <f t="shared" si="32"/>
        <v>#DIV/0!</v>
      </c>
      <c r="T47" s="37">
        <f t="shared" si="33"/>
        <v>0</v>
      </c>
      <c r="U47" s="9" t="e">
        <f t="shared" si="34"/>
        <v>#DIV/0!</v>
      </c>
      <c r="V47" s="12">
        <f>$F$47</f>
        <v>0</v>
      </c>
      <c r="W47" s="39" t="e">
        <f t="shared" si="35"/>
        <v>#DIV/0!</v>
      </c>
      <c r="X47" s="37">
        <f t="shared" si="36"/>
        <v>0</v>
      </c>
      <c r="Y47" s="9" t="e">
        <f t="shared" ref="Y47:Y55" si="38">($H$41/1000/($N$26*60))*P32/($N$23*$N$25)</f>
        <v>#DIV/0!</v>
      </c>
      <c r="Z47" s="12">
        <f>$F$47</f>
        <v>0</v>
      </c>
      <c r="AA47" s="9" t="e">
        <f t="shared" si="37"/>
        <v>#DIV/0!</v>
      </c>
    </row>
    <row r="48" spans="2:27" x14ac:dyDescent="0.3">
      <c r="B48" s="9">
        <v>3</v>
      </c>
      <c r="C48" s="42">
        <f t="shared" si="19"/>
        <v>22.4</v>
      </c>
      <c r="D48" s="37">
        <f t="shared" si="20"/>
        <v>3.3022533022533017E-2</v>
      </c>
      <c r="E48" s="9">
        <f t="shared" si="21"/>
        <v>0</v>
      </c>
      <c r="F48" s="12">
        <f t="shared" si="22"/>
        <v>5.4158678660964459E-2</v>
      </c>
      <c r="G48" s="39">
        <f t="shared" si="23"/>
        <v>0</v>
      </c>
      <c r="H48" s="37">
        <f t="shared" si="24"/>
        <v>3.4668721109399073E-2</v>
      </c>
      <c r="I48" s="9">
        <f t="shared" si="25"/>
        <v>0</v>
      </c>
      <c r="J48" s="12">
        <f>$F$48</f>
        <v>5.4158678660964459E-2</v>
      </c>
      <c r="K48" s="39">
        <f t="shared" si="26"/>
        <v>0</v>
      </c>
      <c r="L48" s="37">
        <f t="shared" si="27"/>
        <v>3.6086416212599177E-2</v>
      </c>
      <c r="M48" s="9">
        <f t="shared" si="28"/>
        <v>7.0440251572327058E-8</v>
      </c>
      <c r="N48" s="12">
        <f>$F$48</f>
        <v>5.4158678660964459E-2</v>
      </c>
      <c r="O48" s="39">
        <f t="shared" si="29"/>
        <v>1.4066585949179321E-2</v>
      </c>
      <c r="P48" s="37">
        <f t="shared" si="30"/>
        <v>3.7681296805384408E-2</v>
      </c>
      <c r="Q48" s="9">
        <f t="shared" si="31"/>
        <v>1.1572327044025158E-7</v>
      </c>
      <c r="R48" s="12">
        <f>$F$48</f>
        <v>5.4158678660964459E-2</v>
      </c>
      <c r="S48" s="39">
        <f t="shared" si="32"/>
        <v>2.1657851635718962E-2</v>
      </c>
      <c r="T48" s="37">
        <f t="shared" si="33"/>
        <v>0</v>
      </c>
      <c r="U48" s="9" t="e">
        <f t="shared" si="34"/>
        <v>#DIV/0!</v>
      </c>
      <c r="V48" s="12">
        <f>$F$48</f>
        <v>5.4158678660964459E-2</v>
      </c>
      <c r="W48" s="39" t="e">
        <f t="shared" si="35"/>
        <v>#DIV/0!</v>
      </c>
      <c r="X48" s="37">
        <f t="shared" si="36"/>
        <v>0</v>
      </c>
      <c r="Y48" s="9" t="e">
        <f t="shared" si="38"/>
        <v>#DIV/0!</v>
      </c>
      <c r="Z48" s="12">
        <f>$F$48</f>
        <v>5.4158678660964459E-2</v>
      </c>
      <c r="AA48" s="9" t="e">
        <f t="shared" si="37"/>
        <v>#DIV/0!</v>
      </c>
    </row>
    <row r="49" spans="2:27" x14ac:dyDescent="0.3">
      <c r="B49" s="9">
        <v>4</v>
      </c>
      <c r="C49" s="42">
        <f t="shared" si="19"/>
        <v>16</v>
      </c>
      <c r="D49" s="37">
        <f t="shared" si="20"/>
        <v>4.6231546231546225E-2</v>
      </c>
      <c r="E49" s="9">
        <f t="shared" si="21"/>
        <v>0</v>
      </c>
      <c r="F49" s="12">
        <f t="shared" si="22"/>
        <v>0.264452145701224</v>
      </c>
      <c r="G49" s="39">
        <f t="shared" si="23"/>
        <v>0</v>
      </c>
      <c r="H49" s="37">
        <f t="shared" si="24"/>
        <v>4.8536209553158703E-2</v>
      </c>
      <c r="I49" s="9">
        <f t="shared" si="25"/>
        <v>2.0125786163522019E-8</v>
      </c>
      <c r="J49" s="12">
        <f>$F$49</f>
        <v>0.264452145701224</v>
      </c>
      <c r="K49" s="39">
        <f t="shared" si="26"/>
        <v>8.7407867252937304E-4</v>
      </c>
      <c r="L49" s="37">
        <f t="shared" si="27"/>
        <v>5.0520982697638848E-2</v>
      </c>
      <c r="M49" s="9">
        <f t="shared" si="28"/>
        <v>2.0125786163522014E-7</v>
      </c>
      <c r="N49" s="12">
        <f>$F$49</f>
        <v>0.264452145701224</v>
      </c>
      <c r="O49" s="39">
        <f t="shared" si="29"/>
        <v>8.2307919616595657E-3</v>
      </c>
      <c r="P49" s="37">
        <f t="shared" si="30"/>
        <v>5.2753815527538175E-2</v>
      </c>
      <c r="Q49" s="9">
        <f t="shared" si="31"/>
        <v>5.6352201257861636E-7</v>
      </c>
      <c r="R49" s="12">
        <f>$F$49</f>
        <v>0.264452145701224</v>
      </c>
      <c r="S49" s="39">
        <f t="shared" si="32"/>
        <v>2.1598645972648454E-2</v>
      </c>
      <c r="T49" s="37">
        <f t="shared" si="33"/>
        <v>0</v>
      </c>
      <c r="U49" s="9" t="e">
        <f t="shared" si="34"/>
        <v>#DIV/0!</v>
      </c>
      <c r="V49" s="12">
        <f>$F$49</f>
        <v>0.264452145701224</v>
      </c>
      <c r="W49" s="39" t="e">
        <f t="shared" si="35"/>
        <v>#DIV/0!</v>
      </c>
      <c r="X49" s="37">
        <f t="shared" si="36"/>
        <v>0</v>
      </c>
      <c r="Y49" s="9" t="e">
        <f t="shared" si="38"/>
        <v>#DIV/0!</v>
      </c>
      <c r="Z49" s="12">
        <f>$F$49</f>
        <v>0.264452145701224</v>
      </c>
      <c r="AA49" s="9" t="e">
        <f t="shared" si="37"/>
        <v>#DIV/0!</v>
      </c>
    </row>
    <row r="50" spans="2:27" x14ac:dyDescent="0.3">
      <c r="B50" s="9">
        <v>5</v>
      </c>
      <c r="C50" s="42">
        <f t="shared" si="19"/>
        <v>11.2</v>
      </c>
      <c r="D50" s="37">
        <f t="shared" si="20"/>
        <v>6.6045066045066034E-2</v>
      </c>
      <c r="E50" s="9">
        <f t="shared" si="21"/>
        <v>0</v>
      </c>
      <c r="F50" s="12">
        <f t="shared" si="22"/>
        <v>0.10212358059283291</v>
      </c>
      <c r="G50" s="39">
        <f t="shared" si="23"/>
        <v>0</v>
      </c>
      <c r="H50" s="37">
        <f t="shared" si="24"/>
        <v>6.9337442218798145E-2</v>
      </c>
      <c r="I50" s="9">
        <f t="shared" si="25"/>
        <v>4.5283018867924533E-8</v>
      </c>
      <c r="J50" s="12">
        <f>$F$50</f>
        <v>0.10212358059283291</v>
      </c>
      <c r="K50" s="39">
        <f t="shared" si="26"/>
        <v>5.0927704749529536E-3</v>
      </c>
      <c r="L50" s="37">
        <f t="shared" si="27"/>
        <v>7.2172832425198355E-2</v>
      </c>
      <c r="M50" s="9">
        <f t="shared" si="28"/>
        <v>1.4088050314465412E-7</v>
      </c>
      <c r="N50" s="12">
        <f>$F$50</f>
        <v>0.10212358059283291</v>
      </c>
      <c r="O50" s="39">
        <f t="shared" si="29"/>
        <v>1.4919721847902108E-2</v>
      </c>
      <c r="P50" s="37">
        <f t="shared" si="30"/>
        <v>7.5362593610768816E-2</v>
      </c>
      <c r="Q50" s="9">
        <f t="shared" si="31"/>
        <v>1.0062893081761007E-7</v>
      </c>
      <c r="R50" s="12">
        <f>$F$50</f>
        <v>0.10212358059283291</v>
      </c>
      <c r="S50" s="39">
        <f t="shared" si="32"/>
        <v>9.9875636643764424E-3</v>
      </c>
      <c r="T50" s="37">
        <f t="shared" si="33"/>
        <v>0</v>
      </c>
      <c r="U50" s="9" t="e">
        <f t="shared" si="34"/>
        <v>#DIV/0!</v>
      </c>
      <c r="V50" s="12">
        <f>$F$50</f>
        <v>0.10212358059283291</v>
      </c>
      <c r="W50" s="39" t="e">
        <f t="shared" si="35"/>
        <v>#DIV/0!</v>
      </c>
      <c r="X50" s="37">
        <f t="shared" si="36"/>
        <v>0</v>
      </c>
      <c r="Y50" s="9" t="e">
        <f t="shared" si="38"/>
        <v>#DIV/0!</v>
      </c>
      <c r="Z50" s="12">
        <f>$F$50</f>
        <v>0.10212358059283291</v>
      </c>
      <c r="AA50" s="9" t="e">
        <f t="shared" si="37"/>
        <v>#DIV/0!</v>
      </c>
    </row>
    <row r="51" spans="2:27" x14ac:dyDescent="0.3">
      <c r="B51" s="9">
        <v>6</v>
      </c>
      <c r="C51" s="42">
        <f t="shared" si="19"/>
        <v>8</v>
      </c>
      <c r="D51" s="37">
        <f t="shared" si="20"/>
        <v>9.246309246309245E-2</v>
      </c>
      <c r="E51" s="9">
        <f t="shared" si="21"/>
        <v>5.0314465408805023E-9</v>
      </c>
      <c r="F51" s="12">
        <f t="shared" si="22"/>
        <v>0.20059725704173426</v>
      </c>
      <c r="G51" s="39">
        <f t="shared" si="23"/>
        <v>3.0988731169095528E-4</v>
      </c>
      <c r="H51" s="37">
        <f t="shared" si="24"/>
        <v>9.7072419106317406E-2</v>
      </c>
      <c r="I51" s="9">
        <f t="shared" si="25"/>
        <v>7.0440251572327058E-8</v>
      </c>
      <c r="J51" s="12">
        <f>$F$51</f>
        <v>0.20059725704173426</v>
      </c>
      <c r="K51" s="39">
        <f t="shared" si="26"/>
        <v>4.0331156245517683E-3</v>
      </c>
      <c r="L51" s="37">
        <f t="shared" si="27"/>
        <v>0.1010419653952777</v>
      </c>
      <c r="M51" s="9">
        <f t="shared" si="28"/>
        <v>8.0503144654088049E-8</v>
      </c>
      <c r="N51" s="12">
        <f>$F$51</f>
        <v>0.20059725704173426</v>
      </c>
      <c r="O51" s="39">
        <f t="shared" si="29"/>
        <v>4.3403396979220035E-3</v>
      </c>
      <c r="P51" s="37">
        <f t="shared" si="30"/>
        <v>0.10550763105507635</v>
      </c>
      <c r="Q51" s="9">
        <f t="shared" si="31"/>
        <v>2.0628930817610062E-7</v>
      </c>
      <c r="R51" s="12">
        <f>$F$51</f>
        <v>0.20059725704173426</v>
      </c>
      <c r="S51" s="39">
        <f t="shared" si="32"/>
        <v>1.0423521460790595E-2</v>
      </c>
      <c r="T51" s="37">
        <f t="shared" si="33"/>
        <v>0</v>
      </c>
      <c r="U51" s="9" t="e">
        <f t="shared" si="34"/>
        <v>#DIV/0!</v>
      </c>
      <c r="V51" s="12">
        <f>$F$51</f>
        <v>0.20059725704173426</v>
      </c>
      <c r="W51" s="39" t="e">
        <f t="shared" si="35"/>
        <v>#DIV/0!</v>
      </c>
      <c r="X51" s="37">
        <f t="shared" si="36"/>
        <v>0</v>
      </c>
      <c r="Y51" s="9" t="e">
        <f t="shared" si="38"/>
        <v>#DIV/0!</v>
      </c>
      <c r="Z51" s="12">
        <f>$F$51</f>
        <v>0.20059725704173426</v>
      </c>
      <c r="AA51" s="9" t="e">
        <f t="shared" si="37"/>
        <v>#DIV/0!</v>
      </c>
    </row>
    <row r="52" spans="2:27" x14ac:dyDescent="0.3">
      <c r="B52" s="9">
        <v>7</v>
      </c>
      <c r="C52" s="42">
        <f t="shared" si="19"/>
        <v>5.6</v>
      </c>
      <c r="D52" s="37">
        <f t="shared" si="20"/>
        <v>0.13209013209013207</v>
      </c>
      <c r="E52" s="9">
        <f t="shared" si="21"/>
        <v>5.0314465408805023E-9</v>
      </c>
      <c r="F52" s="12">
        <f t="shared" si="22"/>
        <v>0.25261760802241556</v>
      </c>
      <c r="G52" s="39">
        <f t="shared" si="23"/>
        <v>2.460736811019392E-4</v>
      </c>
      <c r="H52" s="37">
        <f t="shared" si="24"/>
        <v>0.13867488443759629</v>
      </c>
      <c r="I52" s="9">
        <f t="shared" si="25"/>
        <v>5.5345911949685545E-8</v>
      </c>
      <c r="J52" s="12">
        <f>$F$52</f>
        <v>0.25261760802241556</v>
      </c>
      <c r="K52" s="39">
        <f t="shared" si="26"/>
        <v>2.5163247773856215E-3</v>
      </c>
      <c r="L52" s="37">
        <f t="shared" si="27"/>
        <v>0.14434566485039671</v>
      </c>
      <c r="M52" s="9">
        <f t="shared" si="28"/>
        <v>1.2075471698113208E-7</v>
      </c>
      <c r="N52" s="12">
        <f>$F$52</f>
        <v>0.25261760802241556</v>
      </c>
      <c r="O52" s="39">
        <f t="shared" si="29"/>
        <v>5.1698310631334548E-3</v>
      </c>
      <c r="P52" s="37">
        <f t="shared" si="30"/>
        <v>0.15072518722153763</v>
      </c>
      <c r="Q52" s="9">
        <f t="shared" si="31"/>
        <v>2.1132075471698115E-7</v>
      </c>
      <c r="R52" s="12">
        <f>$F$52</f>
        <v>0.25261760802241556</v>
      </c>
      <c r="S52" s="39">
        <f t="shared" si="32"/>
        <v>8.4789343017626639E-3</v>
      </c>
      <c r="T52" s="37">
        <f t="shared" si="33"/>
        <v>0</v>
      </c>
      <c r="U52" s="9" t="e">
        <f t="shared" si="34"/>
        <v>#DIV/0!</v>
      </c>
      <c r="V52" s="12">
        <f>$F$52</f>
        <v>0.25261760802241556</v>
      </c>
      <c r="W52" s="39" t="e">
        <f t="shared" si="35"/>
        <v>#DIV/0!</v>
      </c>
      <c r="X52" s="37">
        <f t="shared" si="36"/>
        <v>0</v>
      </c>
      <c r="Y52" s="9" t="e">
        <f t="shared" si="38"/>
        <v>#DIV/0!</v>
      </c>
      <c r="Z52" s="12">
        <f>$F$52</f>
        <v>0.25261760802241556</v>
      </c>
      <c r="AA52" s="9" t="e">
        <f t="shared" si="37"/>
        <v>#DIV/0!</v>
      </c>
    </row>
    <row r="53" spans="2:27" x14ac:dyDescent="0.3">
      <c r="B53" s="9">
        <v>8</v>
      </c>
      <c r="C53" s="42">
        <f t="shared" si="19"/>
        <v>4</v>
      </c>
      <c r="D53" s="37">
        <f t="shared" si="20"/>
        <v>0.1849261849261849</v>
      </c>
      <c r="E53" s="9">
        <f t="shared" si="21"/>
        <v>5.0314465408805023E-9</v>
      </c>
      <c r="F53" s="12">
        <f t="shared" si="22"/>
        <v>0.10680578085828049</v>
      </c>
      <c r="G53" s="39">
        <f t="shared" si="23"/>
        <v>5.8201479561977476E-4</v>
      </c>
      <c r="H53" s="37">
        <f t="shared" si="24"/>
        <v>0.19414483821263481</v>
      </c>
      <c r="I53" s="9">
        <f t="shared" si="25"/>
        <v>1.509433962264151E-8</v>
      </c>
      <c r="J53" s="12">
        <f>$F$53</f>
        <v>0.10680578085828049</v>
      </c>
      <c r="K53" s="39">
        <f t="shared" si="26"/>
        <v>1.623170430976836E-3</v>
      </c>
      <c r="L53" s="37">
        <f t="shared" si="27"/>
        <v>0.20208393079055539</v>
      </c>
      <c r="M53" s="9">
        <f t="shared" si="28"/>
        <v>4.0251572327044025E-8</v>
      </c>
      <c r="N53" s="12">
        <f>$F$53</f>
        <v>0.10680578085828049</v>
      </c>
      <c r="O53" s="39">
        <f t="shared" si="29"/>
        <v>4.0759040898159507E-3</v>
      </c>
      <c r="P53" s="37">
        <f t="shared" si="30"/>
        <v>0.2110152621101527</v>
      </c>
      <c r="Q53" s="9">
        <f t="shared" si="31"/>
        <v>7.0440251572327045E-8</v>
      </c>
      <c r="R53" s="12">
        <f>$F$53</f>
        <v>0.10680578085828049</v>
      </c>
      <c r="S53" s="39">
        <f t="shared" si="32"/>
        <v>6.6848070228601722E-3</v>
      </c>
      <c r="T53" s="37">
        <f t="shared" si="33"/>
        <v>0</v>
      </c>
      <c r="U53" s="9" t="e">
        <f t="shared" si="34"/>
        <v>#DIV/0!</v>
      </c>
      <c r="V53" s="12">
        <f>$F$53</f>
        <v>0.10680578085828049</v>
      </c>
      <c r="W53" s="39" t="e">
        <f t="shared" si="35"/>
        <v>#DIV/0!</v>
      </c>
      <c r="X53" s="37">
        <f t="shared" si="36"/>
        <v>0</v>
      </c>
      <c r="Y53" s="9" t="e">
        <f t="shared" si="38"/>
        <v>#DIV/0!</v>
      </c>
      <c r="Z53" s="12">
        <f>$F$53</f>
        <v>0.10680578085828049</v>
      </c>
      <c r="AA53" s="9" t="e">
        <f t="shared" si="37"/>
        <v>#DIV/0!</v>
      </c>
    </row>
    <row r="54" spans="2:27" x14ac:dyDescent="0.3">
      <c r="B54" s="9">
        <v>9</v>
      </c>
      <c r="C54" s="42">
        <f t="shared" si="19"/>
        <v>2.8</v>
      </c>
      <c r="D54" s="37">
        <f t="shared" si="20"/>
        <v>0.26418026418026413</v>
      </c>
      <c r="E54" s="9">
        <f t="shared" si="21"/>
        <v>2.5157232704402511E-9</v>
      </c>
      <c r="F54" s="12">
        <f t="shared" si="22"/>
        <v>1.8102049845155583E-2</v>
      </c>
      <c r="G54" s="39">
        <f t="shared" si="23"/>
        <v>1.7170029153874616E-3</v>
      </c>
      <c r="H54" s="37">
        <f t="shared" si="24"/>
        <v>0.27734976887519258</v>
      </c>
      <c r="I54" s="9">
        <f t="shared" si="25"/>
        <v>2.5157232704402524E-9</v>
      </c>
      <c r="J54" s="12">
        <f>$F$54</f>
        <v>1.8102049845155583E-2</v>
      </c>
      <c r="K54" s="39">
        <f t="shared" si="26"/>
        <v>1.5961726878954156E-3</v>
      </c>
      <c r="L54" s="37">
        <f t="shared" si="27"/>
        <v>0.28869132970079342</v>
      </c>
      <c r="M54" s="9">
        <f t="shared" si="28"/>
        <v>2.5157232704402515E-9</v>
      </c>
      <c r="N54" s="12">
        <f>$F$54</f>
        <v>1.8102049845155583E-2</v>
      </c>
      <c r="O54" s="39">
        <f t="shared" si="29"/>
        <v>1.5030415158091661E-3</v>
      </c>
      <c r="P54" s="37">
        <f t="shared" si="30"/>
        <v>0.30145037444307526</v>
      </c>
      <c r="Q54" s="9">
        <f t="shared" si="31"/>
        <v>5.0314465408805039E-9</v>
      </c>
      <c r="R54" s="12">
        <f>$F$54</f>
        <v>1.8102049845155583E-2</v>
      </c>
      <c r="S54" s="39">
        <f t="shared" si="32"/>
        <v>2.8172659216214608E-3</v>
      </c>
      <c r="T54" s="37">
        <f t="shared" si="33"/>
        <v>0</v>
      </c>
      <c r="U54" s="9" t="e">
        <f t="shared" si="34"/>
        <v>#DIV/0!</v>
      </c>
      <c r="V54" s="12">
        <f>$F$54</f>
        <v>1.8102049845155583E-2</v>
      </c>
      <c r="W54" s="39" t="e">
        <f t="shared" si="35"/>
        <v>#DIV/0!</v>
      </c>
      <c r="X54" s="37">
        <f t="shared" si="36"/>
        <v>0</v>
      </c>
      <c r="Y54" s="9" t="e">
        <f t="shared" si="38"/>
        <v>#DIV/0!</v>
      </c>
      <c r="Z54" s="12">
        <f>$F$54</f>
        <v>1.8102049845155583E-2</v>
      </c>
      <c r="AA54" s="9" t="e">
        <f t="shared" si="37"/>
        <v>#DIV/0!</v>
      </c>
    </row>
    <row r="55" spans="2:27" x14ac:dyDescent="0.3">
      <c r="B55" s="9">
        <v>10</v>
      </c>
      <c r="C55" s="42">
        <f t="shared" si="19"/>
        <v>2</v>
      </c>
      <c r="D55" s="37">
        <f t="shared" si="20"/>
        <v>0.3698523698523698</v>
      </c>
      <c r="E55" s="9">
        <f t="shared" si="21"/>
        <v>0</v>
      </c>
      <c r="F55" s="12">
        <f t="shared" si="22"/>
        <v>1.1428992773927149E-3</v>
      </c>
      <c r="G55" s="39">
        <f t="shared" si="23"/>
        <v>0</v>
      </c>
      <c r="H55" s="37">
        <f t="shared" si="24"/>
        <v>0.38828967642526963</v>
      </c>
      <c r="I55" s="9">
        <f t="shared" si="25"/>
        <v>0</v>
      </c>
      <c r="J55" s="12">
        <f>$F$55</f>
        <v>1.1428992773927149E-3</v>
      </c>
      <c r="K55" s="39">
        <f t="shared" si="26"/>
        <v>0</v>
      </c>
      <c r="L55" s="37">
        <f t="shared" si="27"/>
        <v>0.40416786158111079</v>
      </c>
      <c r="M55" s="9">
        <f t="shared" si="28"/>
        <v>2.5157232704402515E-9</v>
      </c>
      <c r="N55" s="12">
        <f>$F$55</f>
        <v>1.1428992773927149E-3</v>
      </c>
      <c r="O55" s="39">
        <f t="shared" si="29"/>
        <v>2.3806238202009698E-2</v>
      </c>
      <c r="P55" s="37">
        <f t="shared" si="30"/>
        <v>0.4220305242203054</v>
      </c>
      <c r="Q55" s="9">
        <f t="shared" si="31"/>
        <v>2.515723270440252E-9</v>
      </c>
      <c r="R55" s="12">
        <f>$F$55</f>
        <v>1.1428992773927149E-3</v>
      </c>
      <c r="S55" s="39">
        <f t="shared" si="32"/>
        <v>2.23109285083248E-2</v>
      </c>
      <c r="T55" s="37">
        <f t="shared" si="33"/>
        <v>0</v>
      </c>
      <c r="U55" s="9" t="e">
        <f t="shared" si="34"/>
        <v>#DIV/0!</v>
      </c>
      <c r="V55" s="12">
        <f>$F$55</f>
        <v>1.1428992773927149E-3</v>
      </c>
      <c r="W55" s="39" t="e">
        <f t="shared" si="35"/>
        <v>#DIV/0!</v>
      </c>
      <c r="X55" s="37">
        <f t="shared" si="36"/>
        <v>0</v>
      </c>
      <c r="Y55" s="9" t="e">
        <f t="shared" si="38"/>
        <v>#DIV/0!</v>
      </c>
      <c r="Z55" s="12">
        <f>$F$55</f>
        <v>1.1428992773927149E-3</v>
      </c>
      <c r="AA55" s="9" t="e">
        <f t="shared" si="37"/>
        <v>#DIV/0!</v>
      </c>
    </row>
    <row r="56" spans="2:27" x14ac:dyDescent="0.3">
      <c r="D56" s="1"/>
    </row>
    <row r="57" spans="2:27" x14ac:dyDescent="0.3">
      <c r="B57" s="5" t="s">
        <v>70</v>
      </c>
      <c r="L57" s="1">
        <v>0</v>
      </c>
      <c r="M57">
        <v>2E-3</v>
      </c>
      <c r="U57" s="6" t="s">
        <v>45</v>
      </c>
      <c r="V57" s="8">
        <v>9.8059999999999992</v>
      </c>
    </row>
    <row r="58" spans="2:27" x14ac:dyDescent="0.3">
      <c r="B58" s="6" t="str">
        <f>C45</f>
        <v>Di (mm)</v>
      </c>
      <c r="C58" s="33" t="s">
        <v>46</v>
      </c>
      <c r="D58" s="10" t="s">
        <v>7</v>
      </c>
      <c r="E58" s="33" t="s">
        <v>8</v>
      </c>
      <c r="F58" s="10" t="s">
        <v>9</v>
      </c>
      <c r="G58" s="33" t="s">
        <v>10</v>
      </c>
      <c r="H58" s="10" t="s">
        <v>11</v>
      </c>
      <c r="I58" s="33" t="s">
        <v>12</v>
      </c>
      <c r="L58">
        <v>0.6</v>
      </c>
      <c r="M58">
        <v>2E-3</v>
      </c>
      <c r="U58" s="6" t="s">
        <v>43</v>
      </c>
      <c r="V58" s="8">
        <v>2E-3</v>
      </c>
    </row>
    <row r="59" spans="2:27" x14ac:dyDescent="0.3">
      <c r="B59" s="22">
        <f>C48</f>
        <v>22.4</v>
      </c>
      <c r="C59" s="34" t="str">
        <f>$D$45</f>
        <v>Tau*,i</v>
      </c>
      <c r="D59" s="23">
        <f>D48</f>
        <v>3.3022533022533017E-2</v>
      </c>
      <c r="E59" s="24">
        <f>H48</f>
        <v>3.4668721109399073E-2</v>
      </c>
      <c r="F59" s="24">
        <f>L48</f>
        <v>3.6086416212599177E-2</v>
      </c>
      <c r="G59" s="24">
        <f>P48</f>
        <v>3.7681296805384408E-2</v>
      </c>
      <c r="H59" s="24">
        <f>T48</f>
        <v>0</v>
      </c>
      <c r="I59" s="24">
        <f>X48</f>
        <v>0</v>
      </c>
    </row>
    <row r="60" spans="2:27" x14ac:dyDescent="0.3">
      <c r="B60" s="26"/>
      <c r="C60" s="35" t="str">
        <f>$G$45</f>
        <v>w*,i</v>
      </c>
      <c r="D60" s="25">
        <f>G48</f>
        <v>0</v>
      </c>
      <c r="E60" s="25">
        <f>K48</f>
        <v>0</v>
      </c>
      <c r="F60" s="25">
        <f>O48</f>
        <v>1.4066585949179321E-2</v>
      </c>
      <c r="G60" s="25">
        <f>S48</f>
        <v>2.1657851635718962E-2</v>
      </c>
      <c r="H60" s="25" t="e">
        <f>W48</f>
        <v>#DIV/0!</v>
      </c>
      <c r="I60" s="25" t="e">
        <f>AA48</f>
        <v>#DIV/0!</v>
      </c>
      <c r="U60" s="10" t="s">
        <v>6</v>
      </c>
      <c r="V60" s="10" t="s">
        <v>40</v>
      </c>
      <c r="W60" s="10" t="s">
        <v>41</v>
      </c>
      <c r="X60" s="10" t="s">
        <v>42</v>
      </c>
      <c r="Y60" s="10" t="s">
        <v>44</v>
      </c>
    </row>
    <row r="61" spans="2:27" x14ac:dyDescent="0.3">
      <c r="B61" s="21">
        <f>C49</f>
        <v>16</v>
      </c>
      <c r="C61" s="33" t="str">
        <f>$D$45</f>
        <v>Tau*,i</v>
      </c>
      <c r="D61" s="7">
        <f>D49</f>
        <v>4.6231546231546225E-2</v>
      </c>
      <c r="E61" s="7">
        <f>H49</f>
        <v>4.8536209553158703E-2</v>
      </c>
      <c r="F61" s="7">
        <f>L49</f>
        <v>5.0520982697638848E-2</v>
      </c>
      <c r="G61" s="7">
        <f>P49</f>
        <v>5.2753815527538175E-2</v>
      </c>
      <c r="H61" s="7">
        <f>T49</f>
        <v>0</v>
      </c>
      <c r="I61" s="7">
        <f>X49</f>
        <v>0</v>
      </c>
      <c r="U61" s="15">
        <f t="shared" ref="U61:U70" si="39">C46</f>
        <v>45</v>
      </c>
      <c r="V61" s="9">
        <v>0</v>
      </c>
      <c r="W61" s="9">
        <v>0</v>
      </c>
      <c r="X61" s="9">
        <v>0</v>
      </c>
      <c r="Y61" s="17">
        <f t="shared" ref="Y61:Y70" si="40">U61/$V$57</f>
        <v>4.5890271262492357</v>
      </c>
    </row>
    <row r="62" spans="2:27" x14ac:dyDescent="0.3">
      <c r="B62" s="27"/>
      <c r="C62" s="10" t="str">
        <f>$G$45</f>
        <v>w*,i</v>
      </c>
      <c r="D62" s="20">
        <f>G49</f>
        <v>0</v>
      </c>
      <c r="E62" s="20">
        <f>K49</f>
        <v>8.7407867252937304E-4</v>
      </c>
      <c r="F62" s="20">
        <f>O49</f>
        <v>8.2307919616595657E-3</v>
      </c>
      <c r="G62" s="20">
        <f>S49</f>
        <v>2.1598645972648454E-2</v>
      </c>
      <c r="H62" s="20" t="e">
        <f>W49</f>
        <v>#DIV/0!</v>
      </c>
      <c r="I62" s="20" t="e">
        <f>AA49</f>
        <v>#DIV/0!</v>
      </c>
      <c r="U62" s="15">
        <f t="shared" si="39"/>
        <v>31.5</v>
      </c>
      <c r="V62" s="9">
        <v>0</v>
      </c>
      <c r="W62" s="9">
        <v>0</v>
      </c>
      <c r="X62" s="9">
        <v>0</v>
      </c>
      <c r="Y62" s="17">
        <f t="shared" si="40"/>
        <v>3.2123189883744647</v>
      </c>
    </row>
    <row r="63" spans="2:27" x14ac:dyDescent="0.3">
      <c r="B63" s="22">
        <f>C50</f>
        <v>11.2</v>
      </c>
      <c r="C63" s="34" t="str">
        <f>$D$45</f>
        <v>Tau*,i</v>
      </c>
      <c r="D63" s="24">
        <f>D50</f>
        <v>6.6045066045066034E-2</v>
      </c>
      <c r="E63" s="24">
        <f>H50</f>
        <v>6.9337442218798145E-2</v>
      </c>
      <c r="F63" s="24">
        <f>L50</f>
        <v>7.2172832425198355E-2</v>
      </c>
      <c r="G63" s="24">
        <f>P50</f>
        <v>7.5362593610768816E-2</v>
      </c>
      <c r="H63" s="24">
        <f>T50</f>
        <v>0</v>
      </c>
      <c r="I63" s="24">
        <f>X50</f>
        <v>0</v>
      </c>
      <c r="U63" s="15">
        <f t="shared" si="39"/>
        <v>22.4</v>
      </c>
      <c r="V63" s="9">
        <v>5.0872999999999999</v>
      </c>
      <c r="W63" s="9">
        <v>-0.17100000000000001</v>
      </c>
      <c r="X63" s="12">
        <f t="shared" ref="X63:X69" si="41">($V$58-W63)/V63</f>
        <v>3.4006250859984669E-2</v>
      </c>
      <c r="Y63" s="17">
        <f t="shared" si="40"/>
        <v>2.284315725066286</v>
      </c>
    </row>
    <row r="64" spans="2:27" x14ac:dyDescent="0.3">
      <c r="B64" s="28"/>
      <c r="C64" s="35" t="str">
        <f>$G$45</f>
        <v>w*,i</v>
      </c>
      <c r="D64" s="25">
        <f>G50</f>
        <v>0</v>
      </c>
      <c r="E64" s="25">
        <f>K50</f>
        <v>5.0927704749529536E-3</v>
      </c>
      <c r="F64" s="25">
        <f>O50</f>
        <v>1.4919721847902108E-2</v>
      </c>
      <c r="G64" s="25">
        <f>S50</f>
        <v>9.9875636643764424E-3</v>
      </c>
      <c r="H64" s="25" t="e">
        <f>W50</f>
        <v>#DIV/0!</v>
      </c>
      <c r="I64" s="25" t="e">
        <f>AA50</f>
        <v>#DIV/0!</v>
      </c>
      <c r="U64" s="15">
        <f t="shared" si="39"/>
        <v>16</v>
      </c>
      <c r="V64" s="9">
        <v>3.3351999999999999</v>
      </c>
      <c r="W64" s="9">
        <v>-0.1575</v>
      </c>
      <c r="X64" s="12">
        <f t="shared" si="41"/>
        <v>4.7823218997361479E-2</v>
      </c>
      <c r="Y64" s="17">
        <f t="shared" si="40"/>
        <v>1.6316540893330616</v>
      </c>
    </row>
    <row r="65" spans="2:25" x14ac:dyDescent="0.3">
      <c r="B65" s="21">
        <f>C51</f>
        <v>8</v>
      </c>
      <c r="C65" s="33" t="str">
        <f>$D$45</f>
        <v>Tau*,i</v>
      </c>
      <c r="D65" s="7">
        <f>D51</f>
        <v>9.246309246309245E-2</v>
      </c>
      <c r="E65" s="7">
        <f>H51</f>
        <v>9.7072419106317406E-2</v>
      </c>
      <c r="F65" s="7">
        <f>L51</f>
        <v>0.1010419653952777</v>
      </c>
      <c r="G65" s="7">
        <f>P51</f>
        <v>0.10550763105507635</v>
      </c>
      <c r="H65" s="7">
        <f>T51</f>
        <v>0</v>
      </c>
      <c r="I65" s="7">
        <f>X51</f>
        <v>0</v>
      </c>
      <c r="L65" s="3"/>
      <c r="U65" s="15">
        <f t="shared" si="39"/>
        <v>11.2</v>
      </c>
      <c r="V65" s="9">
        <v>1.2802</v>
      </c>
      <c r="W65" s="9">
        <v>-8.3000000000000004E-2</v>
      </c>
      <c r="X65" s="12">
        <f t="shared" si="41"/>
        <v>6.6395875644430558E-2</v>
      </c>
      <c r="Y65" s="17">
        <f t="shared" si="40"/>
        <v>1.142157862533143</v>
      </c>
    </row>
    <row r="66" spans="2:25" x14ac:dyDescent="0.3">
      <c r="B66" s="29"/>
      <c r="C66" s="10" t="str">
        <f>$G$45</f>
        <v>w*,i</v>
      </c>
      <c r="D66" s="20">
        <f>G51</f>
        <v>3.0988731169095528E-4</v>
      </c>
      <c r="E66" s="20">
        <f>K51</f>
        <v>4.0331156245517683E-3</v>
      </c>
      <c r="F66" s="20">
        <f>O51</f>
        <v>4.3403396979220035E-3</v>
      </c>
      <c r="G66" s="20">
        <f>S51</f>
        <v>1.0423521460790595E-2</v>
      </c>
      <c r="H66" s="20" t="e">
        <f>W51</f>
        <v>#DIV/0!</v>
      </c>
      <c r="I66" s="20" t="e">
        <f>AA51</f>
        <v>#DIV/0!</v>
      </c>
      <c r="K66" s="2"/>
      <c r="U66" s="44">
        <f t="shared" si="39"/>
        <v>8</v>
      </c>
      <c r="V66" s="45">
        <v>0.71519999999999995</v>
      </c>
      <c r="W66" s="45">
        <v>-6.6000000000000003E-2</v>
      </c>
      <c r="X66" s="46">
        <f t="shared" si="41"/>
        <v>9.5078299776286374E-2</v>
      </c>
      <c r="Y66" s="47">
        <f t="shared" si="40"/>
        <v>0.81582704466653078</v>
      </c>
    </row>
    <row r="67" spans="2:25" x14ac:dyDescent="0.3">
      <c r="B67" s="22">
        <f>C52</f>
        <v>5.6</v>
      </c>
      <c r="C67" s="34" t="str">
        <f>$D$45</f>
        <v>Tau*,i</v>
      </c>
      <c r="D67" s="24">
        <f>D52</f>
        <v>0.13209013209013207</v>
      </c>
      <c r="E67" s="24">
        <f>H52</f>
        <v>0.13867488443759629</v>
      </c>
      <c r="F67" s="24">
        <f>L52</f>
        <v>0.14434566485039671</v>
      </c>
      <c r="G67" s="24">
        <f>P52</f>
        <v>0.15072518722153763</v>
      </c>
      <c r="H67" s="24">
        <f>T52</f>
        <v>0</v>
      </c>
      <c r="I67" s="24">
        <f>X52</f>
        <v>0</v>
      </c>
      <c r="K67" s="4"/>
      <c r="U67" s="15">
        <f t="shared" si="39"/>
        <v>5.6</v>
      </c>
      <c r="V67" s="9">
        <v>0.44369999999999998</v>
      </c>
      <c r="W67" s="9">
        <v>-5.8700000000000002E-2</v>
      </c>
      <c r="X67" s="12">
        <f t="shared" si="41"/>
        <v>0.1368041469461348</v>
      </c>
      <c r="Y67" s="17">
        <f t="shared" si="40"/>
        <v>0.5710789312665715</v>
      </c>
    </row>
    <row r="68" spans="2:25" x14ac:dyDescent="0.3">
      <c r="B68" s="30"/>
      <c r="C68" s="35" t="str">
        <f>$G$45</f>
        <v>w*,i</v>
      </c>
      <c r="D68" s="25">
        <f>G52</f>
        <v>2.460736811019392E-4</v>
      </c>
      <c r="E68" s="25">
        <f>K52</f>
        <v>2.5163247773856215E-3</v>
      </c>
      <c r="F68" s="25">
        <f>O52</f>
        <v>5.1698310631334548E-3</v>
      </c>
      <c r="G68" s="25">
        <f>S52</f>
        <v>8.4789343017626639E-3</v>
      </c>
      <c r="H68" s="25" t="e">
        <f>W52</f>
        <v>#DIV/0!</v>
      </c>
      <c r="I68" s="25" t="e">
        <f>AA52</f>
        <v>#DIV/0!</v>
      </c>
      <c r="K68" s="2"/>
      <c r="U68" s="15">
        <f t="shared" si="39"/>
        <v>4</v>
      </c>
      <c r="V68" s="9">
        <v>0.24</v>
      </c>
      <c r="W68" s="43">
        <v>-4.4299999999999999E-2</v>
      </c>
      <c r="X68" s="12">
        <f t="shared" si="41"/>
        <v>0.19291666666666668</v>
      </c>
      <c r="Y68" s="17">
        <f t="shared" si="40"/>
        <v>0.40791352233326539</v>
      </c>
    </row>
    <row r="69" spans="2:25" x14ac:dyDescent="0.3">
      <c r="B69" s="21">
        <v>4</v>
      </c>
      <c r="C69" s="33" t="str">
        <f>$D$45</f>
        <v>Tau*,i</v>
      </c>
      <c r="D69" s="7">
        <f>D53</f>
        <v>0.1849261849261849</v>
      </c>
      <c r="E69" s="7">
        <f>H53</f>
        <v>0.19414483821263481</v>
      </c>
      <c r="F69" s="7">
        <f>L53</f>
        <v>0.20208393079055539</v>
      </c>
      <c r="G69" s="7">
        <f>P53</f>
        <v>0.2110152621101527</v>
      </c>
      <c r="H69" s="7">
        <f>T53</f>
        <v>0</v>
      </c>
      <c r="I69" s="7">
        <f>X53</f>
        <v>0</v>
      </c>
      <c r="K69" s="4"/>
      <c r="U69" s="15">
        <f t="shared" si="39"/>
        <v>2.8</v>
      </c>
      <c r="V69" s="9">
        <v>2.6100000000000002E-2</v>
      </c>
      <c r="W69" s="9">
        <v>-5.4999999999999997E-3</v>
      </c>
      <c r="X69" s="12">
        <f t="shared" si="41"/>
        <v>0.28735632183908044</v>
      </c>
      <c r="Y69" s="17">
        <f t="shared" si="40"/>
        <v>0.28553946563328575</v>
      </c>
    </row>
    <row r="70" spans="2:25" x14ac:dyDescent="0.3">
      <c r="B70" s="31"/>
      <c r="C70" s="10" t="str">
        <f>$G$45</f>
        <v>w*,i</v>
      </c>
      <c r="D70" s="20">
        <f>G53</f>
        <v>5.8201479561977476E-4</v>
      </c>
      <c r="E70" s="20">
        <f>K53</f>
        <v>1.623170430976836E-3</v>
      </c>
      <c r="F70" s="20">
        <f>O53</f>
        <v>4.0759040898159507E-3</v>
      </c>
      <c r="G70" s="20">
        <f>S53</f>
        <v>6.6848070228601722E-3</v>
      </c>
      <c r="H70" s="20" t="e">
        <f>W53</f>
        <v>#DIV/0!</v>
      </c>
      <c r="I70" s="20" t="e">
        <f>AA53</f>
        <v>#DIV/0!</v>
      </c>
      <c r="K70" s="2"/>
      <c r="U70" s="15">
        <f t="shared" si="39"/>
        <v>2</v>
      </c>
      <c r="V70" s="9">
        <v>0</v>
      </c>
      <c r="W70" s="9">
        <v>0</v>
      </c>
      <c r="X70" s="9">
        <v>0</v>
      </c>
      <c r="Y70" s="17">
        <f t="shared" si="40"/>
        <v>0.20395676116663269</v>
      </c>
    </row>
    <row r="71" spans="2:25" x14ac:dyDescent="0.3">
      <c r="B71" s="22">
        <v>2.8</v>
      </c>
      <c r="C71" s="34" t="str">
        <f>$D$45</f>
        <v>Tau*,i</v>
      </c>
      <c r="D71" s="24">
        <f>D54</f>
        <v>0.26418026418026413</v>
      </c>
      <c r="E71" s="24">
        <f>H54</f>
        <v>0.27734976887519258</v>
      </c>
      <c r="F71" s="24">
        <f>L54</f>
        <v>0.28869132970079342</v>
      </c>
      <c r="G71" s="24">
        <f>P54</f>
        <v>0.30145037444307526</v>
      </c>
      <c r="H71" s="24">
        <f>T54</f>
        <v>0</v>
      </c>
      <c r="I71" s="24">
        <f>X54</f>
        <v>0</v>
      </c>
      <c r="K71" s="4"/>
    </row>
    <row r="72" spans="2:25" x14ac:dyDescent="0.3">
      <c r="B72" s="32"/>
      <c r="C72" s="35" t="str">
        <f>$G$45</f>
        <v>w*,i</v>
      </c>
      <c r="D72" s="25">
        <f>G54</f>
        <v>1.7170029153874616E-3</v>
      </c>
      <c r="E72" s="25">
        <f>K54</f>
        <v>1.5961726878954156E-3</v>
      </c>
      <c r="F72" s="25">
        <f>O54</f>
        <v>1.5030415158091661E-3</v>
      </c>
      <c r="G72" s="25">
        <f>S54</f>
        <v>2.8172659216214608E-3</v>
      </c>
      <c r="H72" s="25" t="e">
        <f>W54</f>
        <v>#DIV/0!</v>
      </c>
      <c r="I72" s="25" t="e">
        <f>AA54</f>
        <v>#DIV/0!</v>
      </c>
      <c r="K72" s="2"/>
    </row>
    <row r="73" spans="2:25" x14ac:dyDescent="0.3">
      <c r="B73" s="21">
        <v>2</v>
      </c>
      <c r="C73" s="33" t="str">
        <f>$D$45</f>
        <v>Tau*,i</v>
      </c>
      <c r="D73" s="7">
        <f>D55</f>
        <v>0.3698523698523698</v>
      </c>
      <c r="E73" s="7">
        <f>H55</f>
        <v>0.38828967642526963</v>
      </c>
      <c r="F73" s="7">
        <f>L55</f>
        <v>0.40416786158111079</v>
      </c>
      <c r="G73" s="7">
        <f>P55</f>
        <v>0.4220305242203054</v>
      </c>
      <c r="H73" s="7">
        <f>T55</f>
        <v>0</v>
      </c>
      <c r="I73" s="7">
        <f>X55</f>
        <v>0</v>
      </c>
      <c r="K73" s="4"/>
      <c r="M73" s="4"/>
      <c r="N73" s="4"/>
      <c r="O73" s="4"/>
      <c r="P73" s="4"/>
      <c r="Q73" s="4"/>
      <c r="R73" s="4"/>
      <c r="S73" s="4"/>
    </row>
    <row r="74" spans="2:25" x14ac:dyDescent="0.3">
      <c r="B74" s="21"/>
      <c r="C74" s="10" t="str">
        <f>$G$45</f>
        <v>w*,i</v>
      </c>
      <c r="D74" s="20">
        <f>G55</f>
        <v>0</v>
      </c>
      <c r="E74" s="20">
        <f>K55</f>
        <v>0</v>
      </c>
      <c r="F74" s="20">
        <f>O55</f>
        <v>2.3806238202009698E-2</v>
      </c>
      <c r="G74" s="20">
        <f>S55</f>
        <v>2.23109285083248E-2</v>
      </c>
      <c r="H74" s="20" t="e">
        <f>W55</f>
        <v>#DIV/0!</v>
      </c>
      <c r="I74" s="20" t="e">
        <f>AA55</f>
        <v>#DIV/0!</v>
      </c>
      <c r="K74" s="2"/>
      <c r="M74" s="4"/>
      <c r="N74" s="4"/>
      <c r="O74" s="4"/>
      <c r="P74" s="4"/>
      <c r="Q74" s="4"/>
      <c r="R74" s="4"/>
      <c r="S74" s="4"/>
    </row>
    <row r="75" spans="2:25" x14ac:dyDescent="0.3">
      <c r="K75" s="4"/>
      <c r="M75" s="4"/>
      <c r="N75" s="4"/>
      <c r="O75" s="4"/>
      <c r="P75" s="4"/>
      <c r="Q75" s="4"/>
      <c r="R75" s="4"/>
      <c r="S75" s="4"/>
    </row>
    <row r="76" spans="2:25" x14ac:dyDescent="0.3">
      <c r="K76" s="2"/>
      <c r="M76" s="4"/>
      <c r="N76" s="4"/>
      <c r="O76" s="4"/>
      <c r="P76" s="4"/>
      <c r="Q76" s="4"/>
      <c r="R76" s="4"/>
      <c r="S76" s="4"/>
    </row>
    <row r="77" spans="2:25" x14ac:dyDescent="0.3">
      <c r="K77" s="4"/>
      <c r="M77" s="4"/>
      <c r="N77" s="4"/>
      <c r="O77" s="4"/>
      <c r="P77" s="4"/>
      <c r="Q77" s="4"/>
      <c r="R77" s="4"/>
      <c r="S77" s="4"/>
    </row>
    <row r="78" spans="2:25" x14ac:dyDescent="0.3">
      <c r="K78" s="2"/>
    </row>
    <row r="79" spans="2:25" x14ac:dyDescent="0.3">
      <c r="K79" s="4"/>
      <c r="M79" s="4"/>
      <c r="N79" s="4"/>
      <c r="O79" s="4"/>
      <c r="P79" s="4"/>
      <c r="Q79" s="4"/>
      <c r="R79" s="4"/>
      <c r="S79" s="4"/>
      <c r="X79" s="2"/>
    </row>
    <row r="80" spans="2:25" x14ac:dyDescent="0.3">
      <c r="K80" s="2"/>
      <c r="X80" s="2"/>
    </row>
    <row r="81" spans="4:24" x14ac:dyDescent="0.3">
      <c r="K81" s="4"/>
      <c r="M81" s="4"/>
      <c r="N81" s="4"/>
      <c r="O81" s="4"/>
      <c r="P81" s="4"/>
      <c r="Q81" s="4"/>
      <c r="R81" s="4"/>
      <c r="S81" s="4"/>
      <c r="X81" s="2"/>
    </row>
    <row r="82" spans="4:24" x14ac:dyDescent="0.3">
      <c r="D82" s="3"/>
      <c r="X82" s="2"/>
    </row>
    <row r="83" spans="4:24" x14ac:dyDescent="0.3">
      <c r="X83" s="2"/>
    </row>
    <row r="84" spans="4:24" x14ac:dyDescent="0.3">
      <c r="X84" s="2"/>
    </row>
    <row r="85" spans="4:24" x14ac:dyDescent="0.3">
      <c r="X85" s="2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F6A3F-3998-4662-BFAB-63A78C3E18F3}">
  <dimension ref="B2:AA85"/>
  <sheetViews>
    <sheetView workbookViewId="0">
      <selection activeCell="K15" sqref="K15"/>
    </sheetView>
  </sheetViews>
  <sheetFormatPr defaultRowHeight="14.4" x14ac:dyDescent="0.3"/>
  <cols>
    <col min="2" max="2" width="10" customWidth="1"/>
    <col min="3" max="3" width="9.88671875" customWidth="1"/>
    <col min="10" max="10" width="11.109375" customWidth="1"/>
    <col min="11" max="11" width="10.44140625" customWidth="1"/>
    <col min="12" max="12" width="9.6640625" customWidth="1"/>
    <col min="13" max="13" width="12.109375" bestFit="1" customWidth="1"/>
    <col min="15" max="15" width="11.33203125" customWidth="1"/>
    <col min="21" max="21" width="10.109375" customWidth="1"/>
    <col min="24" max="24" width="11.33203125" customWidth="1"/>
  </cols>
  <sheetData>
    <row r="2" spans="2:15" x14ac:dyDescent="0.3">
      <c r="B2" s="5" t="s">
        <v>62</v>
      </c>
    </row>
    <row r="3" spans="2:15" x14ac:dyDescent="0.3">
      <c r="B3" s="18"/>
      <c r="C3" s="9">
        <v>0</v>
      </c>
      <c r="D3" s="9">
        <v>2</v>
      </c>
      <c r="E3" s="9">
        <v>4</v>
      </c>
      <c r="F3" s="9">
        <v>2</v>
      </c>
      <c r="G3" s="9">
        <v>0</v>
      </c>
      <c r="H3" s="9">
        <v>2</v>
      </c>
      <c r="I3" s="9">
        <v>4</v>
      </c>
      <c r="J3" s="9">
        <v>2</v>
      </c>
      <c r="K3" t="s">
        <v>69</v>
      </c>
      <c r="N3" s="5" t="s">
        <v>52</v>
      </c>
      <c r="O3" s="5"/>
    </row>
    <row r="4" spans="2:15" x14ac:dyDescent="0.3">
      <c r="B4" s="10" t="s">
        <v>53</v>
      </c>
      <c r="C4" s="10" t="s">
        <v>54</v>
      </c>
      <c r="D4" s="10" t="s">
        <v>55</v>
      </c>
      <c r="E4" s="10" t="s">
        <v>56</v>
      </c>
      <c r="F4" s="10" t="s">
        <v>57</v>
      </c>
      <c r="G4" s="10" t="s">
        <v>58</v>
      </c>
      <c r="H4" s="10" t="s">
        <v>59</v>
      </c>
      <c r="I4" s="10" t="s">
        <v>60</v>
      </c>
      <c r="J4" s="10" t="s">
        <v>61</v>
      </c>
      <c r="N4" s="10" t="s">
        <v>29</v>
      </c>
      <c r="O4" s="10" t="s">
        <v>30</v>
      </c>
    </row>
    <row r="5" spans="2:15" x14ac:dyDescent="0.3">
      <c r="B5" s="10">
        <v>1</v>
      </c>
      <c r="C5" s="9">
        <v>26.5</v>
      </c>
      <c r="D5" s="9">
        <v>32</v>
      </c>
      <c r="E5" s="9">
        <v>34.5</v>
      </c>
      <c r="F5" s="9">
        <v>32.5</v>
      </c>
      <c r="G5" s="9">
        <v>12</v>
      </c>
      <c r="H5" s="9">
        <v>14</v>
      </c>
      <c r="I5" s="9">
        <v>14.5</v>
      </c>
      <c r="J5" s="9">
        <v>13.5</v>
      </c>
      <c r="N5" s="14">
        <v>45</v>
      </c>
      <c r="O5" s="12">
        <v>0</v>
      </c>
    </row>
    <row r="6" spans="2:15" x14ac:dyDescent="0.3">
      <c r="B6" s="10">
        <v>2</v>
      </c>
      <c r="C6" s="9">
        <v>27</v>
      </c>
      <c r="D6" s="9">
        <v>33</v>
      </c>
      <c r="E6" s="9">
        <v>35.5</v>
      </c>
      <c r="F6" s="9">
        <v>32.5</v>
      </c>
      <c r="G6" s="9">
        <v>12</v>
      </c>
      <c r="H6" s="9">
        <v>14</v>
      </c>
      <c r="I6" s="9">
        <v>14.5</v>
      </c>
      <c r="J6" s="9">
        <v>13</v>
      </c>
      <c r="N6" s="9">
        <v>31.5</v>
      </c>
      <c r="O6" s="12">
        <v>0</v>
      </c>
    </row>
    <row r="7" spans="2:15" x14ac:dyDescent="0.3">
      <c r="B7" s="10">
        <v>3</v>
      </c>
      <c r="C7" s="9">
        <v>29</v>
      </c>
      <c r="D7" s="9">
        <v>34</v>
      </c>
      <c r="E7" s="9">
        <v>36.4</v>
      </c>
      <c r="F7" s="9">
        <v>33.5</v>
      </c>
      <c r="G7" s="9">
        <v>11</v>
      </c>
      <c r="H7" s="9">
        <v>14</v>
      </c>
      <c r="I7" s="9">
        <v>14.5</v>
      </c>
      <c r="J7" s="9">
        <v>13</v>
      </c>
      <c r="N7" s="9">
        <v>22.4</v>
      </c>
      <c r="O7" s="12">
        <v>5.4158678660964459E-2</v>
      </c>
    </row>
    <row r="8" spans="2:15" x14ac:dyDescent="0.3">
      <c r="B8" s="10">
        <v>4</v>
      </c>
      <c r="C8" s="9">
        <v>31</v>
      </c>
      <c r="D8" s="9">
        <v>35.5</v>
      </c>
      <c r="E8" s="9">
        <v>37.5</v>
      </c>
      <c r="F8" s="9">
        <v>34.5</v>
      </c>
      <c r="G8" s="9">
        <v>11</v>
      </c>
      <c r="H8" s="9">
        <v>14</v>
      </c>
      <c r="I8" s="9">
        <v>14.5</v>
      </c>
      <c r="J8" s="9">
        <v>13</v>
      </c>
      <c r="N8" s="9">
        <v>16</v>
      </c>
      <c r="O8" s="12">
        <v>0.264452145701224</v>
      </c>
    </row>
    <row r="9" spans="2:15" x14ac:dyDescent="0.3">
      <c r="B9" s="10">
        <v>5</v>
      </c>
      <c r="C9" s="9">
        <v>31.5</v>
      </c>
      <c r="D9" s="9">
        <v>36</v>
      </c>
      <c r="E9" s="9">
        <v>38</v>
      </c>
      <c r="F9" s="9">
        <v>35</v>
      </c>
      <c r="G9" s="9">
        <v>11</v>
      </c>
      <c r="H9" s="9">
        <v>14</v>
      </c>
      <c r="I9" s="9">
        <v>14.5</v>
      </c>
      <c r="J9" s="9">
        <v>13</v>
      </c>
      <c r="N9" s="9">
        <v>11.2</v>
      </c>
      <c r="O9" s="12">
        <v>0.10212358059283291</v>
      </c>
    </row>
    <row r="10" spans="2:15" x14ac:dyDescent="0.3">
      <c r="B10" s="10">
        <v>6</v>
      </c>
      <c r="C10" s="9">
        <v>32</v>
      </c>
      <c r="D10" s="9">
        <v>36.5</v>
      </c>
      <c r="E10" s="9">
        <v>38.5</v>
      </c>
      <c r="F10" s="9">
        <v>36</v>
      </c>
      <c r="G10" s="9">
        <v>11</v>
      </c>
      <c r="H10" s="9">
        <v>14</v>
      </c>
      <c r="I10" s="9">
        <v>14.5</v>
      </c>
      <c r="J10" s="9">
        <v>12.5</v>
      </c>
      <c r="N10" s="9">
        <v>8</v>
      </c>
      <c r="O10" s="12">
        <v>0.20059725704173426</v>
      </c>
    </row>
    <row r="11" spans="2:15" x14ac:dyDescent="0.3">
      <c r="B11" s="5" t="s">
        <v>68</v>
      </c>
      <c r="N11" s="9">
        <v>5.6</v>
      </c>
      <c r="O11" s="12">
        <v>0.25261760802241556</v>
      </c>
    </row>
    <row r="12" spans="2:15" x14ac:dyDescent="0.3">
      <c r="B12" s="10" t="s">
        <v>53</v>
      </c>
      <c r="C12" s="10" t="s">
        <v>54</v>
      </c>
      <c r="D12" s="10" t="s">
        <v>55</v>
      </c>
      <c r="E12" s="10" t="s">
        <v>56</v>
      </c>
      <c r="F12" s="10" t="s">
        <v>57</v>
      </c>
      <c r="G12" s="10" t="s">
        <v>58</v>
      </c>
      <c r="H12" s="10" t="s">
        <v>59</v>
      </c>
      <c r="I12" s="10" t="s">
        <v>60</v>
      </c>
      <c r="J12" s="10" t="s">
        <v>61</v>
      </c>
      <c r="K12" s="19" t="s">
        <v>63</v>
      </c>
      <c r="L12" s="19" t="s">
        <v>64</v>
      </c>
      <c r="N12" s="9">
        <v>4</v>
      </c>
      <c r="O12" s="12">
        <v>0.10680578085828049</v>
      </c>
    </row>
    <row r="13" spans="2:15" x14ac:dyDescent="0.3">
      <c r="B13" s="10">
        <v>1</v>
      </c>
      <c r="C13" s="12">
        <f>(C5-C$3)/100</f>
        <v>0.26500000000000001</v>
      </c>
      <c r="D13" s="12">
        <f t="shared" ref="D13:J13" si="0">(D5-D$3)/100</f>
        <v>0.3</v>
      </c>
      <c r="E13" s="12">
        <f t="shared" si="0"/>
        <v>0.30499999999999999</v>
      </c>
      <c r="F13" s="12">
        <f t="shared" si="0"/>
        <v>0.30499999999999999</v>
      </c>
      <c r="G13" s="12">
        <f t="shared" si="0"/>
        <v>0.12</v>
      </c>
      <c r="H13" s="12">
        <f t="shared" si="0"/>
        <v>0.12</v>
      </c>
      <c r="I13" s="12">
        <f t="shared" si="0"/>
        <v>0.105</v>
      </c>
      <c r="J13" s="12">
        <f t="shared" si="0"/>
        <v>0.115</v>
      </c>
      <c r="K13" s="16">
        <v>0.28500000000000003</v>
      </c>
      <c r="L13" s="16">
        <v>0.11624999999999999</v>
      </c>
      <c r="N13" s="9">
        <v>2.8</v>
      </c>
      <c r="O13" s="12">
        <v>1.8102049845155583E-2</v>
      </c>
    </row>
    <row r="14" spans="2:15" x14ac:dyDescent="0.3">
      <c r="B14" s="10">
        <v>2</v>
      </c>
      <c r="C14" s="12">
        <f t="shared" ref="C14:J18" si="1">(C6-C$3)/100</f>
        <v>0.27</v>
      </c>
      <c r="D14" s="12">
        <f t="shared" si="1"/>
        <v>0.31</v>
      </c>
      <c r="E14" s="12">
        <f t="shared" si="1"/>
        <v>0.315</v>
      </c>
      <c r="F14" s="12">
        <f t="shared" si="1"/>
        <v>0.30499999999999999</v>
      </c>
      <c r="G14" s="12">
        <f t="shared" si="1"/>
        <v>0.12</v>
      </c>
      <c r="H14" s="12">
        <f t="shared" si="1"/>
        <v>0.12</v>
      </c>
      <c r="I14" s="12">
        <f t="shared" si="1"/>
        <v>0.105</v>
      </c>
      <c r="J14" s="12">
        <f t="shared" si="1"/>
        <v>0.11</v>
      </c>
      <c r="K14" s="16">
        <v>0.29125000000000001</v>
      </c>
      <c r="L14" s="16">
        <v>0.115</v>
      </c>
      <c r="N14" s="9">
        <v>2</v>
      </c>
      <c r="O14" s="12">
        <v>1.1428992773927149E-3</v>
      </c>
    </row>
    <row r="15" spans="2:15" x14ac:dyDescent="0.3">
      <c r="B15" s="10">
        <v>3</v>
      </c>
      <c r="C15" s="12">
        <f t="shared" si="1"/>
        <v>0.28999999999999998</v>
      </c>
      <c r="D15" s="12">
        <f t="shared" si="1"/>
        <v>0.32</v>
      </c>
      <c r="E15" s="12">
        <f t="shared" si="1"/>
        <v>0.32400000000000001</v>
      </c>
      <c r="F15" s="12">
        <f t="shared" si="1"/>
        <v>0.315</v>
      </c>
      <c r="G15" s="12">
        <f t="shared" si="1"/>
        <v>0.11</v>
      </c>
      <c r="H15" s="12">
        <f t="shared" si="1"/>
        <v>0.12</v>
      </c>
      <c r="I15" s="12">
        <f t="shared" si="1"/>
        <v>0.105</v>
      </c>
      <c r="J15" s="12">
        <f t="shared" si="1"/>
        <v>0.11</v>
      </c>
      <c r="K15" s="16">
        <v>0.30624999999999997</v>
      </c>
      <c r="L15" s="16">
        <v>0.115</v>
      </c>
    </row>
    <row r="16" spans="2:15" x14ac:dyDescent="0.3">
      <c r="B16" s="10">
        <v>4</v>
      </c>
      <c r="C16" s="12">
        <f t="shared" si="1"/>
        <v>0.31</v>
      </c>
      <c r="D16" s="12">
        <f t="shared" si="1"/>
        <v>0.33500000000000002</v>
      </c>
      <c r="E16" s="12">
        <f t="shared" si="1"/>
        <v>0.33500000000000002</v>
      </c>
      <c r="F16" s="12">
        <f t="shared" si="1"/>
        <v>0.32500000000000001</v>
      </c>
      <c r="G16" s="12">
        <f t="shared" si="1"/>
        <v>0.11</v>
      </c>
      <c r="H16" s="12">
        <f t="shared" si="1"/>
        <v>0.12</v>
      </c>
      <c r="I16" s="12">
        <f t="shared" si="1"/>
        <v>0.105</v>
      </c>
      <c r="J16" s="12">
        <f t="shared" si="1"/>
        <v>0.11</v>
      </c>
      <c r="K16" s="16">
        <v>0.31</v>
      </c>
      <c r="L16" s="16">
        <v>0.115</v>
      </c>
    </row>
    <row r="17" spans="2:22" x14ac:dyDescent="0.3">
      <c r="B17" s="10">
        <v>5</v>
      </c>
      <c r="C17" s="12">
        <f t="shared" si="1"/>
        <v>0.315</v>
      </c>
      <c r="D17" s="12">
        <f t="shared" si="1"/>
        <v>0.34</v>
      </c>
      <c r="E17" s="12">
        <f t="shared" si="1"/>
        <v>0.34</v>
      </c>
      <c r="F17" s="12">
        <f t="shared" si="1"/>
        <v>0.33</v>
      </c>
      <c r="G17" s="12">
        <f t="shared" si="1"/>
        <v>0.11</v>
      </c>
      <c r="H17" s="12">
        <f t="shared" si="1"/>
        <v>0.12</v>
      </c>
      <c r="I17" s="12">
        <f t="shared" si="1"/>
        <v>0.105</v>
      </c>
      <c r="J17" s="12">
        <f t="shared" si="1"/>
        <v>0.11</v>
      </c>
      <c r="K17" s="16">
        <v>0.31874999999999998</v>
      </c>
      <c r="L17" s="16">
        <v>0.115</v>
      </c>
    </row>
    <row r="18" spans="2:22" x14ac:dyDescent="0.3">
      <c r="B18" s="10">
        <v>6</v>
      </c>
      <c r="C18" s="12">
        <f t="shared" si="1"/>
        <v>0.32</v>
      </c>
      <c r="D18" s="12">
        <f t="shared" si="1"/>
        <v>0.34499999999999997</v>
      </c>
      <c r="E18" s="12">
        <f t="shared" si="1"/>
        <v>0.34499999999999997</v>
      </c>
      <c r="F18" s="12">
        <f t="shared" si="1"/>
        <v>0.34</v>
      </c>
      <c r="G18" s="12">
        <f t="shared" si="1"/>
        <v>0.11</v>
      </c>
      <c r="H18" s="12">
        <f t="shared" si="1"/>
        <v>0.12</v>
      </c>
      <c r="I18" s="12">
        <f t="shared" si="1"/>
        <v>0.105</v>
      </c>
      <c r="J18" s="12">
        <f t="shared" si="1"/>
        <v>0.105</v>
      </c>
      <c r="K18" s="16">
        <v>0.32374999999999998</v>
      </c>
      <c r="L18" s="16">
        <v>0.115</v>
      </c>
    </row>
    <row r="19" spans="2:22" x14ac:dyDescent="0.3">
      <c r="B19" s="11"/>
    </row>
    <row r="20" spans="2:22" x14ac:dyDescent="0.3">
      <c r="B20" s="5" t="s">
        <v>66</v>
      </c>
      <c r="M20" s="5" t="s">
        <v>65</v>
      </c>
    </row>
    <row r="21" spans="2:22" x14ac:dyDescent="0.3">
      <c r="B21" s="10" t="s">
        <v>67</v>
      </c>
      <c r="C21" s="10" t="s">
        <v>0</v>
      </c>
      <c r="D21" s="10" t="s">
        <v>1</v>
      </c>
      <c r="E21" s="10" t="s">
        <v>5</v>
      </c>
      <c r="F21" s="10" t="s">
        <v>2</v>
      </c>
      <c r="G21" s="10" t="s">
        <v>3</v>
      </c>
      <c r="H21" s="10" t="s">
        <v>16</v>
      </c>
      <c r="I21" s="10" t="s">
        <v>14</v>
      </c>
      <c r="J21" s="10" t="s">
        <v>32</v>
      </c>
      <c r="K21" s="10" t="s">
        <v>4</v>
      </c>
      <c r="M21" s="8" t="s">
        <v>15</v>
      </c>
      <c r="N21" s="13">
        <v>8.3999999999999995E-3</v>
      </c>
      <c r="O21" s="8" t="s">
        <v>51</v>
      </c>
    </row>
    <row r="22" spans="2:22" x14ac:dyDescent="0.3">
      <c r="B22" s="9">
        <v>1</v>
      </c>
      <c r="C22" s="9">
        <v>5070</v>
      </c>
      <c r="D22" s="9">
        <f t="shared" ref="D22:D27" si="2">C22*6.30901964*10^-5</f>
        <v>0.31986729574800005</v>
      </c>
      <c r="E22" s="12">
        <f t="shared" ref="E22:E27" si="3">K13-L13</f>
        <v>0.16875000000000004</v>
      </c>
      <c r="F22" s="9">
        <f t="shared" ref="F22:F27" si="4">D22/(2*E22)</f>
        <v>0.94775495036444435</v>
      </c>
      <c r="G22" s="9">
        <f t="shared" ref="G22:G27" si="5">F22/SQRT($N$24*E22)</f>
        <v>0.73661348835879481</v>
      </c>
      <c r="H22" s="9">
        <f t="shared" ref="H22:H27" si="6">2*E22/(2+2*E22)</f>
        <v>0.14438502673796796</v>
      </c>
      <c r="I22" s="9">
        <f t="shared" ref="I22:I27" si="7">$N$22*$N$24*H22*$N$21</f>
        <v>11.897903743315512</v>
      </c>
      <c r="J22" s="12">
        <f t="shared" ref="J22:J27" si="8">SQRT(I22/$N$22)</f>
        <v>0.10907751254642503</v>
      </c>
      <c r="K22" s="9">
        <f>C41</f>
        <v>154</v>
      </c>
      <c r="M22" s="8" t="s">
        <v>22</v>
      </c>
      <c r="N22" s="8">
        <v>1000</v>
      </c>
      <c r="O22" s="8" t="s">
        <v>25</v>
      </c>
    </row>
    <row r="23" spans="2:22" x14ac:dyDescent="0.3">
      <c r="B23" s="9">
        <v>2</v>
      </c>
      <c r="C23" s="9">
        <v>5498</v>
      </c>
      <c r="D23" s="9">
        <f t="shared" si="2"/>
        <v>0.34686989980720001</v>
      </c>
      <c r="E23" s="12">
        <f t="shared" si="3"/>
        <v>0.17625000000000002</v>
      </c>
      <c r="F23" s="9">
        <f t="shared" si="4"/>
        <v>0.98402808455943258</v>
      </c>
      <c r="G23" s="9">
        <f t="shared" si="5"/>
        <v>0.74835631366474187</v>
      </c>
      <c r="H23" s="9">
        <f t="shared" si="6"/>
        <v>0.14984059511158343</v>
      </c>
      <c r="I23" s="9">
        <f t="shared" si="7"/>
        <v>12.347464399574921</v>
      </c>
      <c r="J23" s="12">
        <f t="shared" si="8"/>
        <v>0.11111914506319297</v>
      </c>
      <c r="K23" s="9">
        <f>D41</f>
        <v>138</v>
      </c>
      <c r="M23" s="8" t="s">
        <v>23</v>
      </c>
      <c r="N23" s="8">
        <v>2650</v>
      </c>
      <c r="O23" s="8" t="s">
        <v>25</v>
      </c>
    </row>
    <row r="24" spans="2:22" x14ac:dyDescent="0.3">
      <c r="B24" s="9">
        <v>3</v>
      </c>
      <c r="C24" s="9">
        <v>6160</v>
      </c>
      <c r="D24" s="9">
        <f t="shared" si="2"/>
        <v>0.38863560982400003</v>
      </c>
      <c r="E24" s="12">
        <f t="shared" si="3"/>
        <v>0.19124999999999998</v>
      </c>
      <c r="F24" s="9">
        <f t="shared" si="4"/>
        <v>1.0160408099973859</v>
      </c>
      <c r="G24" s="9">
        <f t="shared" si="5"/>
        <v>0.74178137804620758</v>
      </c>
      <c r="H24" s="9">
        <f t="shared" si="6"/>
        <v>0.16054564533053514</v>
      </c>
      <c r="I24" s="9">
        <f t="shared" si="7"/>
        <v>13.229603357817417</v>
      </c>
      <c r="J24" s="12">
        <f t="shared" si="8"/>
        <v>0.11502001285783886</v>
      </c>
      <c r="K24" s="9">
        <f>E41</f>
        <v>358</v>
      </c>
      <c r="M24" s="8" t="s">
        <v>24</v>
      </c>
      <c r="N24" s="8">
        <v>9.81</v>
      </c>
      <c r="O24" s="8" t="s">
        <v>26</v>
      </c>
    </row>
    <row r="25" spans="2:22" x14ac:dyDescent="0.3">
      <c r="B25" s="9">
        <v>4</v>
      </c>
      <c r="C25" s="9">
        <v>6602</v>
      </c>
      <c r="D25" s="9">
        <f t="shared" si="2"/>
        <v>0.41652147663279998</v>
      </c>
      <c r="E25" s="12">
        <f t="shared" si="3"/>
        <v>0.19500000000000001</v>
      </c>
      <c r="F25" s="9">
        <f t="shared" si="4"/>
        <v>1.0680037862379486</v>
      </c>
      <c r="G25" s="9">
        <f t="shared" si="5"/>
        <v>0.77218432779702728</v>
      </c>
      <c r="H25" s="9">
        <f t="shared" si="6"/>
        <v>0.16317991631799164</v>
      </c>
      <c r="I25" s="9">
        <f t="shared" si="7"/>
        <v>13.446677824267782</v>
      </c>
      <c r="J25" s="12">
        <f t="shared" si="8"/>
        <v>0.115959811246258</v>
      </c>
      <c r="K25" s="9">
        <f>F41</f>
        <v>1222</v>
      </c>
      <c r="M25" s="8" t="s">
        <v>39</v>
      </c>
      <c r="N25" s="8">
        <v>0.25</v>
      </c>
      <c r="O25" s="8" t="s">
        <v>40</v>
      </c>
    </row>
    <row r="26" spans="2:22" x14ac:dyDescent="0.3">
      <c r="B26" s="9">
        <v>5</v>
      </c>
      <c r="C26" s="9">
        <v>7007</v>
      </c>
      <c r="D26" s="9">
        <f t="shared" si="2"/>
        <v>0.4420730061748</v>
      </c>
      <c r="E26" s="12">
        <f t="shared" si="3"/>
        <v>0.20374999999999999</v>
      </c>
      <c r="F26" s="9">
        <f t="shared" si="4"/>
        <v>1.0848417329442945</v>
      </c>
      <c r="G26" s="9">
        <f t="shared" si="5"/>
        <v>0.76733157852754874</v>
      </c>
      <c r="H26" s="9">
        <f t="shared" si="6"/>
        <v>0.16926272066458983</v>
      </c>
      <c r="I26" s="9">
        <f t="shared" si="7"/>
        <v>13.94792523364486</v>
      </c>
      <c r="J26" s="12">
        <f t="shared" si="8"/>
        <v>0.11810133459722147</v>
      </c>
      <c r="K26" s="9">
        <f>G41</f>
        <v>1704</v>
      </c>
      <c r="M26" s="8" t="s">
        <v>47</v>
      </c>
      <c r="N26" s="8">
        <v>10</v>
      </c>
      <c r="O26" s="8" t="s">
        <v>48</v>
      </c>
    </row>
    <row r="27" spans="2:22" x14ac:dyDescent="0.3">
      <c r="B27" s="9">
        <v>6</v>
      </c>
      <c r="C27" s="9">
        <v>7340</v>
      </c>
      <c r="D27" s="9">
        <f t="shared" si="2"/>
        <v>0.46308204157600003</v>
      </c>
      <c r="E27" s="12">
        <f t="shared" si="3"/>
        <v>0.20874999999999999</v>
      </c>
      <c r="F27" s="9">
        <f t="shared" si="4"/>
        <v>1.109178542697006</v>
      </c>
      <c r="G27" s="9">
        <f t="shared" si="5"/>
        <v>0.77509281970696131</v>
      </c>
      <c r="H27" s="9">
        <f t="shared" si="6"/>
        <v>0.17269906928645293</v>
      </c>
      <c r="I27" s="9">
        <f t="shared" si="7"/>
        <v>14.231094105480866</v>
      </c>
      <c r="J27" s="12">
        <f t="shared" si="8"/>
        <v>0.11929414950231576</v>
      </c>
      <c r="K27" s="9">
        <f>H41</f>
        <v>2034</v>
      </c>
    </row>
    <row r="29" spans="2:22" x14ac:dyDescent="0.3">
      <c r="B29" s="5" t="s">
        <v>49</v>
      </c>
      <c r="J29" s="5" t="s">
        <v>50</v>
      </c>
    </row>
    <row r="30" spans="2:22" x14ac:dyDescent="0.3">
      <c r="B30" s="10" t="s">
        <v>6</v>
      </c>
      <c r="C30" s="10" t="s">
        <v>7</v>
      </c>
      <c r="D30" s="10" t="s">
        <v>8</v>
      </c>
      <c r="E30" s="10" t="s">
        <v>9</v>
      </c>
      <c r="F30" s="10" t="s">
        <v>10</v>
      </c>
      <c r="G30" s="10" t="s">
        <v>11</v>
      </c>
      <c r="H30" s="10" t="s">
        <v>12</v>
      </c>
      <c r="J30" s="10" t="s">
        <v>6</v>
      </c>
      <c r="K30" s="10" t="s">
        <v>7</v>
      </c>
      <c r="L30" s="10" t="s">
        <v>8</v>
      </c>
      <c r="M30" s="10" t="s">
        <v>9</v>
      </c>
      <c r="N30" s="10" t="s">
        <v>10</v>
      </c>
      <c r="O30" s="10" t="s">
        <v>11</v>
      </c>
      <c r="P30" s="10" t="s">
        <v>12</v>
      </c>
    </row>
    <row r="31" spans="2:22" x14ac:dyDescent="0.3">
      <c r="B31" s="15">
        <v>45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J31" s="15">
        <v>45</v>
      </c>
      <c r="K31" s="9">
        <f t="shared" ref="K31:K41" si="9">C31/$C$41</f>
        <v>0</v>
      </c>
      <c r="L31" s="9">
        <f t="shared" ref="L31:L41" si="10">D31/$D$41</f>
        <v>0</v>
      </c>
      <c r="M31" s="9">
        <f t="shared" ref="M31:M41" si="11">E31/$E$41</f>
        <v>0</v>
      </c>
      <c r="N31" s="9">
        <f t="shared" ref="N31:N41" si="12">F31/$F$41</f>
        <v>0</v>
      </c>
      <c r="O31" s="9">
        <f t="shared" ref="O31:O41" si="13">G31/$G$41</f>
        <v>0</v>
      </c>
      <c r="P31" s="9">
        <f t="shared" ref="P31:P41" si="14">H31/$H$41</f>
        <v>0</v>
      </c>
    </row>
    <row r="32" spans="2:22" x14ac:dyDescent="0.3">
      <c r="B32" s="15">
        <v>31.5</v>
      </c>
      <c r="C32" s="9">
        <v>0</v>
      </c>
      <c r="D32" s="9">
        <v>0</v>
      </c>
      <c r="E32" s="9">
        <v>0</v>
      </c>
      <c r="F32" s="9">
        <v>0</v>
      </c>
      <c r="G32" s="9">
        <v>0</v>
      </c>
      <c r="H32" s="9">
        <v>0</v>
      </c>
      <c r="J32" s="15">
        <v>31.5</v>
      </c>
      <c r="K32" s="9">
        <f t="shared" si="9"/>
        <v>0</v>
      </c>
      <c r="L32" s="9">
        <f t="shared" si="10"/>
        <v>0</v>
      </c>
      <c r="M32" s="9">
        <f t="shared" si="11"/>
        <v>0</v>
      </c>
      <c r="N32" s="9">
        <f t="shared" si="12"/>
        <v>0</v>
      </c>
      <c r="O32" s="9">
        <f t="shared" si="13"/>
        <v>0</v>
      </c>
      <c r="P32" s="9">
        <f t="shared" si="14"/>
        <v>0</v>
      </c>
      <c r="V32" s="2"/>
    </row>
    <row r="33" spans="2:27" x14ac:dyDescent="0.3">
      <c r="B33" s="15">
        <v>22.4</v>
      </c>
      <c r="C33" s="9">
        <v>0</v>
      </c>
      <c r="D33" s="9">
        <v>32</v>
      </c>
      <c r="E33" s="9">
        <v>44</v>
      </c>
      <c r="F33" s="9">
        <v>218</v>
      </c>
      <c r="G33" s="9">
        <v>16</v>
      </c>
      <c r="H33" s="9">
        <v>234</v>
      </c>
      <c r="J33" s="15">
        <v>22.4</v>
      </c>
      <c r="K33" s="17">
        <f t="shared" si="9"/>
        <v>0</v>
      </c>
      <c r="L33" s="17">
        <f t="shared" si="10"/>
        <v>0.2318840579710145</v>
      </c>
      <c r="M33" s="17">
        <f t="shared" si="11"/>
        <v>0.12290502793296089</v>
      </c>
      <c r="N33" s="17">
        <f t="shared" si="12"/>
        <v>0.17839607201309329</v>
      </c>
      <c r="O33" s="17">
        <f t="shared" si="13"/>
        <v>9.3896713615023476E-3</v>
      </c>
      <c r="P33" s="17">
        <f t="shared" si="14"/>
        <v>0.11504424778761062</v>
      </c>
    </row>
    <row r="34" spans="2:27" x14ac:dyDescent="0.3">
      <c r="B34" s="15">
        <v>16</v>
      </c>
      <c r="C34" s="9">
        <v>66</v>
      </c>
      <c r="D34" s="9">
        <v>34</v>
      </c>
      <c r="E34" s="9">
        <v>110</v>
      </c>
      <c r="F34" s="9">
        <v>462</v>
      </c>
      <c r="G34" s="9">
        <v>540</v>
      </c>
      <c r="H34" s="9">
        <v>646</v>
      </c>
      <c r="J34" s="15">
        <v>16</v>
      </c>
      <c r="K34" s="17">
        <f t="shared" si="9"/>
        <v>0.42857142857142855</v>
      </c>
      <c r="L34" s="17">
        <f t="shared" si="10"/>
        <v>0.24637681159420291</v>
      </c>
      <c r="M34" s="17">
        <f t="shared" si="11"/>
        <v>0.30726256983240224</v>
      </c>
      <c r="N34" s="17">
        <f t="shared" si="12"/>
        <v>0.37806873977086741</v>
      </c>
      <c r="O34" s="17">
        <f t="shared" si="13"/>
        <v>0.31690140845070425</v>
      </c>
      <c r="P34" s="17">
        <f t="shared" si="14"/>
        <v>0.31760078662733532</v>
      </c>
    </row>
    <row r="35" spans="2:27" x14ac:dyDescent="0.3">
      <c r="B35" s="15">
        <v>11.2</v>
      </c>
      <c r="C35" s="9">
        <v>36</v>
      </c>
      <c r="D35" s="9">
        <v>42</v>
      </c>
      <c r="E35" s="9">
        <v>82</v>
      </c>
      <c r="F35" s="9">
        <v>180</v>
      </c>
      <c r="G35" s="9">
        <v>258</v>
      </c>
      <c r="H35" s="9">
        <v>302</v>
      </c>
      <c r="J35" s="15">
        <v>11.2</v>
      </c>
      <c r="K35" s="17">
        <f t="shared" si="9"/>
        <v>0.23376623376623376</v>
      </c>
      <c r="L35" s="17">
        <f t="shared" si="10"/>
        <v>0.30434782608695654</v>
      </c>
      <c r="M35" s="17">
        <f t="shared" si="11"/>
        <v>0.22905027932960895</v>
      </c>
      <c r="N35" s="17">
        <f t="shared" si="12"/>
        <v>0.14729950900163666</v>
      </c>
      <c r="O35" s="17">
        <f t="shared" si="13"/>
        <v>0.15140845070422534</v>
      </c>
      <c r="P35" s="17">
        <f t="shared" si="14"/>
        <v>0.14847590953785644</v>
      </c>
    </row>
    <row r="36" spans="2:27" x14ac:dyDescent="0.3">
      <c r="B36" s="15">
        <v>8</v>
      </c>
      <c r="C36" s="9">
        <v>22</v>
      </c>
      <c r="D36" s="9">
        <v>10</v>
      </c>
      <c r="E36" s="9">
        <v>50</v>
      </c>
      <c r="F36" s="9">
        <v>144</v>
      </c>
      <c r="G36" s="9">
        <v>278</v>
      </c>
      <c r="H36" s="9">
        <v>276</v>
      </c>
      <c r="J36" s="15">
        <v>8</v>
      </c>
      <c r="K36" s="17">
        <f t="shared" si="9"/>
        <v>0.14285714285714285</v>
      </c>
      <c r="L36" s="17">
        <f t="shared" si="10"/>
        <v>7.2463768115942032E-2</v>
      </c>
      <c r="M36" s="17">
        <f t="shared" si="11"/>
        <v>0.13966480446927373</v>
      </c>
      <c r="N36" s="17">
        <f t="shared" si="12"/>
        <v>0.11783960720130933</v>
      </c>
      <c r="O36" s="17">
        <f t="shared" si="13"/>
        <v>0.16314553990610328</v>
      </c>
      <c r="P36" s="17">
        <f t="shared" si="14"/>
        <v>0.13569321533923304</v>
      </c>
    </row>
    <row r="37" spans="2:27" x14ac:dyDescent="0.3">
      <c r="B37" s="15">
        <v>5.6</v>
      </c>
      <c r="C37" s="9">
        <v>24</v>
      </c>
      <c r="D37" s="9">
        <v>16</v>
      </c>
      <c r="E37" s="9">
        <v>58</v>
      </c>
      <c r="F37" s="9">
        <v>172</v>
      </c>
      <c r="G37" s="9">
        <v>420</v>
      </c>
      <c r="H37" s="9">
        <v>396</v>
      </c>
      <c r="J37" s="15">
        <v>5.6</v>
      </c>
      <c r="K37" s="17">
        <f t="shared" si="9"/>
        <v>0.15584415584415584</v>
      </c>
      <c r="L37" s="17">
        <f t="shared" si="10"/>
        <v>0.11594202898550725</v>
      </c>
      <c r="M37" s="17">
        <f t="shared" si="11"/>
        <v>0.16201117318435754</v>
      </c>
      <c r="N37" s="17">
        <f t="shared" si="12"/>
        <v>0.14075286415711949</v>
      </c>
      <c r="O37" s="17">
        <f t="shared" si="13"/>
        <v>0.24647887323943662</v>
      </c>
      <c r="P37" s="17">
        <f t="shared" si="14"/>
        <v>0.19469026548672566</v>
      </c>
    </row>
    <row r="38" spans="2:27" x14ac:dyDescent="0.3">
      <c r="B38" s="15">
        <v>4</v>
      </c>
      <c r="C38" s="9">
        <v>6</v>
      </c>
      <c r="D38" s="9">
        <v>4</v>
      </c>
      <c r="E38" s="9">
        <v>14</v>
      </c>
      <c r="F38" s="9">
        <v>44</v>
      </c>
      <c r="G38" s="9">
        <v>180</v>
      </c>
      <c r="H38" s="9">
        <v>166</v>
      </c>
      <c r="J38" s="15">
        <v>4</v>
      </c>
      <c r="K38" s="17">
        <f t="shared" si="9"/>
        <v>3.896103896103896E-2</v>
      </c>
      <c r="L38" s="17">
        <f t="shared" si="10"/>
        <v>2.8985507246376812E-2</v>
      </c>
      <c r="M38" s="17">
        <f t="shared" si="11"/>
        <v>3.9106145251396648E-2</v>
      </c>
      <c r="N38" s="17">
        <f t="shared" si="12"/>
        <v>3.6006546644844518E-2</v>
      </c>
      <c r="O38" s="17">
        <f t="shared" si="13"/>
        <v>0.10563380281690141</v>
      </c>
      <c r="P38" s="17">
        <f t="shared" si="14"/>
        <v>8.1612586037364793E-2</v>
      </c>
    </row>
    <row r="39" spans="2:27" x14ac:dyDescent="0.3">
      <c r="B39" s="15">
        <v>2.8</v>
      </c>
      <c r="C39" s="9">
        <v>0</v>
      </c>
      <c r="D39" s="9">
        <v>0</v>
      </c>
      <c r="E39" s="9">
        <v>0</v>
      </c>
      <c r="F39" s="9">
        <v>2</v>
      </c>
      <c r="G39" s="9">
        <v>12</v>
      </c>
      <c r="H39" s="9">
        <v>14</v>
      </c>
      <c r="J39" s="15">
        <v>2.8</v>
      </c>
      <c r="K39" s="17">
        <f t="shared" si="9"/>
        <v>0</v>
      </c>
      <c r="L39" s="17">
        <f t="shared" si="10"/>
        <v>0</v>
      </c>
      <c r="M39" s="17">
        <f t="shared" si="11"/>
        <v>0</v>
      </c>
      <c r="N39" s="17">
        <f t="shared" si="12"/>
        <v>1.6366612111292963E-3</v>
      </c>
      <c r="O39" s="17">
        <f t="shared" si="13"/>
        <v>7.0422535211267607E-3</v>
      </c>
      <c r="P39" s="17">
        <f t="shared" si="14"/>
        <v>6.8829891838741398E-3</v>
      </c>
    </row>
    <row r="40" spans="2:27" x14ac:dyDescent="0.3">
      <c r="B40" s="15">
        <v>2</v>
      </c>
      <c r="C40" s="9">
        <v>0</v>
      </c>
      <c r="D40" s="9">
        <v>0</v>
      </c>
      <c r="E40" s="9">
        <v>0</v>
      </c>
      <c r="F40" s="9">
        <v>0</v>
      </c>
      <c r="G40" s="9">
        <v>0</v>
      </c>
      <c r="H40" s="9">
        <v>0</v>
      </c>
      <c r="J40" s="15">
        <v>2</v>
      </c>
      <c r="K40" s="17">
        <f t="shared" si="9"/>
        <v>0</v>
      </c>
      <c r="L40" s="17">
        <f t="shared" si="10"/>
        <v>0</v>
      </c>
      <c r="M40" s="17">
        <f t="shared" si="11"/>
        <v>0</v>
      </c>
      <c r="N40" s="17">
        <f t="shared" si="12"/>
        <v>0</v>
      </c>
      <c r="O40" s="17">
        <f t="shared" si="13"/>
        <v>0</v>
      </c>
      <c r="P40" s="17">
        <f t="shared" si="14"/>
        <v>0</v>
      </c>
    </row>
    <row r="41" spans="2:27" x14ac:dyDescent="0.3">
      <c r="B41" s="10" t="s">
        <v>13</v>
      </c>
      <c r="C41" s="10">
        <f t="shared" ref="C41:H41" si="15">SUM(C31:C40)</f>
        <v>154</v>
      </c>
      <c r="D41" s="10">
        <f t="shared" si="15"/>
        <v>138</v>
      </c>
      <c r="E41" s="10">
        <f t="shared" si="15"/>
        <v>358</v>
      </c>
      <c r="F41" s="10">
        <f t="shared" si="15"/>
        <v>1222</v>
      </c>
      <c r="G41" s="10">
        <f t="shared" si="15"/>
        <v>1704</v>
      </c>
      <c r="H41" s="10">
        <f t="shared" si="15"/>
        <v>2034</v>
      </c>
      <c r="J41" s="10" t="s">
        <v>13</v>
      </c>
      <c r="K41" s="10">
        <f t="shared" si="9"/>
        <v>1</v>
      </c>
      <c r="L41" s="10">
        <f t="shared" si="10"/>
        <v>1</v>
      </c>
      <c r="M41" s="10">
        <f t="shared" si="11"/>
        <v>1</v>
      </c>
      <c r="N41" s="10">
        <f t="shared" si="12"/>
        <v>1</v>
      </c>
      <c r="O41" s="10">
        <f t="shared" si="13"/>
        <v>1</v>
      </c>
      <c r="P41" s="10">
        <f t="shared" si="14"/>
        <v>1</v>
      </c>
    </row>
    <row r="43" spans="2:27" x14ac:dyDescent="0.3">
      <c r="B43" s="5" t="s">
        <v>17</v>
      </c>
      <c r="C43" s="5"/>
      <c r="D43" s="5"/>
    </row>
    <row r="44" spans="2:27" x14ac:dyDescent="0.3">
      <c r="B44" s="5" t="s">
        <v>28</v>
      </c>
      <c r="C44" s="41"/>
      <c r="D44" s="5" t="s">
        <v>21</v>
      </c>
      <c r="E44" s="5"/>
      <c r="F44" s="5"/>
      <c r="G44" s="40"/>
      <c r="H44" s="5" t="s">
        <v>34</v>
      </c>
      <c r="I44" s="5"/>
      <c r="J44" s="5"/>
      <c r="K44" s="41"/>
      <c r="L44" s="5" t="s">
        <v>35</v>
      </c>
      <c r="M44" s="5"/>
      <c r="N44" s="5"/>
      <c r="O44" s="41"/>
      <c r="P44" s="5" t="s">
        <v>36</v>
      </c>
      <c r="Q44" s="5"/>
      <c r="R44" s="5"/>
      <c r="S44" s="41"/>
      <c r="T44" s="5" t="s">
        <v>37</v>
      </c>
      <c r="U44" s="5"/>
      <c r="V44" s="5"/>
      <c r="W44" s="41"/>
      <c r="X44" s="5" t="s">
        <v>38</v>
      </c>
      <c r="Y44" s="5"/>
      <c r="Z44" s="5"/>
      <c r="AA44" s="5"/>
    </row>
    <row r="45" spans="2:27" x14ac:dyDescent="0.3">
      <c r="B45" s="10" t="s">
        <v>18</v>
      </c>
      <c r="C45" s="38" t="s">
        <v>19</v>
      </c>
      <c r="D45" s="36" t="s">
        <v>27</v>
      </c>
      <c r="E45" s="10" t="s">
        <v>20</v>
      </c>
      <c r="F45" s="10" t="s">
        <v>31</v>
      </c>
      <c r="G45" s="38" t="s">
        <v>33</v>
      </c>
      <c r="H45" s="36" t="s">
        <v>27</v>
      </c>
      <c r="I45" s="10" t="s">
        <v>20</v>
      </c>
      <c r="J45" s="10" t="s">
        <v>31</v>
      </c>
      <c r="K45" s="38" t="s">
        <v>33</v>
      </c>
      <c r="L45" s="36" t="s">
        <v>27</v>
      </c>
      <c r="M45" s="10" t="s">
        <v>20</v>
      </c>
      <c r="N45" s="10" t="s">
        <v>31</v>
      </c>
      <c r="O45" s="38" t="s">
        <v>33</v>
      </c>
      <c r="P45" s="36" t="s">
        <v>27</v>
      </c>
      <c r="Q45" s="10" t="s">
        <v>20</v>
      </c>
      <c r="R45" s="10" t="s">
        <v>31</v>
      </c>
      <c r="S45" s="38" t="s">
        <v>33</v>
      </c>
      <c r="T45" s="36" t="s">
        <v>27</v>
      </c>
      <c r="U45" s="10" t="s">
        <v>20</v>
      </c>
      <c r="V45" s="10" t="s">
        <v>31</v>
      </c>
      <c r="W45" s="38" t="s">
        <v>33</v>
      </c>
      <c r="X45" s="36" t="s">
        <v>27</v>
      </c>
      <c r="Y45" s="10" t="s">
        <v>20</v>
      </c>
      <c r="Z45" s="10" t="s">
        <v>31</v>
      </c>
      <c r="AA45" s="10" t="s">
        <v>33</v>
      </c>
    </row>
    <row r="46" spans="2:27" x14ac:dyDescent="0.3">
      <c r="B46" s="9">
        <v>1</v>
      </c>
      <c r="C46" s="42">
        <f t="shared" ref="C46:C55" si="16">B31</f>
        <v>45</v>
      </c>
      <c r="D46" s="37">
        <f t="shared" ref="D46:D55" si="17">$I$22/(($N$23-$N$22)*$N$24*C46/1000)</f>
        <v>1.6334467671366072E-2</v>
      </c>
      <c r="E46" s="9">
        <f t="shared" ref="E46:E55" si="18">($C$41/1000/($N$26*60))*K31/($N$23*$N$25)</f>
        <v>0</v>
      </c>
      <c r="F46" s="12">
        <f t="shared" ref="F46:F55" si="19">O5</f>
        <v>0</v>
      </c>
      <c r="G46" s="39" t="e">
        <f t="shared" ref="G46:G55" si="20">($N$23/$N$22-1)*$N$24*E46/(F46*$J$22^3)</f>
        <v>#DIV/0!</v>
      </c>
      <c r="H46" s="37">
        <f t="shared" ref="H46:H55" si="21">$I$23/(($N$23-$N$22)*$N$24*C46/1000)</f>
        <v>1.6951663285350853E-2</v>
      </c>
      <c r="I46" s="9">
        <f t="shared" ref="I46:I55" si="22">($D$41/1000/($N$26*60))*L31/($N$23*$N$25)</f>
        <v>0</v>
      </c>
      <c r="J46" s="12">
        <f>$F$46</f>
        <v>0</v>
      </c>
      <c r="K46" s="39" t="e">
        <f t="shared" ref="K46:K55" si="23">($N$23/$N$22-1)*$N$24*I46/(J46*$J$23^3)</f>
        <v>#DIV/0!</v>
      </c>
      <c r="L46" s="37">
        <f t="shared" ref="L46:L55" si="24">$I$24/(($N$23-$N$22)*$N$24*C46/1000)</f>
        <v>1.8162739673757509E-2</v>
      </c>
      <c r="M46" s="9">
        <f t="shared" ref="M46:M55" si="25">($E$41/1000/($N$26*60))*M31/($N$23*$N$25)</f>
        <v>0</v>
      </c>
      <c r="N46" s="12">
        <f>$F$46</f>
        <v>0</v>
      </c>
      <c r="O46" s="39" t="e">
        <f t="shared" ref="O46:O55" si="26">($N$23/$N$22-1)*$N$24*M46/(N46*$J$24^3)</f>
        <v>#DIV/0!</v>
      </c>
      <c r="P46" s="37">
        <f t="shared" ref="P46:P55" si="27">$I$25/(($N$23-$N$22)*$N$24*C46/1000)</f>
        <v>1.8460758209712182E-2</v>
      </c>
      <c r="Q46" s="9">
        <f t="shared" ref="Q46:Q55" si="28">($F$41/1000/($N$26*60))*N31/($N$23*$N$25)</f>
        <v>0</v>
      </c>
      <c r="R46" s="12">
        <f>$F$46</f>
        <v>0</v>
      </c>
      <c r="S46" s="39" t="e">
        <f t="shared" ref="S46:S55" si="29">($N$23/$N$22-1)*$N$24*Q46/(R46*$J$25^3)</f>
        <v>#DIV/0!</v>
      </c>
      <c r="T46" s="37">
        <f t="shared" ref="T46:T55" si="30">$I$26/(($N$23-$N$22)*$N$24*C46/1000)</f>
        <v>1.9148913852963696E-2</v>
      </c>
      <c r="U46" s="9">
        <f t="shared" ref="U46:U55" si="31">($G$41/1000/($N$26*60))*O31/($N$23*$N$25)</f>
        <v>0</v>
      </c>
      <c r="V46" s="12">
        <f>$F$46</f>
        <v>0</v>
      </c>
      <c r="W46" s="39" t="e">
        <f t="shared" ref="W46:W55" si="32">($N$23/$N$22-1)*$N$24*U46/(V46*$J$26^3)</f>
        <v>#DIV/0!</v>
      </c>
      <c r="X46" s="37">
        <f t="shared" ref="X46:X55" si="33">$I$27/(($N$23-$N$22)*$N$24*C46/1000)</f>
        <v>1.9537672484932045E-2</v>
      </c>
      <c r="Y46" s="9">
        <f>($H$41/1000/($N$26*60))*P31/($N$23*$N$25)</f>
        <v>0</v>
      </c>
      <c r="Z46" s="12">
        <f>$F$46</f>
        <v>0</v>
      </c>
      <c r="AA46" s="9" t="e">
        <f t="shared" ref="AA46:AA55" si="34">($N$23/$N$22-1)*$N$24*Y46/(Z46*$J$27^3)</f>
        <v>#DIV/0!</v>
      </c>
    </row>
    <row r="47" spans="2:27" x14ac:dyDescent="0.3">
      <c r="B47" s="9">
        <v>2</v>
      </c>
      <c r="C47" s="42">
        <f t="shared" si="16"/>
        <v>31.5</v>
      </c>
      <c r="D47" s="37">
        <f t="shared" si="17"/>
        <v>2.3334953816237246E-2</v>
      </c>
      <c r="E47" s="9">
        <f t="shared" si="18"/>
        <v>0</v>
      </c>
      <c r="F47" s="12">
        <f t="shared" si="19"/>
        <v>0</v>
      </c>
      <c r="G47" s="39" t="e">
        <f t="shared" si="20"/>
        <v>#DIV/0!</v>
      </c>
      <c r="H47" s="37">
        <f t="shared" si="21"/>
        <v>2.4216661836215504E-2</v>
      </c>
      <c r="I47" s="9">
        <f t="shared" si="22"/>
        <v>0</v>
      </c>
      <c r="J47" s="12">
        <f>$F$47</f>
        <v>0</v>
      </c>
      <c r="K47" s="39" t="e">
        <f t="shared" si="23"/>
        <v>#DIV/0!</v>
      </c>
      <c r="L47" s="37">
        <f t="shared" si="24"/>
        <v>2.5946770962510728E-2</v>
      </c>
      <c r="M47" s="9">
        <f t="shared" si="25"/>
        <v>0</v>
      </c>
      <c r="N47" s="12">
        <f>$F$47</f>
        <v>0</v>
      </c>
      <c r="O47" s="39" t="e">
        <f t="shared" si="26"/>
        <v>#DIV/0!</v>
      </c>
      <c r="P47" s="37">
        <f t="shared" si="27"/>
        <v>2.6372511728160263E-2</v>
      </c>
      <c r="Q47" s="9">
        <f t="shared" si="28"/>
        <v>0</v>
      </c>
      <c r="R47" s="12">
        <f>$F$47</f>
        <v>0</v>
      </c>
      <c r="S47" s="39" t="e">
        <f t="shared" si="29"/>
        <v>#DIV/0!</v>
      </c>
      <c r="T47" s="37">
        <f t="shared" si="30"/>
        <v>2.7355591218519566E-2</v>
      </c>
      <c r="U47" s="9">
        <f t="shared" si="31"/>
        <v>0</v>
      </c>
      <c r="V47" s="12">
        <f>$F$47</f>
        <v>0</v>
      </c>
      <c r="W47" s="39" t="e">
        <f t="shared" si="32"/>
        <v>#DIV/0!</v>
      </c>
      <c r="X47" s="37">
        <f t="shared" si="33"/>
        <v>2.7910960692760067E-2</v>
      </c>
      <c r="Y47" s="9">
        <f t="shared" ref="Y47:Y55" si="35">($H$41/1000/($N$26*60))*P32/($N$23*$N$25)</f>
        <v>0</v>
      </c>
      <c r="Z47" s="12">
        <f>$F$47</f>
        <v>0</v>
      </c>
      <c r="AA47" s="9" t="e">
        <f t="shared" si="34"/>
        <v>#DIV/0!</v>
      </c>
    </row>
    <row r="48" spans="2:27" x14ac:dyDescent="0.3">
      <c r="B48" s="9">
        <v>3</v>
      </c>
      <c r="C48" s="42">
        <f t="shared" si="16"/>
        <v>22.4</v>
      </c>
      <c r="D48" s="37">
        <f t="shared" si="17"/>
        <v>3.2814778804083629E-2</v>
      </c>
      <c r="E48" s="9">
        <f t="shared" si="18"/>
        <v>0</v>
      </c>
      <c r="F48" s="12">
        <f t="shared" si="19"/>
        <v>5.4158678660964459E-2</v>
      </c>
      <c r="G48" s="39">
        <f t="shared" si="20"/>
        <v>0</v>
      </c>
      <c r="H48" s="37">
        <f t="shared" si="21"/>
        <v>3.4054680707178056E-2</v>
      </c>
      <c r="I48" s="9">
        <f t="shared" si="22"/>
        <v>8.0503144654088049E-8</v>
      </c>
      <c r="J48" s="12">
        <f>$F$48</f>
        <v>5.4158678660964459E-2</v>
      </c>
      <c r="K48" s="39">
        <f t="shared" si="23"/>
        <v>1.753602123999181E-2</v>
      </c>
      <c r="L48" s="37">
        <f t="shared" si="24"/>
        <v>3.6487646666030715E-2</v>
      </c>
      <c r="M48" s="9">
        <f t="shared" si="25"/>
        <v>1.1069182389937106E-7</v>
      </c>
      <c r="N48" s="12">
        <f>$F$48</f>
        <v>5.4158678660964459E-2</v>
      </c>
      <c r="O48" s="39">
        <f t="shared" si="26"/>
        <v>2.1741034218016077E-2</v>
      </c>
      <c r="P48" s="37">
        <f t="shared" si="27"/>
        <v>3.7086344617725371E-2</v>
      </c>
      <c r="Q48" s="9">
        <f t="shared" si="28"/>
        <v>5.4842767295597485E-7</v>
      </c>
      <c r="R48" s="12">
        <f>$F$48</f>
        <v>5.4158678660964459E-2</v>
      </c>
      <c r="S48" s="39">
        <f t="shared" si="29"/>
        <v>0.10511912878293388</v>
      </c>
      <c r="T48" s="37">
        <f t="shared" si="30"/>
        <v>3.8468800151043148E-2</v>
      </c>
      <c r="U48" s="9">
        <f t="shared" si="31"/>
        <v>4.0251572327044025E-8</v>
      </c>
      <c r="V48" s="12">
        <f>$F$48</f>
        <v>5.4158678660964459E-2</v>
      </c>
      <c r="W48" s="39">
        <f t="shared" si="32"/>
        <v>7.3030340427607376E-3</v>
      </c>
      <c r="X48" s="37">
        <f t="shared" si="33"/>
        <v>3.9249788474193845E-2</v>
      </c>
      <c r="Y48" s="9">
        <f t="shared" si="35"/>
        <v>5.8867924528301887E-7</v>
      </c>
      <c r="Z48" s="12">
        <f>$F$48</f>
        <v>5.4158678660964459E-2</v>
      </c>
      <c r="AA48" s="9">
        <f t="shared" si="34"/>
        <v>0.10363493519499573</v>
      </c>
    </row>
    <row r="49" spans="2:27" x14ac:dyDescent="0.3">
      <c r="B49" s="9">
        <v>4</v>
      </c>
      <c r="C49" s="42">
        <f t="shared" si="16"/>
        <v>16</v>
      </c>
      <c r="D49" s="37">
        <f t="shared" si="17"/>
        <v>4.5940690325717085E-2</v>
      </c>
      <c r="E49" s="9">
        <f t="shared" si="18"/>
        <v>1.660377358490566E-7</v>
      </c>
      <c r="F49" s="12">
        <f t="shared" si="19"/>
        <v>0.264452145701224</v>
      </c>
      <c r="G49" s="39">
        <f t="shared" si="20"/>
        <v>7.8308153311982612E-3</v>
      </c>
      <c r="H49" s="37">
        <f t="shared" si="21"/>
        <v>4.7676552990049276E-2</v>
      </c>
      <c r="I49" s="9">
        <f t="shared" si="22"/>
        <v>8.5534591194968565E-8</v>
      </c>
      <c r="J49" s="12">
        <f>$F$49</f>
        <v>0.264452145701224</v>
      </c>
      <c r="K49" s="39">
        <f t="shared" si="23"/>
        <v>3.8157592571650247E-3</v>
      </c>
      <c r="L49" s="37">
        <f t="shared" si="24"/>
        <v>5.1082705332443003E-2</v>
      </c>
      <c r="M49" s="9">
        <f t="shared" si="25"/>
        <v>2.7672955974842768E-7</v>
      </c>
      <c r="N49" s="12">
        <f>$F$49</f>
        <v>0.264452145701224</v>
      </c>
      <c r="O49" s="39">
        <f t="shared" si="26"/>
        <v>1.1131179167107772E-2</v>
      </c>
      <c r="P49" s="37">
        <f t="shared" si="27"/>
        <v>5.1920882464815521E-2</v>
      </c>
      <c r="Q49" s="9">
        <f t="shared" si="28"/>
        <v>1.1622641509433961E-6</v>
      </c>
      <c r="R49" s="12">
        <f>$F$49</f>
        <v>0.264452145701224</v>
      </c>
      <c r="S49" s="39">
        <f t="shared" si="29"/>
        <v>4.5623458051884155E-2</v>
      </c>
      <c r="T49" s="37">
        <f t="shared" si="30"/>
        <v>5.3856320211460404E-2</v>
      </c>
      <c r="U49" s="9">
        <f t="shared" si="31"/>
        <v>1.358490566037736E-6</v>
      </c>
      <c r="V49" s="12">
        <f>$F$49</f>
        <v>0.264452145701224</v>
      </c>
      <c r="W49" s="39">
        <f t="shared" si="32"/>
        <v>5.0477526703962633E-2</v>
      </c>
      <c r="X49" s="37">
        <f t="shared" si="33"/>
        <v>5.4949703863871387E-2</v>
      </c>
      <c r="Y49" s="9">
        <f t="shared" si="35"/>
        <v>1.6251572327044025E-6</v>
      </c>
      <c r="Z49" s="12">
        <f>$F$49</f>
        <v>0.264452145701224</v>
      </c>
      <c r="AA49" s="9">
        <f t="shared" si="34"/>
        <v>5.8592739744445198E-2</v>
      </c>
    </row>
    <row r="50" spans="2:27" x14ac:dyDescent="0.3">
      <c r="B50" s="9">
        <v>5</v>
      </c>
      <c r="C50" s="42">
        <f t="shared" si="16"/>
        <v>11.2</v>
      </c>
      <c r="D50" s="37">
        <f t="shared" si="17"/>
        <v>6.5629557608167258E-2</v>
      </c>
      <c r="E50" s="9">
        <f t="shared" si="18"/>
        <v>9.0566037735849054E-8</v>
      </c>
      <c r="F50" s="12">
        <f t="shared" si="19"/>
        <v>0.10212358059283291</v>
      </c>
      <c r="G50" s="39">
        <f t="shared" si="20"/>
        <v>1.1060801779590112E-2</v>
      </c>
      <c r="H50" s="37">
        <f t="shared" si="21"/>
        <v>6.8109361414356112E-2</v>
      </c>
      <c r="I50" s="9">
        <f t="shared" si="22"/>
        <v>1.0566037735849057E-7</v>
      </c>
      <c r="J50" s="12">
        <f>$F$50</f>
        <v>0.10212358059283291</v>
      </c>
      <c r="K50" s="39">
        <f t="shared" si="23"/>
        <v>1.2205972906870654E-2</v>
      </c>
      <c r="L50" s="37">
        <f t="shared" si="24"/>
        <v>7.2975293332061431E-2</v>
      </c>
      <c r="M50" s="9">
        <f t="shared" si="25"/>
        <v>2.0628930817610062E-7</v>
      </c>
      <c r="N50" s="12">
        <f>$F$50</f>
        <v>0.10212358059283291</v>
      </c>
      <c r="O50" s="39">
        <f t="shared" si="26"/>
        <v>2.1487376926762228E-2</v>
      </c>
      <c r="P50" s="37">
        <f t="shared" si="27"/>
        <v>7.4172689235450742E-2</v>
      </c>
      <c r="Q50" s="9">
        <f t="shared" si="28"/>
        <v>4.5283018867924526E-7</v>
      </c>
      <c r="R50" s="12">
        <f>$F$50</f>
        <v>0.10212358059283291</v>
      </c>
      <c r="S50" s="39">
        <f t="shared" si="29"/>
        <v>4.6029874528505564E-2</v>
      </c>
      <c r="T50" s="37">
        <f t="shared" si="30"/>
        <v>7.6937600302086295E-2</v>
      </c>
      <c r="U50" s="9">
        <f t="shared" si="31"/>
        <v>6.490566037735849E-7</v>
      </c>
      <c r="V50" s="12">
        <f>$F$50</f>
        <v>0.10212358059283291</v>
      </c>
      <c r="W50" s="39">
        <f t="shared" si="32"/>
        <v>6.2451816522436934E-2</v>
      </c>
      <c r="X50" s="37">
        <f t="shared" si="33"/>
        <v>7.8499576948387689E-2</v>
      </c>
      <c r="Y50" s="9">
        <f t="shared" si="35"/>
        <v>7.5974842767295595E-7</v>
      </c>
      <c r="Z50" s="12">
        <f>$F$50</f>
        <v>0.10212358059283291</v>
      </c>
      <c r="AA50" s="9">
        <f t="shared" si="34"/>
        <v>7.0931524237152502E-2</v>
      </c>
    </row>
    <row r="51" spans="2:27" x14ac:dyDescent="0.3">
      <c r="B51" s="9">
        <v>6</v>
      </c>
      <c r="C51" s="42">
        <f t="shared" si="16"/>
        <v>8</v>
      </c>
      <c r="D51" s="37">
        <f t="shared" si="17"/>
        <v>9.1881380651434169E-2</v>
      </c>
      <c r="E51" s="9">
        <f t="shared" si="18"/>
        <v>5.5345911949685531E-8</v>
      </c>
      <c r="F51" s="12">
        <f t="shared" si="19"/>
        <v>0.20059725704173426</v>
      </c>
      <c r="G51" s="39">
        <f t="shared" si="20"/>
        <v>3.4411835061376656E-3</v>
      </c>
      <c r="H51" s="37">
        <f t="shared" si="21"/>
        <v>9.5353105980098551E-2</v>
      </c>
      <c r="I51" s="9">
        <f t="shared" si="22"/>
        <v>2.5157232704402518E-8</v>
      </c>
      <c r="J51" s="12">
        <f>$F$51</f>
        <v>0.20059725704173426</v>
      </c>
      <c r="K51" s="39">
        <f t="shared" si="23"/>
        <v>1.4795312902929133E-3</v>
      </c>
      <c r="L51" s="37">
        <f t="shared" si="24"/>
        <v>0.10216541066488601</v>
      </c>
      <c r="M51" s="9">
        <f t="shared" si="25"/>
        <v>1.2578616352201258E-7</v>
      </c>
      <c r="N51" s="12">
        <f>$F$51</f>
        <v>0.20059725704173426</v>
      </c>
      <c r="O51" s="39">
        <f t="shared" si="26"/>
        <v>6.670226743551823E-3</v>
      </c>
      <c r="P51" s="37">
        <f t="shared" si="27"/>
        <v>0.10384176492963104</v>
      </c>
      <c r="Q51" s="9">
        <f t="shared" si="28"/>
        <v>3.6226415094339622E-7</v>
      </c>
      <c r="R51" s="12">
        <f>$F$51</f>
        <v>0.20059725704173426</v>
      </c>
      <c r="S51" s="39">
        <f t="shared" si="29"/>
        <v>1.874695863906788E-2</v>
      </c>
      <c r="T51" s="37">
        <f t="shared" si="30"/>
        <v>0.10771264042292081</v>
      </c>
      <c r="U51" s="9">
        <f t="shared" si="31"/>
        <v>6.9937106918238992E-7</v>
      </c>
      <c r="V51" s="12">
        <f>$F$51</f>
        <v>0.20059725704173426</v>
      </c>
      <c r="W51" s="39">
        <f t="shared" si="32"/>
        <v>3.4258725974668211E-2</v>
      </c>
      <c r="X51" s="37">
        <f t="shared" si="33"/>
        <v>0.10989940772774277</v>
      </c>
      <c r="Y51" s="9">
        <f t="shared" si="35"/>
        <v>6.9433962264150942E-7</v>
      </c>
      <c r="Z51" s="12">
        <f>$F$51</f>
        <v>0.20059725704173426</v>
      </c>
      <c r="AA51" s="9">
        <f t="shared" si="34"/>
        <v>3.3002168298939392E-2</v>
      </c>
    </row>
    <row r="52" spans="2:27" x14ac:dyDescent="0.3">
      <c r="B52" s="9">
        <v>7</v>
      </c>
      <c r="C52" s="42">
        <f t="shared" si="16"/>
        <v>5.6</v>
      </c>
      <c r="D52" s="37">
        <f t="shared" si="17"/>
        <v>0.13125911521633452</v>
      </c>
      <c r="E52" s="9">
        <f t="shared" si="18"/>
        <v>6.0377358490566027E-8</v>
      </c>
      <c r="F52" s="12">
        <f t="shared" si="19"/>
        <v>0.25261760802241556</v>
      </c>
      <c r="G52" s="39">
        <f t="shared" si="20"/>
        <v>2.9809710964647414E-3</v>
      </c>
      <c r="H52" s="37">
        <f t="shared" si="21"/>
        <v>0.13621872282871222</v>
      </c>
      <c r="I52" s="9">
        <f t="shared" si="22"/>
        <v>4.0251572327044025E-8</v>
      </c>
      <c r="J52" s="12">
        <f>$F$52</f>
        <v>0.25261760802241556</v>
      </c>
      <c r="K52" s="39">
        <f t="shared" si="23"/>
        <v>1.8797734385250999E-3</v>
      </c>
      <c r="L52" s="37">
        <f t="shared" si="24"/>
        <v>0.14595058666412286</v>
      </c>
      <c r="M52" s="9">
        <f t="shared" si="25"/>
        <v>1.4591194968553459E-7</v>
      </c>
      <c r="N52" s="12">
        <f>$F$52</f>
        <v>0.25261760802241556</v>
      </c>
      <c r="O52" s="39">
        <f t="shared" si="26"/>
        <v>6.1441238040764665E-3</v>
      </c>
      <c r="P52" s="37">
        <f t="shared" si="27"/>
        <v>0.14834537847090148</v>
      </c>
      <c r="Q52" s="9">
        <f t="shared" si="28"/>
        <v>4.327044025157233E-7</v>
      </c>
      <c r="R52" s="12">
        <f>$F$52</f>
        <v>0.25261760802241556</v>
      </c>
      <c r="S52" s="39">
        <f t="shared" si="29"/>
        <v>1.7781080479633841E-2</v>
      </c>
      <c r="T52" s="37">
        <f t="shared" si="30"/>
        <v>0.15387520060417259</v>
      </c>
      <c r="U52" s="9">
        <f t="shared" si="31"/>
        <v>1.0566037735849057E-6</v>
      </c>
      <c r="V52" s="12">
        <f>$F$52</f>
        <v>0.25261760802241556</v>
      </c>
      <c r="W52" s="39">
        <f t="shared" si="32"/>
        <v>4.1099550712406237E-2</v>
      </c>
      <c r="X52" s="37">
        <f t="shared" si="33"/>
        <v>0.15699915389677538</v>
      </c>
      <c r="Y52" s="9">
        <f t="shared" si="35"/>
        <v>9.9622641509433966E-7</v>
      </c>
      <c r="Z52" s="12">
        <f>$F$52</f>
        <v>0.25261760802241556</v>
      </c>
      <c r="AA52" s="9">
        <f t="shared" si="34"/>
        <v>3.7600182267186123E-2</v>
      </c>
    </row>
    <row r="53" spans="2:27" x14ac:dyDescent="0.3">
      <c r="B53" s="9">
        <v>8</v>
      </c>
      <c r="C53" s="42">
        <f t="shared" si="16"/>
        <v>4</v>
      </c>
      <c r="D53" s="37">
        <f t="shared" si="17"/>
        <v>0.18376276130286834</v>
      </c>
      <c r="E53" s="9">
        <f t="shared" si="18"/>
        <v>1.5094339622641507E-8</v>
      </c>
      <c r="F53" s="12">
        <f t="shared" si="19"/>
        <v>0.10680578085828049</v>
      </c>
      <c r="G53" s="39">
        <f t="shared" si="20"/>
        <v>1.76265222238319E-3</v>
      </c>
      <c r="H53" s="37">
        <f t="shared" si="21"/>
        <v>0.1907062119601971</v>
      </c>
      <c r="I53" s="9">
        <f t="shared" si="22"/>
        <v>1.0062893081761006E-8</v>
      </c>
      <c r="J53" s="12">
        <f>$F$53</f>
        <v>0.10680578085828049</v>
      </c>
      <c r="K53" s="39">
        <f t="shared" si="23"/>
        <v>1.1115125647889182E-3</v>
      </c>
      <c r="L53" s="37">
        <f t="shared" si="24"/>
        <v>0.20433082132977201</v>
      </c>
      <c r="M53" s="9">
        <f t="shared" si="25"/>
        <v>3.5220125786163522E-8</v>
      </c>
      <c r="N53" s="12">
        <f>$F$53</f>
        <v>0.10680578085828049</v>
      </c>
      <c r="O53" s="39">
        <f t="shared" si="26"/>
        <v>3.5077518257736729E-3</v>
      </c>
      <c r="P53" s="37">
        <f t="shared" si="27"/>
        <v>0.20768352985926208</v>
      </c>
      <c r="Q53" s="9">
        <f t="shared" si="28"/>
        <v>1.1069182389937106E-7</v>
      </c>
      <c r="R53" s="12">
        <f>$F$53</f>
        <v>0.10680578085828049</v>
      </c>
      <c r="S53" s="39">
        <f t="shared" si="29"/>
        <v>1.0758487913807882E-2</v>
      </c>
      <c r="T53" s="37">
        <f t="shared" si="30"/>
        <v>0.21542528084584162</v>
      </c>
      <c r="U53" s="9">
        <f t="shared" si="31"/>
        <v>4.5283018867924531E-7</v>
      </c>
      <c r="V53" s="12">
        <f>$F$53</f>
        <v>0.10680578085828049</v>
      </c>
      <c r="W53" s="39">
        <f t="shared" si="32"/>
        <v>4.1660947997643999E-2</v>
      </c>
      <c r="X53" s="37">
        <f t="shared" si="33"/>
        <v>0.21979881545548555</v>
      </c>
      <c r="Y53" s="9">
        <f t="shared" si="35"/>
        <v>4.1761006289308174E-7</v>
      </c>
      <c r="Z53" s="12">
        <f>$F$53</f>
        <v>0.10680578085828049</v>
      </c>
      <c r="AA53" s="9">
        <f t="shared" si="34"/>
        <v>3.7279640133236092E-2</v>
      </c>
    </row>
    <row r="54" spans="2:27" x14ac:dyDescent="0.3">
      <c r="B54" s="9">
        <v>9</v>
      </c>
      <c r="C54" s="42">
        <f t="shared" si="16"/>
        <v>2.8</v>
      </c>
      <c r="D54" s="37">
        <f t="shared" si="17"/>
        <v>0.26251823043266903</v>
      </c>
      <c r="E54" s="9">
        <f t="shared" si="18"/>
        <v>0</v>
      </c>
      <c r="F54" s="12">
        <f t="shared" si="19"/>
        <v>1.8102049845155583E-2</v>
      </c>
      <c r="G54" s="39">
        <f t="shared" si="20"/>
        <v>0</v>
      </c>
      <c r="H54" s="37">
        <f t="shared" si="21"/>
        <v>0.27243744565742445</v>
      </c>
      <c r="I54" s="9">
        <f t="shared" si="22"/>
        <v>0</v>
      </c>
      <c r="J54" s="12">
        <f>$F$54</f>
        <v>1.8102049845155583E-2</v>
      </c>
      <c r="K54" s="39">
        <f t="shared" si="23"/>
        <v>0</v>
      </c>
      <c r="L54" s="37">
        <f t="shared" si="24"/>
        <v>0.29190117332824572</v>
      </c>
      <c r="M54" s="9">
        <f t="shared" si="25"/>
        <v>0</v>
      </c>
      <c r="N54" s="12">
        <f>$F$54</f>
        <v>1.8102049845155583E-2</v>
      </c>
      <c r="O54" s="39">
        <f t="shared" si="26"/>
        <v>0</v>
      </c>
      <c r="P54" s="37">
        <f t="shared" si="27"/>
        <v>0.29669075694180297</v>
      </c>
      <c r="Q54" s="9">
        <f t="shared" si="28"/>
        <v>5.0314465408805031E-9</v>
      </c>
      <c r="R54" s="12">
        <f>$F$54</f>
        <v>1.8102049845155583E-2</v>
      </c>
      <c r="S54" s="39">
        <f t="shared" si="29"/>
        <v>2.8853304467970223E-3</v>
      </c>
      <c r="T54" s="37">
        <f t="shared" si="30"/>
        <v>0.30775040120834518</v>
      </c>
      <c r="U54" s="9">
        <f t="shared" si="31"/>
        <v>3.018867924528302E-8</v>
      </c>
      <c r="V54" s="12">
        <f>$F$54</f>
        <v>1.8102049845155583E-2</v>
      </c>
      <c r="W54" s="39">
        <f t="shared" si="32"/>
        <v>1.6387205206948356E-2</v>
      </c>
      <c r="X54" s="37">
        <f t="shared" si="33"/>
        <v>0.31399830779355076</v>
      </c>
      <c r="Y54" s="9">
        <f t="shared" si="35"/>
        <v>3.5220125786163522E-8</v>
      </c>
      <c r="Z54" s="12">
        <f>$F$54</f>
        <v>1.8102049845155583E-2</v>
      </c>
      <c r="AA54" s="9">
        <f t="shared" si="34"/>
        <v>1.8550629947780402E-2</v>
      </c>
    </row>
    <row r="55" spans="2:27" x14ac:dyDescent="0.3">
      <c r="B55" s="9">
        <v>10</v>
      </c>
      <c r="C55" s="42">
        <f t="shared" si="16"/>
        <v>2</v>
      </c>
      <c r="D55" s="37">
        <f t="shared" si="17"/>
        <v>0.36752552260573668</v>
      </c>
      <c r="E55" s="9">
        <f t="shared" si="18"/>
        <v>0</v>
      </c>
      <c r="F55" s="12">
        <f t="shared" si="19"/>
        <v>1.1428992773927149E-3</v>
      </c>
      <c r="G55" s="39">
        <f t="shared" si="20"/>
        <v>0</v>
      </c>
      <c r="H55" s="37">
        <f t="shared" si="21"/>
        <v>0.38141242392039421</v>
      </c>
      <c r="I55" s="9">
        <f t="shared" si="22"/>
        <v>0</v>
      </c>
      <c r="J55" s="12">
        <f>$F$55</f>
        <v>1.1428992773927149E-3</v>
      </c>
      <c r="K55" s="39">
        <f t="shared" si="23"/>
        <v>0</v>
      </c>
      <c r="L55" s="37">
        <f t="shared" si="24"/>
        <v>0.40866164265954402</v>
      </c>
      <c r="M55" s="9">
        <f t="shared" si="25"/>
        <v>0</v>
      </c>
      <c r="N55" s="12">
        <f>$F$55</f>
        <v>1.1428992773927149E-3</v>
      </c>
      <c r="O55" s="39">
        <f t="shared" si="26"/>
        <v>0</v>
      </c>
      <c r="P55" s="37">
        <f t="shared" si="27"/>
        <v>0.41536705971852417</v>
      </c>
      <c r="Q55" s="9">
        <f t="shared" si="28"/>
        <v>0</v>
      </c>
      <c r="R55" s="12">
        <f>$F$55</f>
        <v>1.1428992773927149E-3</v>
      </c>
      <c r="S55" s="39">
        <f t="shared" si="29"/>
        <v>0</v>
      </c>
      <c r="T55" s="37">
        <f t="shared" si="30"/>
        <v>0.43085056169168323</v>
      </c>
      <c r="U55" s="9">
        <f t="shared" si="31"/>
        <v>0</v>
      </c>
      <c r="V55" s="12">
        <f>$F$55</f>
        <v>1.1428992773927149E-3</v>
      </c>
      <c r="W55" s="39">
        <f t="shared" si="32"/>
        <v>0</v>
      </c>
      <c r="X55" s="37">
        <f t="shared" si="33"/>
        <v>0.43959763091097109</v>
      </c>
      <c r="Y55" s="9">
        <f t="shared" si="35"/>
        <v>0</v>
      </c>
      <c r="Z55" s="12">
        <f>$F$55</f>
        <v>1.1428992773927149E-3</v>
      </c>
      <c r="AA55" s="9">
        <f t="shared" si="34"/>
        <v>0</v>
      </c>
    </row>
    <row r="56" spans="2:27" x14ac:dyDescent="0.3">
      <c r="D56" s="1"/>
    </row>
    <row r="57" spans="2:27" x14ac:dyDescent="0.3">
      <c r="B57" s="5" t="s">
        <v>70</v>
      </c>
      <c r="L57" s="1">
        <v>0</v>
      </c>
      <c r="M57">
        <v>2E-3</v>
      </c>
      <c r="U57" s="6" t="s">
        <v>45</v>
      </c>
      <c r="V57" s="8">
        <v>9.8059999999999992</v>
      </c>
    </row>
    <row r="58" spans="2:27" x14ac:dyDescent="0.3">
      <c r="B58" s="6" t="str">
        <f>C45</f>
        <v>Di (mm)</v>
      </c>
      <c r="C58" s="33" t="s">
        <v>46</v>
      </c>
      <c r="D58" s="10" t="s">
        <v>7</v>
      </c>
      <c r="E58" s="33" t="s">
        <v>8</v>
      </c>
      <c r="F58" s="10" t="s">
        <v>9</v>
      </c>
      <c r="G58" s="33" t="s">
        <v>10</v>
      </c>
      <c r="H58" s="10" t="s">
        <v>11</v>
      </c>
      <c r="I58" s="33" t="s">
        <v>12</v>
      </c>
      <c r="L58">
        <v>0.6</v>
      </c>
      <c r="M58">
        <v>2E-3</v>
      </c>
      <c r="U58" s="6" t="s">
        <v>43</v>
      </c>
      <c r="V58" s="8">
        <v>2E-3</v>
      </c>
    </row>
    <row r="59" spans="2:27" x14ac:dyDescent="0.3">
      <c r="B59" s="22">
        <f>C48</f>
        <v>22.4</v>
      </c>
      <c r="C59" s="34" t="str">
        <f>$D$45</f>
        <v>Tau*,i</v>
      </c>
      <c r="D59" s="23">
        <f>D48</f>
        <v>3.2814778804083629E-2</v>
      </c>
      <c r="E59" s="24">
        <f>H48</f>
        <v>3.4054680707178056E-2</v>
      </c>
      <c r="F59" s="24">
        <f>L48</f>
        <v>3.6487646666030715E-2</v>
      </c>
      <c r="G59" s="24">
        <f>P48</f>
        <v>3.7086344617725371E-2</v>
      </c>
      <c r="H59" s="24">
        <f>T48</f>
        <v>3.8468800151043148E-2</v>
      </c>
      <c r="I59" s="24">
        <f>X48</f>
        <v>3.9249788474193845E-2</v>
      </c>
    </row>
    <row r="60" spans="2:27" x14ac:dyDescent="0.3">
      <c r="B60" s="48"/>
      <c r="C60" s="35" t="str">
        <f>$G$45</f>
        <v>w*,i</v>
      </c>
      <c r="D60" s="25">
        <f>G48</f>
        <v>0</v>
      </c>
      <c r="E60" s="25">
        <f>K48</f>
        <v>1.753602123999181E-2</v>
      </c>
      <c r="F60" s="25">
        <f>O48</f>
        <v>2.1741034218016077E-2</v>
      </c>
      <c r="G60" s="25">
        <f>S48</f>
        <v>0.10511912878293388</v>
      </c>
      <c r="H60" s="25">
        <f>W48</f>
        <v>7.3030340427607376E-3</v>
      </c>
      <c r="I60" s="25">
        <f>AA48</f>
        <v>0.10363493519499573</v>
      </c>
      <c r="U60" s="10" t="s">
        <v>6</v>
      </c>
      <c r="V60" s="10" t="s">
        <v>40</v>
      </c>
      <c r="W60" s="10" t="s">
        <v>41</v>
      </c>
      <c r="X60" s="10" t="s">
        <v>42</v>
      </c>
      <c r="Y60" s="10" t="s">
        <v>44</v>
      </c>
    </row>
    <row r="61" spans="2:27" x14ac:dyDescent="0.3">
      <c r="B61" s="21">
        <f>C49</f>
        <v>16</v>
      </c>
      <c r="C61" s="33" t="str">
        <f>$D$45</f>
        <v>Tau*,i</v>
      </c>
      <c r="D61" s="7">
        <f>D49</f>
        <v>4.5940690325717085E-2</v>
      </c>
      <c r="E61" s="7">
        <f>H49</f>
        <v>4.7676552990049276E-2</v>
      </c>
      <c r="F61" s="7">
        <f>L49</f>
        <v>5.1082705332443003E-2</v>
      </c>
      <c r="G61" s="7">
        <f>P49</f>
        <v>5.1920882464815521E-2</v>
      </c>
      <c r="H61" s="7">
        <f>T49</f>
        <v>5.3856320211460404E-2</v>
      </c>
      <c r="I61" s="7">
        <f>X49</f>
        <v>5.4949703863871387E-2</v>
      </c>
      <c r="U61" s="15">
        <f t="shared" ref="U61:U70" si="36">C46</f>
        <v>45</v>
      </c>
      <c r="V61" s="9">
        <v>0</v>
      </c>
      <c r="W61" s="9">
        <v>0</v>
      </c>
      <c r="X61" s="9">
        <v>0</v>
      </c>
      <c r="Y61" s="17">
        <f t="shared" ref="Y61:Y70" si="37">U61/$V$57</f>
        <v>4.5890271262492357</v>
      </c>
    </row>
    <row r="62" spans="2:27" x14ac:dyDescent="0.3">
      <c r="B62" s="49"/>
      <c r="C62" s="10" t="str">
        <f>$G$45</f>
        <v>w*,i</v>
      </c>
      <c r="D62" s="20">
        <f>G49</f>
        <v>7.8308153311982612E-3</v>
      </c>
      <c r="E62" s="20">
        <f>K49</f>
        <v>3.8157592571650247E-3</v>
      </c>
      <c r="F62" s="20">
        <f>O49</f>
        <v>1.1131179167107772E-2</v>
      </c>
      <c r="G62" s="20">
        <f>S49</f>
        <v>4.5623458051884155E-2</v>
      </c>
      <c r="H62" s="20">
        <f>W49</f>
        <v>5.0477526703962633E-2</v>
      </c>
      <c r="I62" s="20">
        <f>AA49</f>
        <v>5.8592739744445198E-2</v>
      </c>
      <c r="U62" s="15">
        <f t="shared" si="36"/>
        <v>31.5</v>
      </c>
      <c r="V62" s="9">
        <v>0</v>
      </c>
      <c r="W62" s="9">
        <v>0</v>
      </c>
      <c r="X62" s="9">
        <v>0</v>
      </c>
      <c r="Y62" s="17">
        <f t="shared" si="37"/>
        <v>3.2123189883744647</v>
      </c>
    </row>
    <row r="63" spans="2:27" x14ac:dyDescent="0.3">
      <c r="B63" s="22">
        <f>C50</f>
        <v>11.2</v>
      </c>
      <c r="C63" s="34" t="str">
        <f>$D$45</f>
        <v>Tau*,i</v>
      </c>
      <c r="D63" s="24">
        <f>D50</f>
        <v>6.5629557608167258E-2</v>
      </c>
      <c r="E63" s="24">
        <f>H50</f>
        <v>6.8109361414356112E-2</v>
      </c>
      <c r="F63" s="24">
        <f>L50</f>
        <v>7.2975293332061431E-2</v>
      </c>
      <c r="G63" s="24">
        <f>P50</f>
        <v>7.4172689235450742E-2</v>
      </c>
      <c r="H63" s="24">
        <f>T50</f>
        <v>7.6937600302086295E-2</v>
      </c>
      <c r="I63" s="24">
        <f>X50</f>
        <v>7.8499576948387689E-2</v>
      </c>
      <c r="U63" s="15">
        <f t="shared" si="36"/>
        <v>22.4</v>
      </c>
      <c r="V63" s="9">
        <v>5.3385999999999996</v>
      </c>
      <c r="W63" s="9">
        <v>-0.17080000000000001</v>
      </c>
      <c r="X63" s="12">
        <f t="shared" ref="X63:X69" si="38">($V$58-W63)/V63</f>
        <v>3.2368036563893157E-2</v>
      </c>
      <c r="Y63" s="17">
        <f t="shared" si="37"/>
        <v>2.284315725066286</v>
      </c>
    </row>
    <row r="64" spans="2:27" x14ac:dyDescent="0.3">
      <c r="B64" s="50"/>
      <c r="C64" s="35" t="str">
        <f>$G$45</f>
        <v>w*,i</v>
      </c>
      <c r="D64" s="25">
        <f>G50</f>
        <v>1.1060801779590112E-2</v>
      </c>
      <c r="E64" s="25">
        <f>K50</f>
        <v>1.2205972906870654E-2</v>
      </c>
      <c r="F64" s="25">
        <f>O50</f>
        <v>2.1487376926762228E-2</v>
      </c>
      <c r="G64" s="25">
        <f>S50</f>
        <v>4.6029874528505564E-2</v>
      </c>
      <c r="H64" s="25">
        <f>W50</f>
        <v>6.2451816522436934E-2</v>
      </c>
      <c r="I64" s="25">
        <f>AA50</f>
        <v>7.0931524237152502E-2</v>
      </c>
      <c r="U64" s="15">
        <f t="shared" si="36"/>
        <v>16</v>
      </c>
      <c r="V64" s="9">
        <v>0.85050000000000003</v>
      </c>
      <c r="W64" s="9">
        <v>-3.3399999999999999E-2</v>
      </c>
      <c r="X64" s="12">
        <f t="shared" si="38"/>
        <v>4.1622574955908286E-2</v>
      </c>
      <c r="Y64" s="17">
        <f t="shared" si="37"/>
        <v>1.6316540893330616</v>
      </c>
    </row>
    <row r="65" spans="2:25" x14ac:dyDescent="0.3">
      <c r="B65" s="21">
        <f>C51</f>
        <v>8</v>
      </c>
      <c r="C65" s="33" t="str">
        <f>$D$45</f>
        <v>Tau*,i</v>
      </c>
      <c r="D65" s="7">
        <f>D51</f>
        <v>9.1881380651434169E-2</v>
      </c>
      <c r="E65" s="7">
        <f>H51</f>
        <v>9.5353105980098551E-2</v>
      </c>
      <c r="F65" s="7">
        <f>L51</f>
        <v>0.10216541066488601</v>
      </c>
      <c r="G65" s="7">
        <f>P51</f>
        <v>0.10384176492963104</v>
      </c>
      <c r="H65" s="7">
        <f>T51</f>
        <v>0.10771264042292081</v>
      </c>
      <c r="I65" s="7">
        <f>X51</f>
        <v>0.10989940772774277</v>
      </c>
      <c r="L65" s="3"/>
      <c r="U65" s="15">
        <f t="shared" si="36"/>
        <v>11.2</v>
      </c>
      <c r="V65" s="9">
        <v>1.4870000000000001</v>
      </c>
      <c r="W65" s="9">
        <v>-8.7499999999999994E-2</v>
      </c>
      <c r="X65" s="12">
        <f t="shared" si="38"/>
        <v>6.0188298587760584E-2</v>
      </c>
      <c r="Y65" s="17">
        <f t="shared" si="37"/>
        <v>1.142157862533143</v>
      </c>
    </row>
    <row r="66" spans="2:25" x14ac:dyDescent="0.3">
      <c r="B66" s="51"/>
      <c r="C66" s="10" t="str">
        <f>$G$45</f>
        <v>w*,i</v>
      </c>
      <c r="D66" s="20">
        <f>G51</f>
        <v>3.4411835061376656E-3</v>
      </c>
      <c r="E66" s="20">
        <f>K51</f>
        <v>1.4795312902929133E-3</v>
      </c>
      <c r="F66" s="20">
        <f>O51</f>
        <v>6.670226743551823E-3</v>
      </c>
      <c r="G66" s="20">
        <f>S51</f>
        <v>1.874695863906788E-2</v>
      </c>
      <c r="H66" s="20">
        <f>W51</f>
        <v>3.4258725974668211E-2</v>
      </c>
      <c r="I66" s="20">
        <f>AA51</f>
        <v>3.3002168298939392E-2</v>
      </c>
      <c r="K66" s="2"/>
      <c r="U66" s="44">
        <f t="shared" si="36"/>
        <v>8</v>
      </c>
      <c r="V66" s="45">
        <v>0.37609999999999999</v>
      </c>
      <c r="W66" s="45">
        <v>-3.2399999999999998E-2</v>
      </c>
      <c r="X66" s="46">
        <f t="shared" si="38"/>
        <v>9.1465035894708863E-2</v>
      </c>
      <c r="Y66" s="47">
        <f t="shared" si="37"/>
        <v>0.81582704466653078</v>
      </c>
    </row>
    <row r="67" spans="2:25" x14ac:dyDescent="0.3">
      <c r="B67" s="22">
        <f>C52</f>
        <v>5.6</v>
      </c>
      <c r="C67" s="34" t="str">
        <f>$D$45</f>
        <v>Tau*,i</v>
      </c>
      <c r="D67" s="24">
        <f>D52</f>
        <v>0.13125911521633452</v>
      </c>
      <c r="E67" s="24">
        <f>H52</f>
        <v>0.13621872282871222</v>
      </c>
      <c r="F67" s="24">
        <f>L52</f>
        <v>0.14595058666412286</v>
      </c>
      <c r="G67" s="24">
        <f>P52</f>
        <v>0.14834537847090148</v>
      </c>
      <c r="H67" s="24">
        <f>T52</f>
        <v>0.15387520060417259</v>
      </c>
      <c r="I67" s="24">
        <f>X52</f>
        <v>0.15699915389677538</v>
      </c>
      <c r="K67" s="4"/>
      <c r="U67" s="15">
        <f t="shared" si="36"/>
        <v>5.6</v>
      </c>
      <c r="V67" s="9">
        <v>0.2462</v>
      </c>
      <c r="W67" s="9">
        <v>-3.0300000000000001E-2</v>
      </c>
      <c r="X67" s="12">
        <f t="shared" si="38"/>
        <v>0.13119415109666938</v>
      </c>
      <c r="Y67" s="17">
        <f t="shared" si="37"/>
        <v>0.5710789312665715</v>
      </c>
    </row>
    <row r="68" spans="2:25" x14ac:dyDescent="0.3">
      <c r="B68" s="52"/>
      <c r="C68" s="35" t="str">
        <f>$G$45</f>
        <v>w*,i</v>
      </c>
      <c r="D68" s="25">
        <f>G52</f>
        <v>2.9809710964647414E-3</v>
      </c>
      <c r="E68" s="25">
        <f>K52</f>
        <v>1.8797734385250999E-3</v>
      </c>
      <c r="F68" s="25">
        <f>O52</f>
        <v>6.1441238040764665E-3</v>
      </c>
      <c r="G68" s="25">
        <f>S52</f>
        <v>1.7781080479633841E-2</v>
      </c>
      <c r="H68" s="25">
        <f>W52</f>
        <v>4.1099550712406237E-2</v>
      </c>
      <c r="I68" s="25">
        <f>AA52</f>
        <v>3.7600182267186123E-2</v>
      </c>
      <c r="K68" s="2"/>
      <c r="U68" s="15">
        <f t="shared" si="36"/>
        <v>4</v>
      </c>
      <c r="V68" s="9">
        <v>9.7500000000000003E-2</v>
      </c>
      <c r="W68" s="43">
        <v>-1.67E-2</v>
      </c>
      <c r="X68" s="12">
        <f t="shared" si="38"/>
        <v>0.19179487179487181</v>
      </c>
      <c r="Y68" s="17">
        <f t="shared" si="37"/>
        <v>0.40791352233326539</v>
      </c>
    </row>
    <row r="69" spans="2:25" x14ac:dyDescent="0.3">
      <c r="B69" s="21">
        <v>4</v>
      </c>
      <c r="C69" s="33" t="str">
        <f>$D$45</f>
        <v>Tau*,i</v>
      </c>
      <c r="D69" s="7">
        <f>D53</f>
        <v>0.18376276130286834</v>
      </c>
      <c r="E69" s="7">
        <f>H53</f>
        <v>0.1907062119601971</v>
      </c>
      <c r="F69" s="7">
        <f>L53</f>
        <v>0.20433082132977201</v>
      </c>
      <c r="G69" s="7">
        <f>P53</f>
        <v>0.20768352985926208</v>
      </c>
      <c r="H69" s="7">
        <f>T53</f>
        <v>0.21542528084584162</v>
      </c>
      <c r="I69" s="7">
        <f>X53</f>
        <v>0.21979881545548555</v>
      </c>
      <c r="K69" s="4"/>
      <c r="U69" s="15">
        <f t="shared" si="36"/>
        <v>2.8</v>
      </c>
      <c r="V69" s="9">
        <v>0.36130000000000001</v>
      </c>
      <c r="W69" s="9">
        <v>-9.8799999999999999E-2</v>
      </c>
      <c r="X69" s="12">
        <f t="shared" si="38"/>
        <v>0.27899252698588428</v>
      </c>
      <c r="Y69" s="17">
        <f t="shared" si="37"/>
        <v>0.28553946563328575</v>
      </c>
    </row>
    <row r="70" spans="2:25" x14ac:dyDescent="0.3">
      <c r="B70" s="53"/>
      <c r="C70" s="10" t="str">
        <f>$G$45</f>
        <v>w*,i</v>
      </c>
      <c r="D70" s="20">
        <f>G53</f>
        <v>1.76265222238319E-3</v>
      </c>
      <c r="E70" s="20">
        <f>K53</f>
        <v>1.1115125647889182E-3</v>
      </c>
      <c r="F70" s="20">
        <f>O53</f>
        <v>3.5077518257736729E-3</v>
      </c>
      <c r="G70" s="20">
        <f>S53</f>
        <v>1.0758487913807882E-2</v>
      </c>
      <c r="H70" s="20">
        <f>W53</f>
        <v>4.1660947997643999E-2</v>
      </c>
      <c r="I70" s="20">
        <f>AA53</f>
        <v>3.7279640133236092E-2</v>
      </c>
      <c r="K70" s="2"/>
      <c r="U70" s="15">
        <f t="shared" si="36"/>
        <v>2</v>
      </c>
      <c r="V70" s="9">
        <v>0</v>
      </c>
      <c r="W70" s="9">
        <v>0</v>
      </c>
      <c r="X70" s="9">
        <v>0</v>
      </c>
      <c r="Y70" s="17">
        <f t="shared" si="37"/>
        <v>0.20395676116663269</v>
      </c>
    </row>
    <row r="71" spans="2:25" x14ac:dyDescent="0.3">
      <c r="B71" s="22">
        <v>2.8</v>
      </c>
      <c r="C71" s="34" t="str">
        <f>$D$45</f>
        <v>Tau*,i</v>
      </c>
      <c r="D71" s="24">
        <f>D54</f>
        <v>0.26251823043266903</v>
      </c>
      <c r="E71" s="24">
        <f>H54</f>
        <v>0.27243744565742445</v>
      </c>
      <c r="F71" s="24">
        <f>L54</f>
        <v>0.29190117332824572</v>
      </c>
      <c r="G71" s="24">
        <f>P54</f>
        <v>0.29669075694180297</v>
      </c>
      <c r="H71" s="24">
        <f>T54</f>
        <v>0.30775040120834518</v>
      </c>
      <c r="I71" s="24">
        <f>X54</f>
        <v>0.31399830779355076</v>
      </c>
      <c r="K71" s="4"/>
    </row>
    <row r="72" spans="2:25" x14ac:dyDescent="0.3">
      <c r="B72" s="54"/>
      <c r="C72" s="35" t="str">
        <f>$G$45</f>
        <v>w*,i</v>
      </c>
      <c r="D72" s="25">
        <f>G54</f>
        <v>0</v>
      </c>
      <c r="E72" s="25">
        <f>K54</f>
        <v>0</v>
      </c>
      <c r="F72" s="25">
        <f>O54</f>
        <v>0</v>
      </c>
      <c r="G72" s="25">
        <f>S54</f>
        <v>2.8853304467970223E-3</v>
      </c>
      <c r="H72" s="25">
        <f>W54</f>
        <v>1.6387205206948356E-2</v>
      </c>
      <c r="I72" s="25">
        <f>AA54</f>
        <v>1.8550629947780402E-2</v>
      </c>
      <c r="K72" s="2"/>
    </row>
    <row r="73" spans="2:25" x14ac:dyDescent="0.3">
      <c r="B73" s="21">
        <v>2</v>
      </c>
      <c r="C73" s="33" t="str">
        <f>$D$45</f>
        <v>Tau*,i</v>
      </c>
      <c r="D73" s="7">
        <f>D55</f>
        <v>0.36752552260573668</v>
      </c>
      <c r="E73" s="7">
        <f>H55</f>
        <v>0.38141242392039421</v>
      </c>
      <c r="F73" s="7">
        <f>L55</f>
        <v>0.40866164265954402</v>
      </c>
      <c r="G73" s="7">
        <f>P55</f>
        <v>0.41536705971852417</v>
      </c>
      <c r="H73" s="7">
        <f>T55</f>
        <v>0.43085056169168323</v>
      </c>
      <c r="I73" s="7">
        <f>X55</f>
        <v>0.43959763091097109</v>
      </c>
      <c r="K73" s="4"/>
      <c r="M73" s="4"/>
      <c r="N73" s="4"/>
      <c r="O73" s="4"/>
      <c r="P73" s="4"/>
      <c r="Q73" s="4"/>
      <c r="R73" s="4"/>
      <c r="S73" s="4"/>
    </row>
    <row r="74" spans="2:25" x14ac:dyDescent="0.3">
      <c r="B74" s="21"/>
      <c r="C74" s="10" t="str">
        <f>$G$45</f>
        <v>w*,i</v>
      </c>
      <c r="D74" s="20">
        <f>G55</f>
        <v>0</v>
      </c>
      <c r="E74" s="20">
        <f>K55</f>
        <v>0</v>
      </c>
      <c r="F74" s="20">
        <f>O55</f>
        <v>0</v>
      </c>
      <c r="G74" s="20">
        <f>S55</f>
        <v>0</v>
      </c>
      <c r="H74" s="20">
        <f>W55</f>
        <v>0</v>
      </c>
      <c r="I74" s="20">
        <f>AA55</f>
        <v>0</v>
      </c>
      <c r="K74" s="2"/>
      <c r="M74" s="4"/>
      <c r="N74" s="4"/>
      <c r="O74" s="4"/>
      <c r="P74" s="4"/>
      <c r="Q74" s="4"/>
      <c r="R74" s="4"/>
      <c r="S74" s="4"/>
    </row>
    <row r="75" spans="2:25" x14ac:dyDescent="0.3">
      <c r="K75" s="4"/>
      <c r="M75" s="4"/>
      <c r="N75" s="4"/>
      <c r="O75" s="4"/>
      <c r="P75" s="4"/>
      <c r="Q75" s="4"/>
      <c r="R75" s="4"/>
      <c r="S75" s="4"/>
    </row>
    <row r="76" spans="2:25" x14ac:dyDescent="0.3">
      <c r="K76" s="2"/>
      <c r="M76" s="4"/>
      <c r="N76" s="4"/>
      <c r="O76" s="4"/>
      <c r="P76" s="4"/>
      <c r="Q76" s="4"/>
      <c r="R76" s="4"/>
      <c r="S76" s="4"/>
    </row>
    <row r="77" spans="2:25" x14ac:dyDescent="0.3">
      <c r="K77" s="4"/>
      <c r="M77" s="4"/>
      <c r="N77" s="4"/>
      <c r="O77" s="4"/>
      <c r="P77" s="4"/>
      <c r="Q77" s="4"/>
      <c r="R77" s="4"/>
      <c r="S77" s="4"/>
    </row>
    <row r="78" spans="2:25" x14ac:dyDescent="0.3">
      <c r="K78" s="2"/>
    </row>
    <row r="79" spans="2:25" x14ac:dyDescent="0.3">
      <c r="K79" s="4"/>
      <c r="M79" s="4"/>
      <c r="N79" s="4"/>
      <c r="O79" s="4"/>
      <c r="P79" s="4"/>
      <c r="Q79" s="4"/>
      <c r="R79" s="4"/>
      <c r="S79" s="4"/>
      <c r="X79" s="2"/>
    </row>
    <row r="80" spans="2:25" x14ac:dyDescent="0.3">
      <c r="K80" s="2"/>
      <c r="X80" s="2"/>
    </row>
    <row r="81" spans="4:24" x14ac:dyDescent="0.3">
      <c r="K81" s="4"/>
      <c r="M81" s="4"/>
      <c r="N81" s="4"/>
      <c r="O81" s="4"/>
      <c r="P81" s="4"/>
      <c r="Q81" s="4"/>
      <c r="R81" s="4"/>
      <c r="S81" s="4"/>
      <c r="X81" s="2"/>
    </row>
    <row r="82" spans="4:24" x14ac:dyDescent="0.3">
      <c r="D82" s="3"/>
      <c r="X82" s="2"/>
    </row>
    <row r="83" spans="4:24" x14ac:dyDescent="0.3">
      <c r="X83" s="2"/>
    </row>
    <row r="84" spans="4:24" x14ac:dyDescent="0.3">
      <c r="X84" s="2"/>
    </row>
    <row r="85" spans="4:24" x14ac:dyDescent="0.3">
      <c r="X85" s="2"/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EBCA5-4CF2-4069-973F-5F2ADA4EC2FA}">
  <dimension ref="B2:AA85"/>
  <sheetViews>
    <sheetView workbookViewId="0">
      <selection activeCell="K14" sqref="K14"/>
    </sheetView>
  </sheetViews>
  <sheetFormatPr defaultRowHeight="14.4" x14ac:dyDescent="0.3"/>
  <cols>
    <col min="2" max="2" width="10" customWidth="1"/>
    <col min="3" max="3" width="9.88671875" customWidth="1"/>
    <col min="10" max="10" width="11.109375" customWidth="1"/>
    <col min="11" max="11" width="10.44140625" customWidth="1"/>
    <col min="12" max="12" width="9.6640625" customWidth="1"/>
    <col min="13" max="13" width="12.109375" bestFit="1" customWidth="1"/>
    <col min="15" max="15" width="11.33203125" customWidth="1"/>
    <col min="21" max="21" width="10.109375" customWidth="1"/>
    <col min="24" max="24" width="11.33203125" customWidth="1"/>
  </cols>
  <sheetData>
    <row r="2" spans="2:15" x14ac:dyDescent="0.3">
      <c r="B2" s="5" t="s">
        <v>62</v>
      </c>
    </row>
    <row r="3" spans="2:15" x14ac:dyDescent="0.3">
      <c r="B3" s="18"/>
      <c r="C3" s="9">
        <v>0</v>
      </c>
      <c r="D3" s="9">
        <v>2</v>
      </c>
      <c r="E3" s="9">
        <v>4</v>
      </c>
      <c r="F3" s="9">
        <v>2</v>
      </c>
      <c r="G3" s="9">
        <v>0</v>
      </c>
      <c r="H3" s="9">
        <v>2</v>
      </c>
      <c r="I3" s="9">
        <v>4</v>
      </c>
      <c r="J3" s="9">
        <v>2</v>
      </c>
      <c r="K3" t="s">
        <v>69</v>
      </c>
      <c r="N3" s="5" t="s">
        <v>52</v>
      </c>
      <c r="O3" s="5"/>
    </row>
    <row r="4" spans="2:15" x14ac:dyDescent="0.3">
      <c r="B4" s="10" t="s">
        <v>53</v>
      </c>
      <c r="C4" s="10" t="s">
        <v>54</v>
      </c>
      <c r="D4" s="10" t="s">
        <v>55</v>
      </c>
      <c r="E4" s="10" t="s">
        <v>56</v>
      </c>
      <c r="F4" s="10" t="s">
        <v>57</v>
      </c>
      <c r="G4" s="10" t="s">
        <v>58</v>
      </c>
      <c r="H4" s="10" t="s">
        <v>59</v>
      </c>
      <c r="I4" s="10" t="s">
        <v>60</v>
      </c>
      <c r="J4" s="10" t="s">
        <v>61</v>
      </c>
      <c r="N4" s="10" t="s">
        <v>29</v>
      </c>
      <c r="O4" s="10" t="s">
        <v>30</v>
      </c>
    </row>
    <row r="5" spans="2:15" x14ac:dyDescent="0.3">
      <c r="B5" s="10">
        <v>1</v>
      </c>
      <c r="C5" s="9">
        <v>28</v>
      </c>
      <c r="D5" s="9">
        <v>32</v>
      </c>
      <c r="E5" s="9">
        <v>31.5</v>
      </c>
      <c r="F5" s="9">
        <v>30.5</v>
      </c>
      <c r="G5" s="9">
        <v>11</v>
      </c>
      <c r="H5" s="9">
        <v>14</v>
      </c>
      <c r="I5" s="9">
        <v>15.5</v>
      </c>
      <c r="J5" s="9">
        <v>14</v>
      </c>
      <c r="N5" s="14">
        <v>45</v>
      </c>
      <c r="O5" s="12">
        <v>0</v>
      </c>
    </row>
    <row r="6" spans="2:15" x14ac:dyDescent="0.3">
      <c r="B6" s="10">
        <v>2</v>
      </c>
      <c r="C6" s="9">
        <v>29</v>
      </c>
      <c r="D6" s="9">
        <v>32.5</v>
      </c>
      <c r="E6" s="9">
        <v>32</v>
      </c>
      <c r="F6" s="9">
        <v>31</v>
      </c>
      <c r="G6" s="9">
        <v>11</v>
      </c>
      <c r="H6" s="9">
        <v>13.5</v>
      </c>
      <c r="I6" s="9">
        <v>15.5</v>
      </c>
      <c r="J6" s="9">
        <v>14</v>
      </c>
      <c r="N6" s="9">
        <v>31.5</v>
      </c>
      <c r="O6" s="12">
        <v>0</v>
      </c>
    </row>
    <row r="7" spans="2:15" x14ac:dyDescent="0.3">
      <c r="B7" s="10">
        <v>3</v>
      </c>
      <c r="C7" s="9">
        <v>30.5</v>
      </c>
      <c r="D7" s="9">
        <v>34</v>
      </c>
      <c r="E7" s="9">
        <v>33.5</v>
      </c>
      <c r="F7" s="9">
        <v>32.5</v>
      </c>
      <c r="G7" s="9">
        <v>11</v>
      </c>
      <c r="H7" s="9">
        <v>13.5</v>
      </c>
      <c r="I7" s="9">
        <v>15.5</v>
      </c>
      <c r="J7" s="9">
        <v>14</v>
      </c>
      <c r="N7" s="9">
        <v>22.4</v>
      </c>
      <c r="O7" s="12">
        <v>5.4158678660964459E-2</v>
      </c>
    </row>
    <row r="8" spans="2:15" x14ac:dyDescent="0.3">
      <c r="B8" s="10">
        <v>4</v>
      </c>
      <c r="C8" s="9">
        <v>31</v>
      </c>
      <c r="D8" s="9">
        <v>34</v>
      </c>
      <c r="E8" s="9">
        <v>34</v>
      </c>
      <c r="F8" s="9">
        <v>33</v>
      </c>
      <c r="G8" s="9">
        <v>11</v>
      </c>
      <c r="H8" s="9">
        <v>13.5</v>
      </c>
      <c r="I8" s="9">
        <v>15.5</v>
      </c>
      <c r="J8" s="9">
        <v>14</v>
      </c>
      <c r="N8" s="9">
        <v>16</v>
      </c>
      <c r="O8" s="12">
        <v>0.264452145701224</v>
      </c>
    </row>
    <row r="9" spans="2:15" x14ac:dyDescent="0.3">
      <c r="B9" s="10">
        <v>5</v>
      </c>
      <c r="C9" s="9">
        <v>31.5</v>
      </c>
      <c r="D9" s="9">
        <v>34.5</v>
      </c>
      <c r="E9" s="9">
        <v>35</v>
      </c>
      <c r="F9" s="9">
        <v>34.5</v>
      </c>
      <c r="G9" s="9">
        <v>11</v>
      </c>
      <c r="H9" s="9">
        <v>13.5</v>
      </c>
      <c r="I9" s="9">
        <v>15.5</v>
      </c>
      <c r="J9" s="9">
        <v>14</v>
      </c>
      <c r="N9" s="9">
        <v>11.2</v>
      </c>
      <c r="O9" s="12">
        <v>0.10212358059283291</v>
      </c>
    </row>
    <row r="10" spans="2:15" x14ac:dyDescent="0.3">
      <c r="B10" s="10">
        <v>6</v>
      </c>
      <c r="C10" s="9">
        <v>32.5</v>
      </c>
      <c r="D10" s="9">
        <v>35</v>
      </c>
      <c r="E10" s="9">
        <v>35.5</v>
      </c>
      <c r="F10" s="9">
        <v>34.5</v>
      </c>
      <c r="G10" s="9">
        <v>11</v>
      </c>
      <c r="H10" s="9">
        <v>13.5</v>
      </c>
      <c r="I10" s="9">
        <v>15.5</v>
      </c>
      <c r="J10" s="9">
        <v>14</v>
      </c>
      <c r="N10" s="9">
        <v>8</v>
      </c>
      <c r="O10" s="12">
        <v>0.20059725704173426</v>
      </c>
    </row>
    <row r="11" spans="2:15" x14ac:dyDescent="0.3">
      <c r="B11" s="5" t="s">
        <v>68</v>
      </c>
      <c r="N11" s="9">
        <v>5.6</v>
      </c>
      <c r="O11" s="12">
        <v>0.25261760802241556</v>
      </c>
    </row>
    <row r="12" spans="2:15" x14ac:dyDescent="0.3">
      <c r="B12" s="10" t="s">
        <v>53</v>
      </c>
      <c r="C12" s="10" t="s">
        <v>54</v>
      </c>
      <c r="D12" s="10" t="s">
        <v>55</v>
      </c>
      <c r="E12" s="10" t="s">
        <v>56</v>
      </c>
      <c r="F12" s="10" t="s">
        <v>57</v>
      </c>
      <c r="G12" s="10" t="s">
        <v>58</v>
      </c>
      <c r="H12" s="10" t="s">
        <v>59</v>
      </c>
      <c r="I12" s="10" t="s">
        <v>60</v>
      </c>
      <c r="J12" s="10" t="s">
        <v>61</v>
      </c>
      <c r="K12" s="19" t="s">
        <v>63</v>
      </c>
      <c r="L12" s="19" t="s">
        <v>64</v>
      </c>
      <c r="N12" s="9">
        <v>4</v>
      </c>
      <c r="O12" s="12">
        <v>0.10680578085828049</v>
      </c>
    </row>
    <row r="13" spans="2:15" x14ac:dyDescent="0.3">
      <c r="B13" s="10">
        <v>1</v>
      </c>
      <c r="C13" s="12">
        <f>(C5-C$3)/100</f>
        <v>0.28000000000000003</v>
      </c>
      <c r="D13" s="12">
        <f t="shared" ref="D13:J13" si="0">(D5-D$3)/100</f>
        <v>0.3</v>
      </c>
      <c r="E13" s="12">
        <f t="shared" si="0"/>
        <v>0.27500000000000002</v>
      </c>
      <c r="F13" s="12">
        <f t="shared" si="0"/>
        <v>0.28499999999999998</v>
      </c>
      <c r="G13" s="12">
        <f t="shared" si="0"/>
        <v>0.11</v>
      </c>
      <c r="H13" s="12">
        <f t="shared" si="0"/>
        <v>0.12</v>
      </c>
      <c r="I13" s="12">
        <f t="shared" si="0"/>
        <v>0.115</v>
      </c>
      <c r="J13" s="12">
        <f t="shared" si="0"/>
        <v>0.12</v>
      </c>
      <c r="K13" s="16">
        <f t="shared" ref="K13:K18" si="1">AVERAGE(C13:F13)</f>
        <v>0.28500000000000003</v>
      </c>
      <c r="L13" s="16">
        <f t="shared" ref="L13:L18" si="2">AVERAGE(G13:J13)</f>
        <v>0.11624999999999999</v>
      </c>
      <c r="N13" s="9">
        <v>2.8</v>
      </c>
      <c r="O13" s="12">
        <v>1.8102049845155583E-2</v>
      </c>
    </row>
    <row r="14" spans="2:15" x14ac:dyDescent="0.3">
      <c r="B14" s="10">
        <v>2</v>
      </c>
      <c r="C14" s="12">
        <f t="shared" ref="C14:J18" si="3">(C6-C$3)/100</f>
        <v>0.28999999999999998</v>
      </c>
      <c r="D14" s="12">
        <f t="shared" si="3"/>
        <v>0.30499999999999999</v>
      </c>
      <c r="E14" s="12">
        <f t="shared" si="3"/>
        <v>0.28000000000000003</v>
      </c>
      <c r="F14" s="12">
        <f t="shared" si="3"/>
        <v>0.28999999999999998</v>
      </c>
      <c r="G14" s="12">
        <f t="shared" si="3"/>
        <v>0.11</v>
      </c>
      <c r="H14" s="12">
        <f t="shared" si="3"/>
        <v>0.115</v>
      </c>
      <c r="I14" s="12">
        <f t="shared" si="3"/>
        <v>0.115</v>
      </c>
      <c r="J14" s="12">
        <f t="shared" si="3"/>
        <v>0.12</v>
      </c>
      <c r="K14" s="16">
        <f t="shared" si="1"/>
        <v>0.29125000000000001</v>
      </c>
      <c r="L14" s="16">
        <f t="shared" si="2"/>
        <v>0.115</v>
      </c>
      <c r="N14" s="9">
        <v>2</v>
      </c>
      <c r="O14" s="12">
        <v>1.1428992773927149E-3</v>
      </c>
    </row>
    <row r="15" spans="2:15" x14ac:dyDescent="0.3">
      <c r="B15" s="10">
        <v>3</v>
      </c>
      <c r="C15" s="12">
        <f t="shared" si="3"/>
        <v>0.30499999999999999</v>
      </c>
      <c r="D15" s="12">
        <f t="shared" si="3"/>
        <v>0.32</v>
      </c>
      <c r="E15" s="12">
        <f t="shared" si="3"/>
        <v>0.29499999999999998</v>
      </c>
      <c r="F15" s="12">
        <f t="shared" si="3"/>
        <v>0.30499999999999999</v>
      </c>
      <c r="G15" s="12">
        <f t="shared" si="3"/>
        <v>0.11</v>
      </c>
      <c r="H15" s="12">
        <f t="shared" si="3"/>
        <v>0.115</v>
      </c>
      <c r="I15" s="12">
        <f t="shared" si="3"/>
        <v>0.115</v>
      </c>
      <c r="J15" s="12">
        <f t="shared" si="3"/>
        <v>0.12</v>
      </c>
      <c r="K15" s="16">
        <f t="shared" si="1"/>
        <v>0.30624999999999997</v>
      </c>
      <c r="L15" s="16">
        <f t="shared" si="2"/>
        <v>0.115</v>
      </c>
    </row>
    <row r="16" spans="2:15" x14ac:dyDescent="0.3">
      <c r="B16" s="10">
        <v>4</v>
      </c>
      <c r="C16" s="12">
        <f t="shared" si="3"/>
        <v>0.31</v>
      </c>
      <c r="D16" s="12">
        <f t="shared" si="3"/>
        <v>0.32</v>
      </c>
      <c r="E16" s="12">
        <f t="shared" si="3"/>
        <v>0.3</v>
      </c>
      <c r="F16" s="12">
        <f t="shared" si="3"/>
        <v>0.31</v>
      </c>
      <c r="G16" s="12">
        <f t="shared" si="3"/>
        <v>0.11</v>
      </c>
      <c r="H16" s="12">
        <f t="shared" si="3"/>
        <v>0.115</v>
      </c>
      <c r="I16" s="12">
        <f t="shared" si="3"/>
        <v>0.115</v>
      </c>
      <c r="J16" s="12">
        <f t="shared" si="3"/>
        <v>0.12</v>
      </c>
      <c r="K16" s="16">
        <f t="shared" si="1"/>
        <v>0.31</v>
      </c>
      <c r="L16" s="16">
        <f t="shared" si="2"/>
        <v>0.115</v>
      </c>
    </row>
    <row r="17" spans="2:22" x14ac:dyDescent="0.3">
      <c r="B17" s="10">
        <v>5</v>
      </c>
      <c r="C17" s="12">
        <f t="shared" si="3"/>
        <v>0.315</v>
      </c>
      <c r="D17" s="12">
        <f t="shared" si="3"/>
        <v>0.32500000000000001</v>
      </c>
      <c r="E17" s="12">
        <f t="shared" si="3"/>
        <v>0.31</v>
      </c>
      <c r="F17" s="12">
        <f t="shared" si="3"/>
        <v>0.32500000000000001</v>
      </c>
      <c r="G17" s="12">
        <f t="shared" si="3"/>
        <v>0.11</v>
      </c>
      <c r="H17" s="12">
        <f t="shared" si="3"/>
        <v>0.115</v>
      </c>
      <c r="I17" s="12">
        <f t="shared" si="3"/>
        <v>0.115</v>
      </c>
      <c r="J17" s="12">
        <f t="shared" si="3"/>
        <v>0.12</v>
      </c>
      <c r="K17" s="16">
        <f t="shared" si="1"/>
        <v>0.31874999999999998</v>
      </c>
      <c r="L17" s="16">
        <f t="shared" si="2"/>
        <v>0.115</v>
      </c>
    </row>
    <row r="18" spans="2:22" x14ac:dyDescent="0.3">
      <c r="B18" s="10">
        <v>6</v>
      </c>
      <c r="C18" s="12">
        <f t="shared" si="3"/>
        <v>0.32500000000000001</v>
      </c>
      <c r="D18" s="12">
        <f t="shared" si="3"/>
        <v>0.33</v>
      </c>
      <c r="E18" s="12">
        <f t="shared" si="3"/>
        <v>0.315</v>
      </c>
      <c r="F18" s="12">
        <f t="shared" si="3"/>
        <v>0.32500000000000001</v>
      </c>
      <c r="G18" s="12">
        <f t="shared" si="3"/>
        <v>0.11</v>
      </c>
      <c r="H18" s="12">
        <f t="shared" si="3"/>
        <v>0.115</v>
      </c>
      <c r="I18" s="12">
        <f t="shared" si="3"/>
        <v>0.115</v>
      </c>
      <c r="J18" s="12">
        <f t="shared" si="3"/>
        <v>0.12</v>
      </c>
      <c r="K18" s="16">
        <f t="shared" si="1"/>
        <v>0.32374999999999998</v>
      </c>
      <c r="L18" s="16">
        <f t="shared" si="2"/>
        <v>0.115</v>
      </c>
    </row>
    <row r="19" spans="2:22" x14ac:dyDescent="0.3">
      <c r="B19" s="11"/>
    </row>
    <row r="20" spans="2:22" x14ac:dyDescent="0.3">
      <c r="B20" s="5" t="s">
        <v>66</v>
      </c>
      <c r="M20" s="5" t="s">
        <v>65</v>
      </c>
    </row>
    <row r="21" spans="2:22" x14ac:dyDescent="0.3">
      <c r="B21" s="10" t="s">
        <v>67</v>
      </c>
      <c r="C21" s="10" t="s">
        <v>0</v>
      </c>
      <c r="D21" s="10" t="s">
        <v>1</v>
      </c>
      <c r="E21" s="10" t="s">
        <v>5</v>
      </c>
      <c r="F21" s="10" t="s">
        <v>2</v>
      </c>
      <c r="G21" s="10" t="s">
        <v>3</v>
      </c>
      <c r="H21" s="10" t="s">
        <v>16</v>
      </c>
      <c r="I21" s="10" t="s">
        <v>14</v>
      </c>
      <c r="J21" s="10" t="s">
        <v>32</v>
      </c>
      <c r="K21" s="10" t="s">
        <v>4</v>
      </c>
      <c r="M21" s="8" t="s">
        <v>15</v>
      </c>
      <c r="N21" s="13">
        <v>8.3999999999999995E-3</v>
      </c>
      <c r="O21" s="8" t="s">
        <v>51</v>
      </c>
    </row>
    <row r="22" spans="2:22" x14ac:dyDescent="0.3">
      <c r="B22" s="9">
        <v>1</v>
      </c>
      <c r="C22" s="9">
        <v>5230</v>
      </c>
      <c r="D22" s="9">
        <f t="shared" ref="D22:D27" si="4">C22*6.30901964*10^-5</f>
        <v>0.32996172717200001</v>
      </c>
      <c r="E22" s="12">
        <f t="shared" ref="E22:E27" si="5">K13-L13</f>
        <v>0.16875000000000004</v>
      </c>
      <c r="F22" s="9">
        <f t="shared" ref="F22:F27" si="6">D22/(2*E22)</f>
        <v>0.97766437680592577</v>
      </c>
      <c r="G22" s="9">
        <f t="shared" ref="G22:G27" si="7">F22/SQRT($N$24*E22)</f>
        <v>0.75985967339575877</v>
      </c>
      <c r="H22" s="9">
        <f t="shared" ref="H22:H27" si="8">2*E22/(2+2*E22)</f>
        <v>0.14438502673796796</v>
      </c>
      <c r="I22" s="9">
        <f t="shared" ref="I22:I27" si="9">$N$22*$N$24*H22*$N$21</f>
        <v>11.897903743315512</v>
      </c>
      <c r="J22" s="12">
        <f t="shared" ref="J22:J27" si="10">SQRT(I22/$N$22)</f>
        <v>0.10907751254642503</v>
      </c>
      <c r="K22" s="9">
        <f>C41</f>
        <v>67</v>
      </c>
      <c r="L22" s="2">
        <f t="shared" ref="L22:L27" si="11">I22/(($N$23-$N$22)*($N$24*$V$57/1000))</f>
        <v>7.4959315236740084E-2</v>
      </c>
      <c r="M22" s="8" t="s">
        <v>22</v>
      </c>
      <c r="N22" s="8">
        <v>1000</v>
      </c>
      <c r="O22" s="8" t="s">
        <v>25</v>
      </c>
    </row>
    <row r="23" spans="2:22" x14ac:dyDescent="0.3">
      <c r="B23" s="9">
        <v>2</v>
      </c>
      <c r="C23" s="9">
        <v>5589</v>
      </c>
      <c r="D23" s="9">
        <f t="shared" si="4"/>
        <v>0.35261110767959997</v>
      </c>
      <c r="E23" s="12">
        <f t="shared" si="5"/>
        <v>0.17625000000000002</v>
      </c>
      <c r="F23" s="9">
        <f t="shared" si="6"/>
        <v>1.0003151990910637</v>
      </c>
      <c r="G23" s="9">
        <f t="shared" si="7"/>
        <v>0.7607427131815645</v>
      </c>
      <c r="H23" s="9">
        <f t="shared" si="8"/>
        <v>0.14984059511158343</v>
      </c>
      <c r="I23" s="9">
        <f t="shared" si="9"/>
        <v>12.347464399574921</v>
      </c>
      <c r="J23" s="12">
        <f t="shared" si="10"/>
        <v>0.11111914506319297</v>
      </c>
      <c r="K23" s="9">
        <f>D41</f>
        <v>56</v>
      </c>
      <c r="L23" s="2">
        <f t="shared" si="11"/>
        <v>7.7791642651518292E-2</v>
      </c>
      <c r="M23" s="8" t="s">
        <v>23</v>
      </c>
      <c r="N23" s="8">
        <v>2650</v>
      </c>
      <c r="O23" s="8" t="s">
        <v>25</v>
      </c>
    </row>
    <row r="24" spans="2:22" x14ac:dyDescent="0.3">
      <c r="B24" s="9">
        <v>3</v>
      </c>
      <c r="C24" s="9">
        <v>6150</v>
      </c>
      <c r="D24" s="9">
        <f t="shared" si="4"/>
        <v>0.38800470786000002</v>
      </c>
      <c r="E24" s="12">
        <f t="shared" si="5"/>
        <v>0.19124999999999998</v>
      </c>
      <c r="F24" s="9">
        <f t="shared" si="6"/>
        <v>1.0143913930980395</v>
      </c>
      <c r="G24" s="9">
        <f t="shared" si="7"/>
        <v>0.74057718749743129</v>
      </c>
      <c r="H24" s="9">
        <f t="shared" si="8"/>
        <v>0.16054564533053514</v>
      </c>
      <c r="I24" s="9">
        <f t="shared" si="9"/>
        <v>13.229603357817417</v>
      </c>
      <c r="J24" s="12">
        <f t="shared" si="10"/>
        <v>0.11502001285783886</v>
      </c>
      <c r="K24" s="9">
        <f>E41</f>
        <v>291</v>
      </c>
      <c r="L24" s="2">
        <f t="shared" si="11"/>
        <v>8.3349305049876407E-2</v>
      </c>
      <c r="M24" s="8" t="s">
        <v>24</v>
      </c>
      <c r="N24" s="8">
        <v>9.81</v>
      </c>
      <c r="O24" s="8" t="s">
        <v>26</v>
      </c>
    </row>
    <row r="25" spans="2:22" x14ac:dyDescent="0.3">
      <c r="B25" s="9">
        <v>4</v>
      </c>
      <c r="C25" s="9">
        <v>6590</v>
      </c>
      <c r="D25" s="9">
        <f t="shared" si="4"/>
        <v>0.41576439427600004</v>
      </c>
      <c r="E25" s="12">
        <f t="shared" si="5"/>
        <v>0.19500000000000001</v>
      </c>
      <c r="F25" s="9">
        <f t="shared" si="6"/>
        <v>1.066062549425641</v>
      </c>
      <c r="G25" s="9">
        <f t="shared" si="7"/>
        <v>0.77078078160896857</v>
      </c>
      <c r="H25" s="9">
        <f t="shared" si="8"/>
        <v>0.16317991631799164</v>
      </c>
      <c r="I25" s="9">
        <f t="shared" si="9"/>
        <v>13.446677824267782</v>
      </c>
      <c r="J25" s="12">
        <f t="shared" si="10"/>
        <v>0.115959811246258</v>
      </c>
      <c r="K25" s="9">
        <f>F41</f>
        <v>662</v>
      </c>
      <c r="L25" s="2">
        <f t="shared" si="11"/>
        <v>8.471692019549748E-2</v>
      </c>
      <c r="M25" s="8" t="s">
        <v>39</v>
      </c>
      <c r="N25" s="8">
        <v>0.25</v>
      </c>
      <c r="O25" s="8" t="s">
        <v>40</v>
      </c>
    </row>
    <row r="26" spans="2:22" x14ac:dyDescent="0.3">
      <c r="B26" s="9">
        <v>5</v>
      </c>
      <c r="C26" s="9">
        <v>7060</v>
      </c>
      <c r="D26" s="9">
        <f t="shared" si="4"/>
        <v>0.44541678658400002</v>
      </c>
      <c r="E26" s="12">
        <f t="shared" si="5"/>
        <v>0.20374999999999999</v>
      </c>
      <c r="F26" s="9">
        <f t="shared" si="6"/>
        <v>1.093047329040491</v>
      </c>
      <c r="G26" s="9">
        <f t="shared" si="7"/>
        <v>0.77313557077272654</v>
      </c>
      <c r="H26" s="9">
        <f t="shared" si="8"/>
        <v>0.16926272066458983</v>
      </c>
      <c r="I26" s="9">
        <f t="shared" si="9"/>
        <v>13.94792523364486</v>
      </c>
      <c r="J26" s="12">
        <f t="shared" si="10"/>
        <v>0.11810133459722147</v>
      </c>
      <c r="K26" s="9">
        <f>G41</f>
        <v>1137</v>
      </c>
      <c r="L26" s="2">
        <f t="shared" si="11"/>
        <v>8.7874885109460163E-2</v>
      </c>
      <c r="M26" s="8" t="s">
        <v>47</v>
      </c>
      <c r="N26" s="8">
        <v>10</v>
      </c>
      <c r="O26" s="8" t="s">
        <v>48</v>
      </c>
    </row>
    <row r="27" spans="2:22" x14ac:dyDescent="0.3">
      <c r="B27" s="9">
        <v>6</v>
      </c>
      <c r="C27" s="9">
        <v>7373</v>
      </c>
      <c r="D27" s="9">
        <f t="shared" si="4"/>
        <v>0.46516401805720003</v>
      </c>
      <c r="E27" s="12">
        <f t="shared" si="5"/>
        <v>0.20874999999999999</v>
      </c>
      <c r="F27" s="9">
        <f t="shared" si="6"/>
        <v>1.1141653127118565</v>
      </c>
      <c r="G27" s="9">
        <f t="shared" si="7"/>
        <v>0.77857756944133882</v>
      </c>
      <c r="H27" s="9">
        <f t="shared" si="8"/>
        <v>0.17269906928645293</v>
      </c>
      <c r="I27" s="9">
        <f t="shared" si="9"/>
        <v>14.231094105480866</v>
      </c>
      <c r="J27" s="12">
        <f t="shared" si="10"/>
        <v>0.11929414950231576</v>
      </c>
      <c r="K27" s="9">
        <f>H41</f>
        <v>1913</v>
      </c>
      <c r="L27" s="2">
        <f t="shared" si="11"/>
        <v>8.9658909017126462E-2</v>
      </c>
    </row>
    <row r="29" spans="2:22" x14ac:dyDescent="0.3">
      <c r="B29" s="5" t="s">
        <v>49</v>
      </c>
      <c r="J29" s="5" t="s">
        <v>50</v>
      </c>
    </row>
    <row r="30" spans="2:22" x14ac:dyDescent="0.3">
      <c r="B30" s="10" t="s">
        <v>6</v>
      </c>
      <c r="C30" s="10" t="s">
        <v>7</v>
      </c>
      <c r="D30" s="10" t="s">
        <v>8</v>
      </c>
      <c r="E30" s="10" t="s">
        <v>9</v>
      </c>
      <c r="F30" s="10" t="s">
        <v>10</v>
      </c>
      <c r="G30" s="10" t="s">
        <v>11</v>
      </c>
      <c r="H30" s="10" t="s">
        <v>12</v>
      </c>
      <c r="J30" s="10" t="s">
        <v>6</v>
      </c>
      <c r="K30" s="10" t="s">
        <v>7</v>
      </c>
      <c r="L30" s="10" t="s">
        <v>8</v>
      </c>
      <c r="M30" s="10" t="s">
        <v>9</v>
      </c>
      <c r="N30" s="10" t="s">
        <v>10</v>
      </c>
      <c r="O30" s="10" t="s">
        <v>11</v>
      </c>
      <c r="P30" s="10" t="s">
        <v>12</v>
      </c>
    </row>
    <row r="31" spans="2:22" x14ac:dyDescent="0.3">
      <c r="B31" s="15">
        <v>45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J31" s="15">
        <v>45</v>
      </c>
      <c r="K31" s="9">
        <f t="shared" ref="K31:K41" si="12">C31/$C$41</f>
        <v>0</v>
      </c>
      <c r="L31" s="9">
        <f t="shared" ref="L31:L41" si="13">D31/$D$41</f>
        <v>0</v>
      </c>
      <c r="M31" s="9">
        <f t="shared" ref="M31:M41" si="14">E31/$E$41</f>
        <v>0</v>
      </c>
      <c r="N31" s="9">
        <f t="shared" ref="N31:N41" si="15">F31/$F$41</f>
        <v>0</v>
      </c>
      <c r="O31" s="9">
        <f t="shared" ref="O31:O41" si="16">G31/$G$41</f>
        <v>0</v>
      </c>
      <c r="P31" s="9">
        <f t="shared" ref="P31:P41" si="17">H31/$H$41</f>
        <v>0</v>
      </c>
    </row>
    <row r="32" spans="2:22" x14ac:dyDescent="0.3">
      <c r="B32" s="15">
        <v>31.5</v>
      </c>
      <c r="C32" s="9">
        <v>0</v>
      </c>
      <c r="D32" s="9">
        <v>0</v>
      </c>
      <c r="E32" s="9">
        <v>0</v>
      </c>
      <c r="F32" s="9">
        <v>0</v>
      </c>
      <c r="G32" s="9">
        <v>0</v>
      </c>
      <c r="H32" s="9">
        <v>0</v>
      </c>
      <c r="J32" s="15">
        <v>31.5</v>
      </c>
      <c r="K32" s="9">
        <f t="shared" si="12"/>
        <v>0</v>
      </c>
      <c r="L32" s="9">
        <f t="shared" si="13"/>
        <v>0</v>
      </c>
      <c r="M32" s="9">
        <f t="shared" si="14"/>
        <v>0</v>
      </c>
      <c r="N32" s="9">
        <f t="shared" si="15"/>
        <v>0</v>
      </c>
      <c r="O32" s="9">
        <f t="shared" si="16"/>
        <v>0</v>
      </c>
      <c r="P32" s="9">
        <f t="shared" si="17"/>
        <v>0</v>
      </c>
      <c r="V32" s="2"/>
    </row>
    <row r="33" spans="2:27" x14ac:dyDescent="0.3">
      <c r="B33" s="15">
        <v>22.4</v>
      </c>
      <c r="C33" s="9">
        <v>20</v>
      </c>
      <c r="D33" s="9">
        <v>0</v>
      </c>
      <c r="E33" s="9">
        <v>0</v>
      </c>
      <c r="F33" s="9">
        <v>46</v>
      </c>
      <c r="G33" s="9">
        <v>176</v>
      </c>
      <c r="H33" s="9">
        <v>232</v>
      </c>
      <c r="J33" s="15">
        <v>22.4</v>
      </c>
      <c r="K33" s="17">
        <f t="shared" si="12"/>
        <v>0.29850746268656714</v>
      </c>
      <c r="L33" s="17">
        <f t="shared" si="13"/>
        <v>0</v>
      </c>
      <c r="M33" s="17">
        <f t="shared" si="14"/>
        <v>0</v>
      </c>
      <c r="N33" s="17">
        <f t="shared" si="15"/>
        <v>6.9486404833836862E-2</v>
      </c>
      <c r="O33" s="17">
        <f t="shared" si="16"/>
        <v>0.15479331574318381</v>
      </c>
      <c r="P33" s="17">
        <f t="shared" si="17"/>
        <v>0.12127548353371667</v>
      </c>
    </row>
    <row r="34" spans="2:27" x14ac:dyDescent="0.3">
      <c r="B34" s="15">
        <v>16</v>
      </c>
      <c r="C34" s="9">
        <v>16</v>
      </c>
      <c r="D34" s="9">
        <v>12</v>
      </c>
      <c r="E34" s="9">
        <v>196</v>
      </c>
      <c r="F34" s="9">
        <v>408</v>
      </c>
      <c r="G34" s="9">
        <v>606</v>
      </c>
      <c r="H34" s="9">
        <v>858</v>
      </c>
      <c r="J34" s="15">
        <v>16</v>
      </c>
      <c r="K34" s="17">
        <f t="shared" si="12"/>
        <v>0.23880597014925373</v>
      </c>
      <c r="L34" s="17">
        <f t="shared" si="13"/>
        <v>0.21428571428571427</v>
      </c>
      <c r="M34" s="17">
        <f t="shared" si="14"/>
        <v>0.67353951890034369</v>
      </c>
      <c r="N34" s="17">
        <f t="shared" si="15"/>
        <v>0.61631419939577037</v>
      </c>
      <c r="O34" s="17">
        <f t="shared" si="16"/>
        <v>0.53298153034300788</v>
      </c>
      <c r="P34" s="17">
        <f t="shared" si="17"/>
        <v>0.44851019341348669</v>
      </c>
    </row>
    <row r="35" spans="2:27" x14ac:dyDescent="0.3">
      <c r="B35" s="15">
        <v>11.2</v>
      </c>
      <c r="C35" s="9">
        <v>6</v>
      </c>
      <c r="D35" s="9">
        <v>24</v>
      </c>
      <c r="E35" s="9">
        <v>42</v>
      </c>
      <c r="F35" s="9">
        <v>102</v>
      </c>
      <c r="G35" s="9">
        <v>188</v>
      </c>
      <c r="H35" s="9">
        <v>382</v>
      </c>
      <c r="J35" s="15">
        <v>11.2</v>
      </c>
      <c r="K35" s="17">
        <f t="shared" si="12"/>
        <v>8.9552238805970144E-2</v>
      </c>
      <c r="L35" s="17">
        <f t="shared" si="13"/>
        <v>0.42857142857142855</v>
      </c>
      <c r="M35" s="17">
        <f t="shared" si="14"/>
        <v>0.14432989690721648</v>
      </c>
      <c r="N35" s="17">
        <f t="shared" si="15"/>
        <v>0.15407854984894259</v>
      </c>
      <c r="O35" s="17">
        <f t="shared" si="16"/>
        <v>0.16534740545294635</v>
      </c>
      <c r="P35" s="17">
        <f t="shared" si="17"/>
        <v>0.19968635650810246</v>
      </c>
    </row>
    <row r="36" spans="2:27" x14ac:dyDescent="0.3">
      <c r="B36" s="15">
        <v>8</v>
      </c>
      <c r="C36" s="9">
        <v>14</v>
      </c>
      <c r="D36" s="9">
        <v>10</v>
      </c>
      <c r="E36" s="9">
        <v>34</v>
      </c>
      <c r="F36" s="9">
        <v>66</v>
      </c>
      <c r="G36" s="9">
        <v>98</v>
      </c>
      <c r="H36" s="9">
        <v>230</v>
      </c>
      <c r="J36" s="15">
        <v>8</v>
      </c>
      <c r="K36" s="17">
        <f t="shared" si="12"/>
        <v>0.20895522388059701</v>
      </c>
      <c r="L36" s="17">
        <f t="shared" si="13"/>
        <v>0.17857142857142858</v>
      </c>
      <c r="M36" s="17">
        <f t="shared" si="14"/>
        <v>0.11683848797250859</v>
      </c>
      <c r="N36" s="17">
        <f t="shared" si="15"/>
        <v>9.9697885196374625E-2</v>
      </c>
      <c r="O36" s="17">
        <f t="shared" si="16"/>
        <v>8.6191732629727347E-2</v>
      </c>
      <c r="P36" s="17">
        <f t="shared" si="17"/>
        <v>0.12023000522739154</v>
      </c>
    </row>
    <row r="37" spans="2:27" x14ac:dyDescent="0.3">
      <c r="B37" s="15">
        <v>5.6</v>
      </c>
      <c r="C37" s="9">
        <v>8</v>
      </c>
      <c r="D37" s="9">
        <v>8</v>
      </c>
      <c r="E37" s="9">
        <v>18</v>
      </c>
      <c r="F37" s="9">
        <v>36</v>
      </c>
      <c r="G37" s="9">
        <v>62</v>
      </c>
      <c r="H37" s="9">
        <v>180</v>
      </c>
      <c r="J37" s="15">
        <v>5.6</v>
      </c>
      <c r="K37" s="17">
        <f t="shared" si="12"/>
        <v>0.11940298507462686</v>
      </c>
      <c r="L37" s="17">
        <f t="shared" si="13"/>
        <v>0.14285714285714285</v>
      </c>
      <c r="M37" s="17">
        <f t="shared" si="14"/>
        <v>6.1855670103092786E-2</v>
      </c>
      <c r="N37" s="17">
        <f t="shared" si="15"/>
        <v>5.4380664652567974E-2</v>
      </c>
      <c r="O37" s="17">
        <f t="shared" si="16"/>
        <v>5.4529463500439752E-2</v>
      </c>
      <c r="P37" s="17">
        <f t="shared" si="17"/>
        <v>9.4093047569262941E-2</v>
      </c>
    </row>
    <row r="38" spans="2:27" x14ac:dyDescent="0.3">
      <c r="B38" s="15">
        <v>4</v>
      </c>
      <c r="C38" s="9">
        <v>1</v>
      </c>
      <c r="D38" s="9">
        <v>1</v>
      </c>
      <c r="E38" s="9">
        <v>1</v>
      </c>
      <c r="F38" s="9">
        <v>4</v>
      </c>
      <c r="G38" s="9">
        <v>6</v>
      </c>
      <c r="H38" s="9">
        <v>30</v>
      </c>
      <c r="J38" s="15">
        <v>4</v>
      </c>
      <c r="K38" s="17">
        <f t="shared" si="12"/>
        <v>1.4925373134328358E-2</v>
      </c>
      <c r="L38" s="17">
        <f t="shared" si="13"/>
        <v>1.7857142857142856E-2</v>
      </c>
      <c r="M38" s="17">
        <f t="shared" si="14"/>
        <v>3.4364261168384879E-3</v>
      </c>
      <c r="N38" s="17">
        <f t="shared" si="15"/>
        <v>6.0422960725075529E-3</v>
      </c>
      <c r="O38" s="17">
        <f t="shared" si="16"/>
        <v>5.2770448548812663E-3</v>
      </c>
      <c r="P38" s="17">
        <f t="shared" si="17"/>
        <v>1.5682174594877155E-2</v>
      </c>
    </row>
    <row r="39" spans="2:27" x14ac:dyDescent="0.3">
      <c r="B39" s="15">
        <v>2.8</v>
      </c>
      <c r="C39" s="9">
        <v>1</v>
      </c>
      <c r="D39" s="9">
        <v>1</v>
      </c>
      <c r="E39" s="9">
        <v>0</v>
      </c>
      <c r="F39" s="9">
        <v>0</v>
      </c>
      <c r="G39" s="9">
        <v>1</v>
      </c>
      <c r="H39" s="9">
        <v>1</v>
      </c>
      <c r="J39" s="15">
        <v>2.8</v>
      </c>
      <c r="K39" s="17">
        <f t="shared" si="12"/>
        <v>1.4925373134328358E-2</v>
      </c>
      <c r="L39" s="17">
        <f t="shared" si="13"/>
        <v>1.7857142857142856E-2</v>
      </c>
      <c r="M39" s="17">
        <f t="shared" si="14"/>
        <v>0</v>
      </c>
      <c r="N39" s="17">
        <f t="shared" si="15"/>
        <v>0</v>
      </c>
      <c r="O39" s="17">
        <f t="shared" si="16"/>
        <v>8.7950747581354446E-4</v>
      </c>
      <c r="P39" s="17">
        <f t="shared" si="17"/>
        <v>5.2273915316257186E-4</v>
      </c>
    </row>
    <row r="40" spans="2:27" x14ac:dyDescent="0.3">
      <c r="B40" s="15">
        <v>2</v>
      </c>
      <c r="C40" s="9">
        <v>1</v>
      </c>
      <c r="D40" s="9">
        <v>0</v>
      </c>
      <c r="E40" s="9">
        <v>0</v>
      </c>
      <c r="F40" s="9">
        <v>0</v>
      </c>
      <c r="G40" s="9">
        <v>0</v>
      </c>
      <c r="H40" s="9">
        <v>0</v>
      </c>
      <c r="J40" s="15">
        <v>2</v>
      </c>
      <c r="K40" s="17">
        <f t="shared" si="12"/>
        <v>1.4925373134328358E-2</v>
      </c>
      <c r="L40" s="17">
        <f t="shared" si="13"/>
        <v>0</v>
      </c>
      <c r="M40" s="17">
        <f t="shared" si="14"/>
        <v>0</v>
      </c>
      <c r="N40" s="17">
        <f t="shared" si="15"/>
        <v>0</v>
      </c>
      <c r="O40" s="17">
        <f t="shared" si="16"/>
        <v>0</v>
      </c>
      <c r="P40" s="17">
        <f t="shared" si="17"/>
        <v>0</v>
      </c>
    </row>
    <row r="41" spans="2:27" x14ac:dyDescent="0.3">
      <c r="B41" s="10" t="s">
        <v>13</v>
      </c>
      <c r="C41" s="10">
        <f t="shared" ref="C41:H41" si="18">SUM(C31:C40)</f>
        <v>67</v>
      </c>
      <c r="D41" s="10">
        <f t="shared" si="18"/>
        <v>56</v>
      </c>
      <c r="E41" s="10">
        <f t="shared" si="18"/>
        <v>291</v>
      </c>
      <c r="F41" s="10">
        <f t="shared" si="18"/>
        <v>662</v>
      </c>
      <c r="G41" s="10">
        <f t="shared" si="18"/>
        <v>1137</v>
      </c>
      <c r="H41" s="10">
        <f t="shared" si="18"/>
        <v>1913</v>
      </c>
      <c r="J41" s="10" t="s">
        <v>13</v>
      </c>
      <c r="K41" s="10">
        <f t="shared" si="12"/>
        <v>1</v>
      </c>
      <c r="L41" s="10">
        <f t="shared" si="13"/>
        <v>1</v>
      </c>
      <c r="M41" s="10">
        <f t="shared" si="14"/>
        <v>1</v>
      </c>
      <c r="N41" s="10">
        <f t="shared" si="15"/>
        <v>1</v>
      </c>
      <c r="O41" s="10">
        <f t="shared" si="16"/>
        <v>1</v>
      </c>
      <c r="P41" s="10">
        <f t="shared" si="17"/>
        <v>1</v>
      </c>
    </row>
    <row r="43" spans="2:27" x14ac:dyDescent="0.3">
      <c r="B43" s="5" t="s">
        <v>17</v>
      </c>
      <c r="C43" s="5"/>
      <c r="D43" s="5"/>
      <c r="E43" s="5" t="s">
        <v>28</v>
      </c>
    </row>
    <row r="44" spans="2:27" x14ac:dyDescent="0.3">
      <c r="B44" s="5"/>
      <c r="C44" s="41"/>
      <c r="D44" s="5" t="s">
        <v>21</v>
      </c>
      <c r="E44" s="5"/>
      <c r="F44" s="5"/>
      <c r="G44" s="40"/>
      <c r="H44" s="5" t="s">
        <v>34</v>
      </c>
      <c r="I44" s="5"/>
      <c r="J44" s="5"/>
      <c r="K44" s="41"/>
      <c r="L44" s="5" t="s">
        <v>35</v>
      </c>
      <c r="M44" s="5"/>
      <c r="N44" s="5"/>
      <c r="O44" s="41"/>
      <c r="P44" s="5" t="s">
        <v>36</v>
      </c>
      <c r="Q44" s="5"/>
      <c r="R44" s="5"/>
      <c r="S44" s="41"/>
      <c r="T44" s="5" t="s">
        <v>37</v>
      </c>
      <c r="U44" s="5"/>
      <c r="V44" s="5"/>
      <c r="W44" s="41"/>
      <c r="X44" s="5" t="s">
        <v>38</v>
      </c>
      <c r="Y44" s="5"/>
      <c r="Z44" s="5"/>
      <c r="AA44" s="5"/>
    </row>
    <row r="45" spans="2:27" x14ac:dyDescent="0.3">
      <c r="B45" s="10" t="s">
        <v>18</v>
      </c>
      <c r="C45" s="38" t="s">
        <v>19</v>
      </c>
      <c r="D45" s="36" t="s">
        <v>27</v>
      </c>
      <c r="E45" s="10" t="s">
        <v>20</v>
      </c>
      <c r="F45" s="10" t="s">
        <v>31</v>
      </c>
      <c r="G45" s="38" t="s">
        <v>33</v>
      </c>
      <c r="H45" s="36" t="s">
        <v>27</v>
      </c>
      <c r="I45" s="10" t="s">
        <v>20</v>
      </c>
      <c r="J45" s="10" t="s">
        <v>31</v>
      </c>
      <c r="K45" s="38" t="s">
        <v>33</v>
      </c>
      <c r="L45" s="36" t="s">
        <v>27</v>
      </c>
      <c r="M45" s="10" t="s">
        <v>20</v>
      </c>
      <c r="N45" s="10" t="s">
        <v>31</v>
      </c>
      <c r="O45" s="38" t="s">
        <v>33</v>
      </c>
      <c r="P45" s="36" t="s">
        <v>27</v>
      </c>
      <c r="Q45" s="10" t="s">
        <v>20</v>
      </c>
      <c r="R45" s="10" t="s">
        <v>31</v>
      </c>
      <c r="S45" s="38" t="s">
        <v>33</v>
      </c>
      <c r="T45" s="36" t="s">
        <v>27</v>
      </c>
      <c r="U45" s="10" t="s">
        <v>20</v>
      </c>
      <c r="V45" s="10" t="s">
        <v>31</v>
      </c>
      <c r="W45" s="38" t="s">
        <v>33</v>
      </c>
      <c r="X45" s="36" t="s">
        <v>27</v>
      </c>
      <c r="Y45" s="10" t="s">
        <v>20</v>
      </c>
      <c r="Z45" s="10" t="s">
        <v>31</v>
      </c>
      <c r="AA45" s="10" t="s">
        <v>33</v>
      </c>
    </row>
    <row r="46" spans="2:27" x14ac:dyDescent="0.3">
      <c r="B46" s="9">
        <v>1</v>
      </c>
      <c r="C46" s="42">
        <f t="shared" ref="C46:C55" si="19">B31</f>
        <v>45</v>
      </c>
      <c r="D46" s="37">
        <f t="shared" ref="D46:D55" si="20">$I$22/(($N$23-$N$22)*$N$24*C46/1000)</f>
        <v>1.6334467671366072E-2</v>
      </c>
      <c r="E46" s="9">
        <f t="shared" ref="E46:E55" si="21">($C$41/1000/($N$26*60))*K31/($N$23*$N$25)</f>
        <v>0</v>
      </c>
      <c r="F46" s="12">
        <f t="shared" ref="F46:F55" si="22">O5</f>
        <v>0</v>
      </c>
      <c r="G46" s="39" t="e">
        <f t="shared" ref="G46:G55" si="23">($N$23/$N$22-1)*$N$24*E46/(F46*$J$22^3)</f>
        <v>#DIV/0!</v>
      </c>
      <c r="H46" s="37">
        <f t="shared" ref="H46:H55" si="24">$I$23/(($N$23-$N$22)*$N$24*C46/1000)</f>
        <v>1.6951663285350853E-2</v>
      </c>
      <c r="I46" s="9">
        <f t="shared" ref="I46:I55" si="25">($D$41/1000/($N$26*60))*L31/($N$23*$N$25)</f>
        <v>0</v>
      </c>
      <c r="J46" s="12">
        <f>$F$46</f>
        <v>0</v>
      </c>
      <c r="K46" s="39" t="e">
        <f t="shared" ref="K46:K55" si="26">($N$23/$N$22-1)*$N$24*I46/(J46*$J$23^3)</f>
        <v>#DIV/0!</v>
      </c>
      <c r="L46" s="37">
        <f t="shared" ref="L46:L55" si="27">$I$24/(($N$23-$N$22)*$N$24*C46/1000)</f>
        <v>1.8162739673757509E-2</v>
      </c>
      <c r="M46" s="9">
        <f t="shared" ref="M46:M55" si="28">($E$41/1000/($N$26*60))*M31/($N$23*$N$25)</f>
        <v>0</v>
      </c>
      <c r="N46" s="12">
        <f>$F$46</f>
        <v>0</v>
      </c>
      <c r="O46" s="39" t="e">
        <f t="shared" ref="O46:O55" si="29">($N$23/$N$22-1)*$N$24*M46/(N46*$J$24^3)</f>
        <v>#DIV/0!</v>
      </c>
      <c r="P46" s="37">
        <f t="shared" ref="P46:P55" si="30">$I$25/(($N$23-$N$22)*$N$24*C46/1000)</f>
        <v>1.8460758209712182E-2</v>
      </c>
      <c r="Q46" s="9">
        <f t="shared" ref="Q46:Q55" si="31">($F$41/1000/($N$26*60))*N31/($N$23*$N$25)</f>
        <v>0</v>
      </c>
      <c r="R46" s="12">
        <f>$F$46</f>
        <v>0</v>
      </c>
      <c r="S46" s="39" t="e">
        <f t="shared" ref="S46:S55" si="32">($N$23/$N$22-1)*$N$24*Q46/(R46*$J$25^3)</f>
        <v>#DIV/0!</v>
      </c>
      <c r="T46" s="37">
        <f t="shared" ref="T46:T55" si="33">$I$26/(($N$23-$N$22)*$N$24*C46/1000)</f>
        <v>1.9148913852963696E-2</v>
      </c>
      <c r="U46" s="9">
        <f t="shared" ref="U46:U55" si="34">($G$41/1000/($N$26*60))*O31/($N$23*$N$25)</f>
        <v>0</v>
      </c>
      <c r="V46" s="12">
        <f>$F$46</f>
        <v>0</v>
      </c>
      <c r="W46" s="39" t="e">
        <f t="shared" ref="W46:W55" si="35">($N$23/$N$22-1)*$N$24*U46/(V46*$J$26^3)</f>
        <v>#DIV/0!</v>
      </c>
      <c r="X46" s="37">
        <f t="shared" ref="X46:X55" si="36">$I$27/(($N$23-$N$22)*$N$24*C46/1000)</f>
        <v>1.9537672484932045E-2</v>
      </c>
      <c r="Y46" s="9">
        <f>($H$41/1000/($N$26*60))*P31/($N$23*$N$25)</f>
        <v>0</v>
      </c>
      <c r="Z46" s="12">
        <f>$F$46</f>
        <v>0</v>
      </c>
      <c r="AA46" s="9" t="e">
        <f t="shared" ref="AA46:AA55" si="37">($N$23/$N$22-1)*$N$24*Y46/(Z46*$J$27^3)</f>
        <v>#DIV/0!</v>
      </c>
    </row>
    <row r="47" spans="2:27" x14ac:dyDescent="0.3">
      <c r="B47" s="9">
        <v>2</v>
      </c>
      <c r="C47" s="42">
        <f t="shared" si="19"/>
        <v>31.5</v>
      </c>
      <c r="D47" s="37">
        <f t="shared" si="20"/>
        <v>2.3334953816237246E-2</v>
      </c>
      <c r="E47" s="9">
        <f t="shared" si="21"/>
        <v>0</v>
      </c>
      <c r="F47" s="12">
        <f t="shared" si="22"/>
        <v>0</v>
      </c>
      <c r="G47" s="39" t="e">
        <f t="shared" si="23"/>
        <v>#DIV/0!</v>
      </c>
      <c r="H47" s="37">
        <f t="shared" si="24"/>
        <v>2.4216661836215504E-2</v>
      </c>
      <c r="I47" s="9">
        <f t="shared" si="25"/>
        <v>0</v>
      </c>
      <c r="J47" s="12">
        <f>$F$47</f>
        <v>0</v>
      </c>
      <c r="K47" s="39" t="e">
        <f t="shared" si="26"/>
        <v>#DIV/0!</v>
      </c>
      <c r="L47" s="37">
        <f t="shared" si="27"/>
        <v>2.5946770962510728E-2</v>
      </c>
      <c r="M47" s="9">
        <f t="shared" si="28"/>
        <v>0</v>
      </c>
      <c r="N47" s="12">
        <f>$F$47</f>
        <v>0</v>
      </c>
      <c r="O47" s="39" t="e">
        <f t="shared" si="29"/>
        <v>#DIV/0!</v>
      </c>
      <c r="P47" s="37">
        <f t="shared" si="30"/>
        <v>2.6372511728160263E-2</v>
      </c>
      <c r="Q47" s="9">
        <f t="shared" si="31"/>
        <v>0</v>
      </c>
      <c r="R47" s="12">
        <f>$F$47</f>
        <v>0</v>
      </c>
      <c r="S47" s="39" t="e">
        <f t="shared" si="32"/>
        <v>#DIV/0!</v>
      </c>
      <c r="T47" s="37">
        <f t="shared" si="33"/>
        <v>2.7355591218519566E-2</v>
      </c>
      <c r="U47" s="9">
        <f t="shared" si="34"/>
        <v>0</v>
      </c>
      <c r="V47" s="12">
        <f>$F$47</f>
        <v>0</v>
      </c>
      <c r="W47" s="39" t="e">
        <f t="shared" si="35"/>
        <v>#DIV/0!</v>
      </c>
      <c r="X47" s="37">
        <f t="shared" si="36"/>
        <v>2.7910960692760067E-2</v>
      </c>
      <c r="Y47" s="9">
        <f t="shared" ref="Y47:Y55" si="38">($H$41/1000/($N$26*60))*P32/($N$23*$N$25)</f>
        <v>0</v>
      </c>
      <c r="Z47" s="12">
        <f>$F$47</f>
        <v>0</v>
      </c>
      <c r="AA47" s="9" t="e">
        <f t="shared" si="37"/>
        <v>#DIV/0!</v>
      </c>
    </row>
    <row r="48" spans="2:27" x14ac:dyDescent="0.3">
      <c r="B48" s="9">
        <v>3</v>
      </c>
      <c r="C48" s="42">
        <f t="shared" si="19"/>
        <v>22.4</v>
      </c>
      <c r="D48" s="37">
        <f t="shared" si="20"/>
        <v>3.2814778804083629E-2</v>
      </c>
      <c r="E48" s="9">
        <f t="shared" si="21"/>
        <v>5.0314465408805036E-8</v>
      </c>
      <c r="F48" s="12">
        <f t="shared" si="22"/>
        <v>5.4158678660964459E-2</v>
      </c>
      <c r="G48" s="39">
        <f t="shared" si="23"/>
        <v>1.1587028564202637E-2</v>
      </c>
      <c r="H48" s="37">
        <f t="shared" si="24"/>
        <v>3.4054680707178056E-2</v>
      </c>
      <c r="I48" s="9">
        <f t="shared" si="25"/>
        <v>0</v>
      </c>
      <c r="J48" s="12">
        <f>$F$48</f>
        <v>5.4158678660964459E-2</v>
      </c>
      <c r="K48" s="39">
        <f t="shared" si="26"/>
        <v>0</v>
      </c>
      <c r="L48" s="37">
        <f t="shared" si="27"/>
        <v>3.6487646666030715E-2</v>
      </c>
      <c r="M48" s="9">
        <f t="shared" si="28"/>
        <v>0</v>
      </c>
      <c r="N48" s="12">
        <f>$F$48</f>
        <v>5.4158678660964459E-2</v>
      </c>
      <c r="O48" s="39">
        <f t="shared" si="29"/>
        <v>0</v>
      </c>
      <c r="P48" s="37">
        <f t="shared" si="30"/>
        <v>3.7086344617725371E-2</v>
      </c>
      <c r="Q48" s="9">
        <f t="shared" si="31"/>
        <v>1.1572327044025158E-7</v>
      </c>
      <c r="R48" s="12">
        <f>$F$48</f>
        <v>5.4158678660964459E-2</v>
      </c>
      <c r="S48" s="39">
        <f t="shared" si="32"/>
        <v>2.2181100568875952E-2</v>
      </c>
      <c r="T48" s="37">
        <f t="shared" si="33"/>
        <v>3.8468800151043148E-2</v>
      </c>
      <c r="U48" s="9">
        <f t="shared" si="34"/>
        <v>4.4276729559748425E-7</v>
      </c>
      <c r="V48" s="12">
        <f>$F$48</f>
        <v>5.4158678660964459E-2</v>
      </c>
      <c r="W48" s="39">
        <f t="shared" si="35"/>
        <v>8.0333374470368105E-2</v>
      </c>
      <c r="X48" s="37">
        <f t="shared" si="36"/>
        <v>3.9249788474193845E-2</v>
      </c>
      <c r="Y48" s="9">
        <f t="shared" si="38"/>
        <v>5.8364779874213837E-7</v>
      </c>
      <c r="Z48" s="12">
        <f>$F$48</f>
        <v>5.4158678660964459E-2</v>
      </c>
      <c r="AA48" s="9">
        <f t="shared" si="37"/>
        <v>0.10274916651811541</v>
      </c>
    </row>
    <row r="49" spans="2:27" x14ac:dyDescent="0.3">
      <c r="B49" s="9">
        <v>4</v>
      </c>
      <c r="C49" s="42">
        <f t="shared" si="19"/>
        <v>16</v>
      </c>
      <c r="D49" s="37">
        <f t="shared" si="20"/>
        <v>4.5940690325717085E-2</v>
      </c>
      <c r="E49" s="9">
        <f t="shared" si="21"/>
        <v>4.0251572327044031E-8</v>
      </c>
      <c r="F49" s="12">
        <f t="shared" si="22"/>
        <v>0.264452145701224</v>
      </c>
      <c r="G49" s="39">
        <f t="shared" si="23"/>
        <v>1.8983794742298814E-3</v>
      </c>
      <c r="H49" s="37">
        <f t="shared" si="24"/>
        <v>4.7676552990049276E-2</v>
      </c>
      <c r="I49" s="9">
        <f t="shared" si="25"/>
        <v>3.0188679245283014E-8</v>
      </c>
      <c r="J49" s="12">
        <f>$F$49</f>
        <v>0.264452145701224</v>
      </c>
      <c r="K49" s="39">
        <f t="shared" si="26"/>
        <v>1.3467385613523614E-3</v>
      </c>
      <c r="L49" s="37">
        <f t="shared" si="27"/>
        <v>5.1082705332443003E-2</v>
      </c>
      <c r="M49" s="9">
        <f t="shared" si="28"/>
        <v>4.9308176100628933E-7</v>
      </c>
      <c r="N49" s="12">
        <f>$F$49</f>
        <v>0.264452145701224</v>
      </c>
      <c r="O49" s="39">
        <f t="shared" si="29"/>
        <v>1.9833737425028395E-2</v>
      </c>
      <c r="P49" s="37">
        <f t="shared" si="30"/>
        <v>5.1920882464815521E-2</v>
      </c>
      <c r="Q49" s="9">
        <f t="shared" si="31"/>
        <v>1.0264150943396225E-6</v>
      </c>
      <c r="R49" s="12">
        <f>$F$49</f>
        <v>0.264452145701224</v>
      </c>
      <c r="S49" s="39">
        <f t="shared" si="32"/>
        <v>4.0290846071793798E-2</v>
      </c>
      <c r="T49" s="37">
        <f t="shared" si="33"/>
        <v>5.3856320211460404E-2</v>
      </c>
      <c r="U49" s="9">
        <f t="shared" si="34"/>
        <v>1.5245283018867923E-6</v>
      </c>
      <c r="V49" s="12">
        <f>$F$49</f>
        <v>0.264452145701224</v>
      </c>
      <c r="W49" s="39">
        <f t="shared" si="35"/>
        <v>5.6647002190002502E-2</v>
      </c>
      <c r="X49" s="37">
        <f t="shared" si="36"/>
        <v>5.4949703863871387E-2</v>
      </c>
      <c r="Y49" s="9">
        <f t="shared" si="38"/>
        <v>2.1584905660377358E-6</v>
      </c>
      <c r="Z49" s="12">
        <f>$F$49</f>
        <v>0.264452145701224</v>
      </c>
      <c r="AA49" s="9">
        <f t="shared" si="37"/>
        <v>7.7821316874201199E-2</v>
      </c>
    </row>
    <row r="50" spans="2:27" x14ac:dyDescent="0.3">
      <c r="B50" s="9">
        <v>5</v>
      </c>
      <c r="C50" s="42">
        <f t="shared" si="19"/>
        <v>11.2</v>
      </c>
      <c r="D50" s="37">
        <f t="shared" si="20"/>
        <v>6.5629557608167258E-2</v>
      </c>
      <c r="E50" s="9">
        <f t="shared" si="21"/>
        <v>1.509433962264151E-8</v>
      </c>
      <c r="F50" s="12">
        <f t="shared" si="22"/>
        <v>0.10212358059283291</v>
      </c>
      <c r="G50" s="39">
        <f t="shared" si="23"/>
        <v>1.8434669632650189E-3</v>
      </c>
      <c r="H50" s="37">
        <f t="shared" si="24"/>
        <v>6.8109361414356112E-2</v>
      </c>
      <c r="I50" s="9">
        <f t="shared" si="25"/>
        <v>6.0377358490566027E-8</v>
      </c>
      <c r="J50" s="12">
        <f>$F$50</f>
        <v>0.10212358059283291</v>
      </c>
      <c r="K50" s="39">
        <f t="shared" si="26"/>
        <v>6.9748416610689434E-3</v>
      </c>
      <c r="L50" s="37">
        <f t="shared" si="27"/>
        <v>7.2975293332061431E-2</v>
      </c>
      <c r="M50" s="9">
        <f t="shared" si="28"/>
        <v>1.0566037735849056E-7</v>
      </c>
      <c r="N50" s="12">
        <f>$F$50</f>
        <v>0.10212358059283291</v>
      </c>
      <c r="O50" s="39">
        <f t="shared" si="29"/>
        <v>1.10057296454148E-2</v>
      </c>
      <c r="P50" s="37">
        <f t="shared" si="30"/>
        <v>7.4172689235450742E-2</v>
      </c>
      <c r="Q50" s="9">
        <f t="shared" si="31"/>
        <v>2.5660377358490561E-7</v>
      </c>
      <c r="R50" s="12">
        <f>$F$50</f>
        <v>0.10212358059283291</v>
      </c>
      <c r="S50" s="39">
        <f t="shared" si="32"/>
        <v>2.608359556615315E-2</v>
      </c>
      <c r="T50" s="37">
        <f t="shared" si="33"/>
        <v>7.6937600302086295E-2</v>
      </c>
      <c r="U50" s="9">
        <f t="shared" si="34"/>
        <v>4.7295597484276726E-7</v>
      </c>
      <c r="V50" s="12">
        <f>$F$50</f>
        <v>0.10212358059283291</v>
      </c>
      <c r="W50" s="39">
        <f t="shared" si="35"/>
        <v>4.5507525217899775E-2</v>
      </c>
      <c r="X50" s="37">
        <f t="shared" si="36"/>
        <v>7.8499576948387689E-2</v>
      </c>
      <c r="Y50" s="9">
        <f t="shared" si="38"/>
        <v>9.6100628930817604E-7</v>
      </c>
      <c r="Z50" s="12">
        <f>$F$50</f>
        <v>0.10212358059283291</v>
      </c>
      <c r="AA50" s="9">
        <f t="shared" si="37"/>
        <v>8.9721331982093561E-2</v>
      </c>
    </row>
    <row r="51" spans="2:27" x14ac:dyDescent="0.3">
      <c r="B51" s="9">
        <v>6</v>
      </c>
      <c r="C51" s="42">
        <f t="shared" si="19"/>
        <v>8</v>
      </c>
      <c r="D51" s="37">
        <f t="shared" si="20"/>
        <v>9.1881380651434169E-2</v>
      </c>
      <c r="E51" s="9">
        <f t="shared" si="21"/>
        <v>3.5220125786163529E-8</v>
      </c>
      <c r="F51" s="12">
        <f t="shared" si="22"/>
        <v>0.20059725704173426</v>
      </c>
      <c r="G51" s="39">
        <f t="shared" si="23"/>
        <v>2.1898440493603333E-3</v>
      </c>
      <c r="H51" s="37">
        <f t="shared" si="24"/>
        <v>9.5353105980098551E-2</v>
      </c>
      <c r="I51" s="9">
        <f t="shared" si="25"/>
        <v>2.5157232704402518E-8</v>
      </c>
      <c r="J51" s="12">
        <f>$F$51</f>
        <v>0.20059725704173426</v>
      </c>
      <c r="K51" s="39">
        <f t="shared" si="26"/>
        <v>1.4795312902929133E-3</v>
      </c>
      <c r="L51" s="37">
        <f t="shared" si="27"/>
        <v>0.10216541066488601</v>
      </c>
      <c r="M51" s="9">
        <f t="shared" si="28"/>
        <v>8.5534591194968552E-8</v>
      </c>
      <c r="N51" s="12">
        <f>$F$51</f>
        <v>0.20059725704173426</v>
      </c>
      <c r="O51" s="39">
        <f t="shared" si="29"/>
        <v>4.5357541856152397E-3</v>
      </c>
      <c r="P51" s="37">
        <f t="shared" si="30"/>
        <v>0.10384176492963104</v>
      </c>
      <c r="Q51" s="9">
        <f t="shared" si="31"/>
        <v>1.660377358490566E-7</v>
      </c>
      <c r="R51" s="12">
        <f>$F$51</f>
        <v>0.20059725704173426</v>
      </c>
      <c r="S51" s="39">
        <f t="shared" si="32"/>
        <v>8.5923560429061116E-3</v>
      </c>
      <c r="T51" s="37">
        <f t="shared" si="33"/>
        <v>0.10771264042292081</v>
      </c>
      <c r="U51" s="9">
        <f t="shared" si="34"/>
        <v>2.4654088050314461E-7</v>
      </c>
      <c r="V51" s="12">
        <f>$F$51</f>
        <v>0.20059725704173426</v>
      </c>
      <c r="W51" s="39">
        <f t="shared" si="35"/>
        <v>1.2076817070206778E-2</v>
      </c>
      <c r="X51" s="37">
        <f t="shared" si="36"/>
        <v>0.10989940772774277</v>
      </c>
      <c r="Y51" s="9">
        <f t="shared" si="38"/>
        <v>5.7861635220125786E-7</v>
      </c>
      <c r="Z51" s="12">
        <f>$F$51</f>
        <v>0.20059725704173426</v>
      </c>
      <c r="AA51" s="9">
        <f t="shared" si="37"/>
        <v>2.7501806915782828E-2</v>
      </c>
    </row>
    <row r="52" spans="2:27" x14ac:dyDescent="0.3">
      <c r="B52" s="9">
        <v>7</v>
      </c>
      <c r="C52" s="42">
        <f t="shared" si="19"/>
        <v>5.6</v>
      </c>
      <c r="D52" s="37">
        <f t="shared" si="20"/>
        <v>0.13125911521633452</v>
      </c>
      <c r="E52" s="9">
        <f t="shared" si="21"/>
        <v>2.0125786163522016E-8</v>
      </c>
      <c r="F52" s="12">
        <f t="shared" si="22"/>
        <v>0.25261760802241556</v>
      </c>
      <c r="G52" s="39">
        <f t="shared" si="23"/>
        <v>9.9365703215491393E-4</v>
      </c>
      <c r="H52" s="37">
        <f t="shared" si="24"/>
        <v>0.13621872282871222</v>
      </c>
      <c r="I52" s="9">
        <f t="shared" si="25"/>
        <v>2.0125786163522009E-8</v>
      </c>
      <c r="J52" s="12">
        <f>$F$52</f>
        <v>0.25261760802241556</v>
      </c>
      <c r="K52" s="39">
        <f t="shared" si="26"/>
        <v>9.3988671926254982E-4</v>
      </c>
      <c r="L52" s="37">
        <f t="shared" si="27"/>
        <v>0.14595058666412286</v>
      </c>
      <c r="M52" s="9">
        <f t="shared" si="28"/>
        <v>4.5283018867924527E-8</v>
      </c>
      <c r="N52" s="12">
        <f>$F$52</f>
        <v>0.25261760802241556</v>
      </c>
      <c r="O52" s="39">
        <f t="shared" si="29"/>
        <v>1.9067970426444208E-3</v>
      </c>
      <c r="P52" s="37">
        <f t="shared" si="30"/>
        <v>0.14834537847090148</v>
      </c>
      <c r="Q52" s="9">
        <f t="shared" si="31"/>
        <v>9.0566037735849054E-8</v>
      </c>
      <c r="R52" s="12">
        <f>$F$52</f>
        <v>0.25261760802241556</v>
      </c>
      <c r="S52" s="39">
        <f t="shared" si="32"/>
        <v>3.7216214957373154E-3</v>
      </c>
      <c r="T52" s="37">
        <f t="shared" si="33"/>
        <v>0.15387520060417259</v>
      </c>
      <c r="U52" s="9">
        <f t="shared" si="34"/>
        <v>1.559748427672956E-7</v>
      </c>
      <c r="V52" s="12">
        <f>$F$52</f>
        <v>0.25261760802241556</v>
      </c>
      <c r="W52" s="39">
        <f t="shared" si="35"/>
        <v>6.0670765337361579E-3</v>
      </c>
      <c r="X52" s="37">
        <f t="shared" si="36"/>
        <v>0.15699915389677538</v>
      </c>
      <c r="Y52" s="9">
        <f t="shared" si="38"/>
        <v>4.5283018867924531E-7</v>
      </c>
      <c r="Z52" s="12">
        <f>$F$52</f>
        <v>0.25261760802241556</v>
      </c>
      <c r="AA52" s="9">
        <f t="shared" si="37"/>
        <v>1.7090991939630061E-2</v>
      </c>
    </row>
    <row r="53" spans="2:27" x14ac:dyDescent="0.3">
      <c r="B53" s="9">
        <v>8</v>
      </c>
      <c r="C53" s="42">
        <f t="shared" si="19"/>
        <v>4</v>
      </c>
      <c r="D53" s="37">
        <f t="shared" si="20"/>
        <v>0.18376276130286834</v>
      </c>
      <c r="E53" s="9">
        <f t="shared" si="21"/>
        <v>2.515723270440252E-9</v>
      </c>
      <c r="F53" s="12">
        <f t="shared" si="22"/>
        <v>0.10680578085828049</v>
      </c>
      <c r="G53" s="39">
        <f t="shared" si="23"/>
        <v>2.937753703971984E-4</v>
      </c>
      <c r="H53" s="37">
        <f t="shared" si="24"/>
        <v>0.1907062119601971</v>
      </c>
      <c r="I53" s="9">
        <f t="shared" si="25"/>
        <v>2.5157232704402511E-9</v>
      </c>
      <c r="J53" s="12">
        <f>$F$53</f>
        <v>0.10680578085828049</v>
      </c>
      <c r="K53" s="39">
        <f t="shared" si="26"/>
        <v>2.7787814119722948E-4</v>
      </c>
      <c r="L53" s="37">
        <f t="shared" si="27"/>
        <v>0.20433082132977201</v>
      </c>
      <c r="M53" s="9">
        <f t="shared" si="28"/>
        <v>2.5157232704402511E-9</v>
      </c>
      <c r="N53" s="12">
        <f>$F$53</f>
        <v>0.10680578085828049</v>
      </c>
      <c r="O53" s="39">
        <f t="shared" si="29"/>
        <v>2.505537018409766E-4</v>
      </c>
      <c r="P53" s="37">
        <f t="shared" si="30"/>
        <v>0.20768352985926208</v>
      </c>
      <c r="Q53" s="9">
        <f t="shared" si="31"/>
        <v>1.0062893081761006E-8</v>
      </c>
      <c r="R53" s="12">
        <f>$F$53</f>
        <v>0.10680578085828049</v>
      </c>
      <c r="S53" s="39">
        <f t="shared" si="32"/>
        <v>9.7804435580071654E-4</v>
      </c>
      <c r="T53" s="37">
        <f t="shared" si="33"/>
        <v>0.21542528084584162</v>
      </c>
      <c r="U53" s="9">
        <f t="shared" si="34"/>
        <v>1.5094339622641507E-8</v>
      </c>
      <c r="V53" s="12">
        <f>$F$53</f>
        <v>0.10680578085828049</v>
      </c>
      <c r="W53" s="39">
        <f t="shared" si="35"/>
        <v>1.3886982665881329E-3</v>
      </c>
      <c r="X53" s="37">
        <f t="shared" si="36"/>
        <v>0.21979881545548555</v>
      </c>
      <c r="Y53" s="9">
        <f t="shared" si="38"/>
        <v>7.5471698113207547E-8</v>
      </c>
      <c r="Z53" s="12">
        <f>$F$53</f>
        <v>0.10680578085828049</v>
      </c>
      <c r="AA53" s="9">
        <f t="shared" si="37"/>
        <v>6.7372843614282099E-3</v>
      </c>
    </row>
    <row r="54" spans="2:27" x14ac:dyDescent="0.3">
      <c r="B54" s="9">
        <v>9</v>
      </c>
      <c r="C54" s="42">
        <f t="shared" si="19"/>
        <v>2.8</v>
      </c>
      <c r="D54" s="37">
        <f t="shared" si="20"/>
        <v>0.26251823043266903</v>
      </c>
      <c r="E54" s="9">
        <f t="shared" si="21"/>
        <v>2.515723270440252E-9</v>
      </c>
      <c r="F54" s="12">
        <f t="shared" si="22"/>
        <v>1.8102049845155583E-2</v>
      </c>
      <c r="G54" s="39">
        <f t="shared" si="23"/>
        <v>1.7333345173944678E-3</v>
      </c>
      <c r="H54" s="37">
        <f t="shared" si="24"/>
        <v>0.27243744565742445</v>
      </c>
      <c r="I54" s="9">
        <f t="shared" si="25"/>
        <v>2.5157232704402511E-9</v>
      </c>
      <c r="J54" s="12">
        <f>$F$54</f>
        <v>1.8102049845155583E-2</v>
      </c>
      <c r="K54" s="39">
        <f t="shared" si="26"/>
        <v>1.6395376273897633E-3</v>
      </c>
      <c r="L54" s="37">
        <f t="shared" si="27"/>
        <v>0.29190117332824572</v>
      </c>
      <c r="M54" s="9">
        <f t="shared" si="28"/>
        <v>0</v>
      </c>
      <c r="N54" s="12">
        <f>$F$54</f>
        <v>1.8102049845155583E-2</v>
      </c>
      <c r="O54" s="39">
        <f t="shared" si="29"/>
        <v>0</v>
      </c>
      <c r="P54" s="37">
        <f t="shared" si="30"/>
        <v>0.29669075694180297</v>
      </c>
      <c r="Q54" s="9">
        <f t="shared" si="31"/>
        <v>0</v>
      </c>
      <c r="R54" s="12">
        <f>$F$54</f>
        <v>1.8102049845155583E-2</v>
      </c>
      <c r="S54" s="39">
        <f t="shared" si="32"/>
        <v>0</v>
      </c>
      <c r="T54" s="37">
        <f t="shared" si="33"/>
        <v>0.30775040120834518</v>
      </c>
      <c r="U54" s="9">
        <f t="shared" si="34"/>
        <v>2.5157232704402515E-9</v>
      </c>
      <c r="V54" s="12">
        <f>$F$54</f>
        <v>1.8102049845155583E-2</v>
      </c>
      <c r="W54" s="39">
        <f t="shared" si="35"/>
        <v>1.3656004339123629E-3</v>
      </c>
      <c r="X54" s="37">
        <f t="shared" si="36"/>
        <v>0.31399830779355076</v>
      </c>
      <c r="Y54" s="9">
        <f t="shared" si="38"/>
        <v>2.5157232704402515E-9</v>
      </c>
      <c r="Z54" s="12">
        <f>$F$54</f>
        <v>1.8102049845155583E-2</v>
      </c>
      <c r="AA54" s="9">
        <f t="shared" si="37"/>
        <v>1.325044996270029E-3</v>
      </c>
    </row>
    <row r="55" spans="2:27" x14ac:dyDescent="0.3">
      <c r="B55" s="9">
        <v>10</v>
      </c>
      <c r="C55" s="42">
        <f t="shared" si="19"/>
        <v>2</v>
      </c>
      <c r="D55" s="37">
        <f t="shared" si="20"/>
        <v>0.36752552260573668</v>
      </c>
      <c r="E55" s="9">
        <f t="shared" si="21"/>
        <v>2.515723270440252E-9</v>
      </c>
      <c r="F55" s="12">
        <f t="shared" si="22"/>
        <v>1.1428992773927149E-3</v>
      </c>
      <c r="G55" s="39">
        <f t="shared" si="23"/>
        <v>2.7453782194860766E-2</v>
      </c>
      <c r="H55" s="37">
        <f t="shared" si="24"/>
        <v>0.38141242392039421</v>
      </c>
      <c r="I55" s="9">
        <f t="shared" si="25"/>
        <v>0</v>
      </c>
      <c r="J55" s="12">
        <f>$F$55</f>
        <v>1.1428992773927149E-3</v>
      </c>
      <c r="K55" s="39">
        <f t="shared" si="26"/>
        <v>0</v>
      </c>
      <c r="L55" s="37">
        <f t="shared" si="27"/>
        <v>0.40866164265954402</v>
      </c>
      <c r="M55" s="9">
        <f t="shared" si="28"/>
        <v>0</v>
      </c>
      <c r="N55" s="12">
        <f>$F$55</f>
        <v>1.1428992773927149E-3</v>
      </c>
      <c r="O55" s="39">
        <f t="shared" si="29"/>
        <v>0</v>
      </c>
      <c r="P55" s="37">
        <f t="shared" si="30"/>
        <v>0.41536705971852417</v>
      </c>
      <c r="Q55" s="9">
        <f t="shared" si="31"/>
        <v>0</v>
      </c>
      <c r="R55" s="12">
        <f>$F$55</f>
        <v>1.1428992773927149E-3</v>
      </c>
      <c r="S55" s="39">
        <f t="shared" si="32"/>
        <v>0</v>
      </c>
      <c r="T55" s="37">
        <f t="shared" si="33"/>
        <v>0.43085056169168323</v>
      </c>
      <c r="U55" s="9">
        <f t="shared" si="34"/>
        <v>0</v>
      </c>
      <c r="V55" s="12">
        <f>$F$55</f>
        <v>1.1428992773927149E-3</v>
      </c>
      <c r="W55" s="39">
        <f t="shared" si="35"/>
        <v>0</v>
      </c>
      <c r="X55" s="37">
        <f t="shared" si="36"/>
        <v>0.43959763091097109</v>
      </c>
      <c r="Y55" s="9">
        <f t="shared" si="38"/>
        <v>0</v>
      </c>
      <c r="Z55" s="12">
        <f>$F$55</f>
        <v>1.1428992773927149E-3</v>
      </c>
      <c r="AA55" s="9">
        <f t="shared" si="37"/>
        <v>0</v>
      </c>
    </row>
    <row r="56" spans="2:27" x14ac:dyDescent="0.3">
      <c r="D56" s="1"/>
    </row>
    <row r="57" spans="2:27" x14ac:dyDescent="0.3">
      <c r="B57" s="5" t="s">
        <v>70</v>
      </c>
      <c r="L57" s="1">
        <v>0</v>
      </c>
      <c r="M57">
        <v>2E-3</v>
      </c>
      <c r="U57" s="6" t="s">
        <v>45</v>
      </c>
      <c r="V57" s="8">
        <v>9.8059999999999992</v>
      </c>
    </row>
    <row r="58" spans="2:27" x14ac:dyDescent="0.3">
      <c r="B58" s="6" t="str">
        <f>C45</f>
        <v>Di (mm)</v>
      </c>
      <c r="C58" s="33" t="s">
        <v>46</v>
      </c>
      <c r="D58" s="10" t="s">
        <v>7</v>
      </c>
      <c r="E58" s="33" t="s">
        <v>8</v>
      </c>
      <c r="F58" s="10" t="s">
        <v>9</v>
      </c>
      <c r="G58" s="33" t="s">
        <v>10</v>
      </c>
      <c r="H58" s="10" t="s">
        <v>11</v>
      </c>
      <c r="I58" s="33" t="s">
        <v>12</v>
      </c>
      <c r="L58">
        <v>0.6</v>
      </c>
      <c r="M58">
        <v>2E-3</v>
      </c>
      <c r="U58" s="6" t="s">
        <v>43</v>
      </c>
      <c r="V58" s="8">
        <v>2E-3</v>
      </c>
    </row>
    <row r="59" spans="2:27" x14ac:dyDescent="0.3">
      <c r="B59" s="22">
        <f>C48</f>
        <v>22.4</v>
      </c>
      <c r="C59" s="34" t="str">
        <f>$D$45</f>
        <v>Tau*,i</v>
      </c>
      <c r="D59" s="23">
        <f>D48</f>
        <v>3.2814778804083629E-2</v>
      </c>
      <c r="E59" s="24">
        <f>H48</f>
        <v>3.4054680707178056E-2</v>
      </c>
      <c r="F59" s="24">
        <f>L48</f>
        <v>3.6487646666030715E-2</v>
      </c>
      <c r="G59" s="24">
        <f>P48</f>
        <v>3.7086344617725371E-2</v>
      </c>
      <c r="H59" s="24">
        <f>T48</f>
        <v>3.8468800151043148E-2</v>
      </c>
      <c r="I59" s="24">
        <f>X48</f>
        <v>3.9249788474193845E-2</v>
      </c>
    </row>
    <row r="60" spans="2:27" x14ac:dyDescent="0.3">
      <c r="B60" s="26"/>
      <c r="C60" s="35" t="str">
        <f>$G$45</f>
        <v>w*,i</v>
      </c>
      <c r="D60" s="25">
        <f>G48</f>
        <v>1.1587028564202637E-2</v>
      </c>
      <c r="E60" s="25">
        <f>K48</f>
        <v>0</v>
      </c>
      <c r="F60" s="25">
        <f>O48</f>
        <v>0</v>
      </c>
      <c r="G60" s="25">
        <f>S48</f>
        <v>2.2181100568875952E-2</v>
      </c>
      <c r="H60" s="25">
        <f>W48</f>
        <v>8.0333374470368105E-2</v>
      </c>
      <c r="I60" s="25">
        <f>AA48</f>
        <v>0.10274916651811541</v>
      </c>
      <c r="U60" s="10" t="s">
        <v>6</v>
      </c>
      <c r="V60" s="10" t="s">
        <v>40</v>
      </c>
      <c r="W60" s="10" t="s">
        <v>41</v>
      </c>
      <c r="X60" s="10" t="s">
        <v>42</v>
      </c>
      <c r="Y60" s="10" t="s">
        <v>44</v>
      </c>
    </row>
    <row r="61" spans="2:27" x14ac:dyDescent="0.3">
      <c r="B61" s="21">
        <f>C49</f>
        <v>16</v>
      </c>
      <c r="C61" s="33" t="str">
        <f>$D$45</f>
        <v>Tau*,i</v>
      </c>
      <c r="D61" s="7">
        <f>D49</f>
        <v>4.5940690325717085E-2</v>
      </c>
      <c r="E61" s="7">
        <f>H49</f>
        <v>4.7676552990049276E-2</v>
      </c>
      <c r="F61" s="7">
        <f>L49</f>
        <v>5.1082705332443003E-2</v>
      </c>
      <c r="G61" s="7">
        <f>P49</f>
        <v>5.1920882464815521E-2</v>
      </c>
      <c r="H61" s="7">
        <f>T49</f>
        <v>5.3856320211460404E-2</v>
      </c>
      <c r="I61" s="7">
        <f>X49</f>
        <v>5.4949703863871387E-2</v>
      </c>
      <c r="U61" s="15">
        <f t="shared" ref="U61:U70" si="39">C46</f>
        <v>45</v>
      </c>
      <c r="V61" s="9">
        <v>0</v>
      </c>
      <c r="W61" s="9">
        <v>0</v>
      </c>
      <c r="X61" s="9">
        <v>0</v>
      </c>
      <c r="Y61" s="17">
        <f t="shared" ref="Y61:Y70" si="40">U61/$V$57</f>
        <v>4.5890271262492357</v>
      </c>
    </row>
    <row r="62" spans="2:27" x14ac:dyDescent="0.3">
      <c r="B62" s="27"/>
      <c r="C62" s="10" t="str">
        <f>$G$45</f>
        <v>w*,i</v>
      </c>
      <c r="D62" s="20">
        <f>G49</f>
        <v>1.8983794742298814E-3</v>
      </c>
      <c r="E62" s="20">
        <f>K49</f>
        <v>1.3467385613523614E-3</v>
      </c>
      <c r="F62" s="20">
        <f>O49</f>
        <v>1.9833737425028395E-2</v>
      </c>
      <c r="G62" s="20">
        <f>S49</f>
        <v>4.0290846071793798E-2</v>
      </c>
      <c r="H62" s="20">
        <f>W49</f>
        <v>5.6647002190002502E-2</v>
      </c>
      <c r="I62" s="20">
        <f>AA49</f>
        <v>7.7821316874201199E-2</v>
      </c>
      <c r="U62" s="15">
        <f t="shared" si="39"/>
        <v>31.5</v>
      </c>
      <c r="V62" s="9">
        <v>0</v>
      </c>
      <c r="W62" s="9">
        <v>0</v>
      </c>
      <c r="X62" s="9">
        <v>0</v>
      </c>
      <c r="Y62" s="17">
        <f t="shared" si="40"/>
        <v>3.2123189883744647</v>
      </c>
    </row>
    <row r="63" spans="2:27" x14ac:dyDescent="0.3">
      <c r="B63" s="22">
        <f>C50</f>
        <v>11.2</v>
      </c>
      <c r="C63" s="34" t="str">
        <f>$D$45</f>
        <v>Tau*,i</v>
      </c>
      <c r="D63" s="24">
        <f>D50</f>
        <v>6.5629557608167258E-2</v>
      </c>
      <c r="E63" s="24">
        <f>H50</f>
        <v>6.8109361414356112E-2</v>
      </c>
      <c r="F63" s="24">
        <f>L50</f>
        <v>7.2975293332061431E-2</v>
      </c>
      <c r="G63" s="24">
        <f>P50</f>
        <v>7.4172689235450742E-2</v>
      </c>
      <c r="H63" s="24">
        <f>T50</f>
        <v>7.6937600302086295E-2</v>
      </c>
      <c r="I63" s="24">
        <f>X50</f>
        <v>7.8499576948387689E-2</v>
      </c>
      <c r="U63" s="15">
        <f t="shared" si="39"/>
        <v>22.4</v>
      </c>
      <c r="V63" s="9">
        <v>1.4126000000000001</v>
      </c>
      <c r="W63" s="9">
        <v>-4.1200000000000001E-2</v>
      </c>
      <c r="X63" s="12">
        <f t="shared" ref="X63:X69" si="41">($V$58-W63)/V63</f>
        <v>3.0581905705790741E-2</v>
      </c>
      <c r="Y63" s="17">
        <f t="shared" si="40"/>
        <v>2.284315725066286</v>
      </c>
    </row>
    <row r="64" spans="2:27" x14ac:dyDescent="0.3">
      <c r="B64" s="28"/>
      <c r="C64" s="35" t="str">
        <f>$G$45</f>
        <v>w*,i</v>
      </c>
      <c r="D64" s="25">
        <f>G50</f>
        <v>1.8434669632650189E-3</v>
      </c>
      <c r="E64" s="25">
        <f>K50</f>
        <v>6.9748416610689434E-3</v>
      </c>
      <c r="F64" s="25">
        <f>O50</f>
        <v>1.10057296454148E-2</v>
      </c>
      <c r="G64" s="25">
        <f>S50</f>
        <v>2.608359556615315E-2</v>
      </c>
      <c r="H64" s="25">
        <f>W50</f>
        <v>4.5507525217899775E-2</v>
      </c>
      <c r="I64" s="25">
        <f>AA50</f>
        <v>8.9721331982093561E-2</v>
      </c>
      <c r="U64" s="15">
        <f t="shared" si="39"/>
        <v>16</v>
      </c>
      <c r="V64" s="9">
        <v>3.7568000000000001</v>
      </c>
      <c r="W64" s="9">
        <v>-0.17349999999999999</v>
      </c>
      <c r="X64" s="12">
        <f t="shared" si="41"/>
        <v>4.6715289608177168E-2</v>
      </c>
      <c r="Y64" s="17">
        <f t="shared" si="40"/>
        <v>1.6316540893330616</v>
      </c>
    </row>
    <row r="65" spans="2:25" x14ac:dyDescent="0.3">
      <c r="B65" s="21">
        <f>C51</f>
        <v>8</v>
      </c>
      <c r="C65" s="33" t="str">
        <f>$D$45</f>
        <v>Tau*,i</v>
      </c>
      <c r="D65" s="7">
        <f>D51</f>
        <v>9.1881380651434169E-2</v>
      </c>
      <c r="E65" s="7">
        <f>H51</f>
        <v>9.5353105980098551E-2</v>
      </c>
      <c r="F65" s="7">
        <f>L51</f>
        <v>0.10216541066488601</v>
      </c>
      <c r="G65" s="7">
        <f>P51</f>
        <v>0.10384176492963104</v>
      </c>
      <c r="H65" s="7">
        <f>T51</f>
        <v>0.10771264042292081</v>
      </c>
      <c r="I65" s="7">
        <f>X51</f>
        <v>0.10989940772774277</v>
      </c>
      <c r="L65" s="3"/>
      <c r="U65" s="15">
        <f t="shared" si="39"/>
        <v>11.2</v>
      </c>
      <c r="V65" s="9">
        <v>1.1892</v>
      </c>
      <c r="W65" s="9">
        <v>-7.5300000000000006E-2</v>
      </c>
      <c r="X65" s="12">
        <f t="shared" si="41"/>
        <v>6.5001681802892702E-2</v>
      </c>
      <c r="Y65" s="17">
        <f t="shared" si="40"/>
        <v>1.142157862533143</v>
      </c>
    </row>
    <row r="66" spans="2:25" x14ac:dyDescent="0.3">
      <c r="B66" s="29"/>
      <c r="C66" s="10" t="str">
        <f>$G$45</f>
        <v>w*,i</v>
      </c>
      <c r="D66" s="20">
        <f>G51</f>
        <v>2.1898440493603333E-3</v>
      </c>
      <c r="E66" s="20">
        <f>K51</f>
        <v>1.4795312902929133E-3</v>
      </c>
      <c r="F66" s="20">
        <f>O51</f>
        <v>4.5357541856152397E-3</v>
      </c>
      <c r="G66" s="20">
        <f>S51</f>
        <v>8.5923560429061116E-3</v>
      </c>
      <c r="H66" s="20">
        <f>W51</f>
        <v>1.2076817070206778E-2</v>
      </c>
      <c r="I66" s="20">
        <f>AA51</f>
        <v>2.7501806915782828E-2</v>
      </c>
      <c r="K66" s="2"/>
      <c r="U66" s="44">
        <f t="shared" si="39"/>
        <v>8</v>
      </c>
      <c r="V66" s="45">
        <v>0.25869999999999999</v>
      </c>
      <c r="W66" s="45">
        <v>-2.2200000000000001E-2</v>
      </c>
      <c r="X66" s="46">
        <f t="shared" si="41"/>
        <v>9.3544646308465401E-2</v>
      </c>
      <c r="Y66" s="47">
        <f t="shared" si="40"/>
        <v>0.81582704466653078</v>
      </c>
    </row>
    <row r="67" spans="2:25" x14ac:dyDescent="0.3">
      <c r="B67" s="22">
        <f>C52</f>
        <v>5.6</v>
      </c>
      <c r="C67" s="34" t="str">
        <f>$D$45</f>
        <v>Tau*,i</v>
      </c>
      <c r="D67" s="24">
        <f>D52</f>
        <v>0.13125911521633452</v>
      </c>
      <c r="E67" s="24">
        <f>H52</f>
        <v>0.13621872282871222</v>
      </c>
      <c r="F67" s="24">
        <f>L52</f>
        <v>0.14595058666412286</v>
      </c>
      <c r="G67" s="24">
        <f>P52</f>
        <v>0.14834537847090148</v>
      </c>
      <c r="H67" s="24">
        <f>T52</f>
        <v>0.15387520060417259</v>
      </c>
      <c r="I67" s="24">
        <f>X52</f>
        <v>0.15699915389677538</v>
      </c>
      <c r="K67" s="4"/>
      <c r="U67" s="15">
        <f t="shared" si="39"/>
        <v>5.6</v>
      </c>
      <c r="V67" s="9">
        <v>6.7299999999999999E-2</v>
      </c>
      <c r="W67" s="9">
        <v>-8.0000000000000002E-3</v>
      </c>
      <c r="X67" s="12">
        <f t="shared" si="41"/>
        <v>0.14858841010401189</v>
      </c>
      <c r="Y67" s="17">
        <f t="shared" si="40"/>
        <v>0.5710789312665715</v>
      </c>
    </row>
    <row r="68" spans="2:25" x14ac:dyDescent="0.3">
      <c r="B68" s="30"/>
      <c r="C68" s="35" t="str">
        <f>$G$45</f>
        <v>w*,i</v>
      </c>
      <c r="D68" s="25">
        <f>G52</f>
        <v>9.9365703215491393E-4</v>
      </c>
      <c r="E68" s="25">
        <f>K52</f>
        <v>9.3988671926254982E-4</v>
      </c>
      <c r="F68" s="25">
        <f>O52</f>
        <v>1.9067970426444208E-3</v>
      </c>
      <c r="G68" s="25">
        <f>S52</f>
        <v>3.7216214957373154E-3</v>
      </c>
      <c r="H68" s="25">
        <f>W52</f>
        <v>6.0670765337361579E-3</v>
      </c>
      <c r="I68" s="25">
        <f>AA52</f>
        <v>1.7090991939630061E-2</v>
      </c>
      <c r="K68" s="2"/>
      <c r="U68" s="15">
        <f t="shared" si="39"/>
        <v>4</v>
      </c>
      <c r="V68" s="9">
        <v>-2.0999999999999999E-3</v>
      </c>
      <c r="W68" s="43">
        <v>6.9999999999999999E-4</v>
      </c>
      <c r="X68" s="12">
        <f t="shared" si="41"/>
        <v>-0.61904761904761907</v>
      </c>
      <c r="Y68" s="17">
        <f t="shared" si="40"/>
        <v>0.40791352233326539</v>
      </c>
    </row>
    <row r="69" spans="2:25" x14ac:dyDescent="0.3">
      <c r="B69" s="21">
        <v>4</v>
      </c>
      <c r="C69" s="33" t="str">
        <f>$D$45</f>
        <v>Tau*,i</v>
      </c>
      <c r="D69" s="7">
        <f>D53</f>
        <v>0.18376276130286834</v>
      </c>
      <c r="E69" s="7">
        <f>H53</f>
        <v>0.1907062119601971</v>
      </c>
      <c r="F69" s="7">
        <f>L53</f>
        <v>0.20433082132977201</v>
      </c>
      <c r="G69" s="7">
        <f>P53</f>
        <v>0.20768352985926208</v>
      </c>
      <c r="H69" s="7">
        <f>T53</f>
        <v>0.21542528084584162</v>
      </c>
      <c r="I69" s="7">
        <f>X53</f>
        <v>0.21979881545548555</v>
      </c>
      <c r="K69" s="4"/>
      <c r="U69" s="15">
        <f t="shared" si="39"/>
        <v>2.8</v>
      </c>
      <c r="V69" s="9">
        <v>-1.29E-2</v>
      </c>
      <c r="W69" s="9">
        <v>4.7999999999999996E-3</v>
      </c>
      <c r="X69" s="12">
        <f t="shared" si="41"/>
        <v>0.21705426356589144</v>
      </c>
      <c r="Y69" s="17">
        <f t="shared" si="40"/>
        <v>0.28553946563328575</v>
      </c>
    </row>
    <row r="70" spans="2:25" x14ac:dyDescent="0.3">
      <c r="B70" s="31"/>
      <c r="C70" s="10" t="str">
        <f>$G$45</f>
        <v>w*,i</v>
      </c>
      <c r="D70" s="20">
        <f>G53</f>
        <v>2.937753703971984E-4</v>
      </c>
      <c r="E70" s="20">
        <f>K53</f>
        <v>2.7787814119722948E-4</v>
      </c>
      <c r="F70" s="20">
        <f>O53</f>
        <v>2.505537018409766E-4</v>
      </c>
      <c r="G70" s="20">
        <f>S53</f>
        <v>9.7804435580071654E-4</v>
      </c>
      <c r="H70" s="20">
        <f>W53</f>
        <v>1.3886982665881329E-3</v>
      </c>
      <c r="I70" s="20">
        <f>AA53</f>
        <v>6.7372843614282099E-3</v>
      </c>
      <c r="K70" s="2"/>
      <c r="U70" s="15">
        <f t="shared" si="39"/>
        <v>2</v>
      </c>
      <c r="V70" s="9">
        <v>0</v>
      </c>
      <c r="W70" s="9">
        <v>0</v>
      </c>
      <c r="X70" s="9">
        <v>0</v>
      </c>
      <c r="Y70" s="17">
        <f t="shared" si="40"/>
        <v>0.20395676116663269</v>
      </c>
    </row>
    <row r="71" spans="2:25" x14ac:dyDescent="0.3">
      <c r="B71" s="22">
        <v>2.8</v>
      </c>
      <c r="C71" s="34" t="str">
        <f>$D$45</f>
        <v>Tau*,i</v>
      </c>
      <c r="D71" s="24">
        <f>D54</f>
        <v>0.26251823043266903</v>
      </c>
      <c r="E71" s="24">
        <f>H54</f>
        <v>0.27243744565742445</v>
      </c>
      <c r="F71" s="24">
        <f>L54</f>
        <v>0.29190117332824572</v>
      </c>
      <c r="G71" s="24">
        <f>P54</f>
        <v>0.29669075694180297</v>
      </c>
      <c r="H71" s="24">
        <f>T54</f>
        <v>0.30775040120834518</v>
      </c>
      <c r="I71" s="24">
        <f>X54</f>
        <v>0.31399830779355076</v>
      </c>
      <c r="K71" s="4"/>
    </row>
    <row r="72" spans="2:25" x14ac:dyDescent="0.3">
      <c r="B72" s="32"/>
      <c r="C72" s="35" t="str">
        <f>$G$45</f>
        <v>w*,i</v>
      </c>
      <c r="D72" s="25">
        <f>G54</f>
        <v>1.7333345173944678E-3</v>
      </c>
      <c r="E72" s="25">
        <f>K54</f>
        <v>1.6395376273897633E-3</v>
      </c>
      <c r="F72" s="25">
        <f>O54</f>
        <v>0</v>
      </c>
      <c r="G72" s="25">
        <f>S54</f>
        <v>0</v>
      </c>
      <c r="H72" s="25">
        <f>W54</f>
        <v>1.3656004339123629E-3</v>
      </c>
      <c r="I72" s="25">
        <f>AA54</f>
        <v>1.325044996270029E-3</v>
      </c>
      <c r="K72" s="2"/>
    </row>
    <row r="73" spans="2:25" x14ac:dyDescent="0.3">
      <c r="B73" s="21">
        <v>2</v>
      </c>
      <c r="C73" s="33" t="str">
        <f>$D$45</f>
        <v>Tau*,i</v>
      </c>
      <c r="D73" s="7">
        <f>D55</f>
        <v>0.36752552260573668</v>
      </c>
      <c r="E73" s="7">
        <f>H55</f>
        <v>0.38141242392039421</v>
      </c>
      <c r="F73" s="7">
        <f>L55</f>
        <v>0.40866164265954402</v>
      </c>
      <c r="G73" s="7">
        <f>P55</f>
        <v>0.41536705971852417</v>
      </c>
      <c r="H73" s="7">
        <f>T55</f>
        <v>0.43085056169168323</v>
      </c>
      <c r="I73" s="7">
        <f>X55</f>
        <v>0.43959763091097109</v>
      </c>
      <c r="K73" s="4"/>
      <c r="M73" s="4"/>
      <c r="N73" s="4"/>
      <c r="O73" s="4"/>
      <c r="P73" s="4"/>
      <c r="Q73" s="4"/>
      <c r="R73" s="4"/>
      <c r="S73" s="4"/>
    </row>
    <row r="74" spans="2:25" x14ac:dyDescent="0.3">
      <c r="B74" s="21"/>
      <c r="C74" s="10" t="str">
        <f>$G$45</f>
        <v>w*,i</v>
      </c>
      <c r="D74" s="20">
        <f>G55</f>
        <v>2.7453782194860766E-2</v>
      </c>
      <c r="E74" s="20">
        <f>K55</f>
        <v>0</v>
      </c>
      <c r="F74" s="20">
        <f>O55</f>
        <v>0</v>
      </c>
      <c r="G74" s="20">
        <f>S55</f>
        <v>0</v>
      </c>
      <c r="H74" s="20">
        <f>W55</f>
        <v>0</v>
      </c>
      <c r="I74" s="20">
        <f>AA55</f>
        <v>0</v>
      </c>
      <c r="K74" s="2"/>
      <c r="M74" s="4"/>
      <c r="N74" s="4"/>
      <c r="O74" s="4"/>
      <c r="P74" s="4"/>
      <c r="Q74" s="4"/>
      <c r="R74" s="4"/>
      <c r="S74" s="4"/>
    </row>
    <row r="75" spans="2:25" x14ac:dyDescent="0.3">
      <c r="K75" s="4"/>
      <c r="M75" s="4"/>
      <c r="N75" s="4"/>
      <c r="O75" s="4"/>
      <c r="P75" s="4"/>
      <c r="Q75" s="4"/>
      <c r="R75" s="4"/>
      <c r="S75" s="4"/>
    </row>
    <row r="76" spans="2:25" x14ac:dyDescent="0.3">
      <c r="K76" s="2"/>
      <c r="M76" s="4"/>
      <c r="N76" s="4"/>
      <c r="O76" s="4"/>
      <c r="P76" s="4"/>
      <c r="Q76" s="4"/>
      <c r="R76" s="4"/>
      <c r="S76" s="4"/>
    </row>
    <row r="77" spans="2:25" x14ac:dyDescent="0.3">
      <c r="K77" s="4"/>
      <c r="M77" s="4"/>
      <c r="N77" s="4"/>
      <c r="O77" s="4"/>
      <c r="P77" s="4"/>
      <c r="Q77" s="4"/>
      <c r="R77" s="4"/>
      <c r="S77" s="4"/>
    </row>
    <row r="78" spans="2:25" x14ac:dyDescent="0.3">
      <c r="K78" s="2"/>
    </row>
    <row r="79" spans="2:25" x14ac:dyDescent="0.3">
      <c r="K79" s="4"/>
      <c r="M79" s="4"/>
      <c r="N79" s="4"/>
      <c r="O79" s="4"/>
      <c r="P79" s="4"/>
      <c r="Q79" s="4"/>
      <c r="R79" s="4"/>
      <c r="S79" s="4"/>
      <c r="X79" s="2"/>
    </row>
    <row r="80" spans="2:25" x14ac:dyDescent="0.3">
      <c r="K80" s="2"/>
      <c r="X80" s="2"/>
    </row>
    <row r="81" spans="4:24" x14ac:dyDescent="0.3">
      <c r="K81" s="4"/>
      <c r="M81" s="4"/>
      <c r="N81" s="4"/>
      <c r="O81" s="4"/>
      <c r="P81" s="4"/>
      <c r="Q81" s="4"/>
      <c r="R81" s="4"/>
      <c r="S81" s="4"/>
      <c r="X81" s="2"/>
    </row>
    <row r="82" spans="4:24" x14ac:dyDescent="0.3">
      <c r="D82" s="3"/>
      <c r="X82" s="2"/>
    </row>
    <row r="83" spans="4:24" x14ac:dyDescent="0.3">
      <c r="X83" s="2"/>
    </row>
    <row r="84" spans="4:24" x14ac:dyDescent="0.3">
      <c r="X84" s="2"/>
    </row>
    <row r="85" spans="4:24" x14ac:dyDescent="0.3">
      <c r="X85" s="2"/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EE751-57F7-4EC7-AAEE-B5870810EF6D}">
  <dimension ref="B2:AA85"/>
  <sheetViews>
    <sheetView topLeftCell="A40" workbookViewId="0">
      <selection activeCell="K16" sqref="K16"/>
    </sheetView>
  </sheetViews>
  <sheetFormatPr defaultRowHeight="14.4" x14ac:dyDescent="0.3"/>
  <cols>
    <col min="2" max="2" width="10" customWidth="1"/>
    <col min="3" max="3" width="9.88671875" customWidth="1"/>
    <col min="10" max="10" width="11.109375" customWidth="1"/>
    <col min="11" max="11" width="10.44140625" customWidth="1"/>
    <col min="12" max="12" width="9.6640625" customWidth="1"/>
    <col min="13" max="13" width="12.109375" bestFit="1" customWidth="1"/>
    <col min="15" max="15" width="11.33203125" customWidth="1"/>
    <col min="21" max="21" width="10.109375" customWidth="1"/>
    <col min="24" max="24" width="11.33203125" customWidth="1"/>
  </cols>
  <sheetData>
    <row r="2" spans="2:15" x14ac:dyDescent="0.3">
      <c r="B2" s="5" t="s">
        <v>62</v>
      </c>
    </row>
    <row r="3" spans="2:15" x14ac:dyDescent="0.3">
      <c r="B3" s="18"/>
      <c r="C3" s="9">
        <v>0</v>
      </c>
      <c r="D3" s="9">
        <v>2</v>
      </c>
      <c r="E3" s="9">
        <v>4</v>
      </c>
      <c r="F3" s="9">
        <v>2</v>
      </c>
      <c r="G3" s="9">
        <v>0</v>
      </c>
      <c r="H3" s="9">
        <v>2</v>
      </c>
      <c r="I3" s="9">
        <v>4</v>
      </c>
      <c r="J3" s="9">
        <v>2</v>
      </c>
      <c r="K3" t="s">
        <v>69</v>
      </c>
      <c r="N3" s="5" t="s">
        <v>52</v>
      </c>
      <c r="O3" s="5"/>
    </row>
    <row r="4" spans="2:15" x14ac:dyDescent="0.3">
      <c r="B4" s="10" t="s">
        <v>53</v>
      </c>
      <c r="C4" s="10" t="s">
        <v>54</v>
      </c>
      <c r="D4" s="10" t="s">
        <v>55</v>
      </c>
      <c r="E4" s="10" t="s">
        <v>56</v>
      </c>
      <c r="F4" s="10" t="s">
        <v>57</v>
      </c>
      <c r="G4" s="10" t="s">
        <v>58</v>
      </c>
      <c r="H4" s="10" t="s">
        <v>59</v>
      </c>
      <c r="I4" s="10" t="s">
        <v>60</v>
      </c>
      <c r="J4" s="10" t="s">
        <v>61</v>
      </c>
      <c r="N4" s="10" t="s">
        <v>29</v>
      </c>
      <c r="O4" s="10" t="s">
        <v>30</v>
      </c>
    </row>
    <row r="5" spans="2:15" x14ac:dyDescent="0.3">
      <c r="B5" s="10">
        <v>1</v>
      </c>
      <c r="C5" s="9">
        <v>28</v>
      </c>
      <c r="D5" s="9">
        <v>32</v>
      </c>
      <c r="E5" s="9">
        <v>31.5</v>
      </c>
      <c r="F5" s="9">
        <v>30.5</v>
      </c>
      <c r="G5" s="9">
        <v>11</v>
      </c>
      <c r="H5" s="9">
        <v>14</v>
      </c>
      <c r="I5" s="9">
        <v>15.5</v>
      </c>
      <c r="J5" s="9">
        <v>14</v>
      </c>
      <c r="N5" s="14">
        <v>45</v>
      </c>
      <c r="O5" s="12">
        <v>0</v>
      </c>
    </row>
    <row r="6" spans="2:15" x14ac:dyDescent="0.3">
      <c r="B6" s="10">
        <v>2</v>
      </c>
      <c r="C6" s="9">
        <v>29</v>
      </c>
      <c r="D6" s="9">
        <v>32.5</v>
      </c>
      <c r="E6" s="9">
        <v>32</v>
      </c>
      <c r="F6" s="9">
        <v>31</v>
      </c>
      <c r="G6" s="9">
        <v>11</v>
      </c>
      <c r="H6" s="9">
        <v>13.5</v>
      </c>
      <c r="I6" s="9">
        <v>15.5</v>
      </c>
      <c r="J6" s="9">
        <v>14</v>
      </c>
      <c r="N6" s="9">
        <v>31.5</v>
      </c>
      <c r="O6" s="12">
        <v>0</v>
      </c>
    </row>
    <row r="7" spans="2:15" x14ac:dyDescent="0.3">
      <c r="B7" s="10">
        <v>3</v>
      </c>
      <c r="C7" s="9">
        <v>30.5</v>
      </c>
      <c r="D7" s="9">
        <v>34</v>
      </c>
      <c r="E7" s="9">
        <v>33.5</v>
      </c>
      <c r="F7" s="9">
        <v>32.5</v>
      </c>
      <c r="G7" s="9">
        <v>11</v>
      </c>
      <c r="H7" s="9">
        <v>13.5</v>
      </c>
      <c r="I7" s="9">
        <v>15.5</v>
      </c>
      <c r="J7" s="9">
        <v>14</v>
      </c>
      <c r="N7" s="9">
        <v>22.4</v>
      </c>
      <c r="O7" s="12">
        <v>5.4158678660964459E-2</v>
      </c>
    </row>
    <row r="8" spans="2:15" x14ac:dyDescent="0.3">
      <c r="B8" s="10">
        <v>4</v>
      </c>
      <c r="C8" s="9">
        <v>31</v>
      </c>
      <c r="D8" s="9">
        <v>34</v>
      </c>
      <c r="E8" s="9">
        <v>34</v>
      </c>
      <c r="F8" s="9">
        <v>33</v>
      </c>
      <c r="G8" s="9">
        <v>11</v>
      </c>
      <c r="H8" s="9">
        <v>13.5</v>
      </c>
      <c r="I8" s="9">
        <v>15.5</v>
      </c>
      <c r="J8" s="9">
        <v>14</v>
      </c>
      <c r="N8" s="9">
        <v>16</v>
      </c>
      <c r="O8" s="12">
        <v>0.264452145701224</v>
      </c>
    </row>
    <row r="9" spans="2:15" x14ac:dyDescent="0.3">
      <c r="B9" s="10">
        <v>5</v>
      </c>
      <c r="C9" s="9">
        <v>31.5</v>
      </c>
      <c r="D9" s="9">
        <v>34.5</v>
      </c>
      <c r="E9" s="9">
        <v>35</v>
      </c>
      <c r="F9" s="9">
        <v>34.5</v>
      </c>
      <c r="G9" s="9">
        <v>11</v>
      </c>
      <c r="H9" s="9">
        <v>13.5</v>
      </c>
      <c r="I9" s="9">
        <v>15.5</v>
      </c>
      <c r="J9" s="9">
        <v>14</v>
      </c>
      <c r="N9" s="9">
        <v>11.2</v>
      </c>
      <c r="O9" s="12">
        <v>0.10212358059283291</v>
      </c>
    </row>
    <row r="10" spans="2:15" x14ac:dyDescent="0.3">
      <c r="B10" s="10">
        <v>6</v>
      </c>
      <c r="C10" s="9">
        <v>32.5</v>
      </c>
      <c r="D10" s="9">
        <v>35</v>
      </c>
      <c r="E10" s="9">
        <v>35.5</v>
      </c>
      <c r="F10" s="9">
        <v>34.5</v>
      </c>
      <c r="G10" s="9">
        <v>11</v>
      </c>
      <c r="H10" s="9">
        <v>13.5</v>
      </c>
      <c r="I10" s="9">
        <v>15.5</v>
      </c>
      <c r="J10" s="9">
        <v>14</v>
      </c>
      <c r="N10" s="9">
        <v>8</v>
      </c>
      <c r="O10" s="12">
        <v>0.20059725704173426</v>
      </c>
    </row>
    <row r="11" spans="2:15" x14ac:dyDescent="0.3">
      <c r="B11" s="5" t="s">
        <v>68</v>
      </c>
      <c r="N11" s="9">
        <v>5.6</v>
      </c>
      <c r="O11" s="12">
        <v>0.25261760802241556</v>
      </c>
    </row>
    <row r="12" spans="2:15" x14ac:dyDescent="0.3">
      <c r="B12" s="10" t="s">
        <v>53</v>
      </c>
      <c r="C12" s="10" t="s">
        <v>54</v>
      </c>
      <c r="D12" s="10" t="s">
        <v>55</v>
      </c>
      <c r="E12" s="10" t="s">
        <v>56</v>
      </c>
      <c r="F12" s="10" t="s">
        <v>57</v>
      </c>
      <c r="G12" s="10" t="s">
        <v>58</v>
      </c>
      <c r="H12" s="10" t="s">
        <v>59</v>
      </c>
      <c r="I12" s="10" t="s">
        <v>60</v>
      </c>
      <c r="J12" s="10" t="s">
        <v>61</v>
      </c>
      <c r="K12" s="19" t="s">
        <v>63</v>
      </c>
      <c r="L12" s="19" t="s">
        <v>64</v>
      </c>
      <c r="N12" s="9">
        <v>4</v>
      </c>
      <c r="O12" s="12">
        <v>0.10680578085828049</v>
      </c>
    </row>
    <row r="13" spans="2:15" x14ac:dyDescent="0.3">
      <c r="B13" s="10">
        <v>1</v>
      </c>
      <c r="C13" s="12">
        <f>(C5-C$3)/100</f>
        <v>0.28000000000000003</v>
      </c>
      <c r="D13" s="12">
        <f t="shared" ref="D13:J13" si="0">(D5-D$3)/100</f>
        <v>0.3</v>
      </c>
      <c r="E13" s="12">
        <f t="shared" si="0"/>
        <v>0.27500000000000002</v>
      </c>
      <c r="F13" s="12">
        <f t="shared" si="0"/>
        <v>0.28499999999999998</v>
      </c>
      <c r="G13" s="12">
        <f t="shared" si="0"/>
        <v>0.11</v>
      </c>
      <c r="H13" s="12">
        <f t="shared" si="0"/>
        <v>0.12</v>
      </c>
      <c r="I13" s="12">
        <f t="shared" si="0"/>
        <v>0.115</v>
      </c>
      <c r="J13" s="12">
        <f t="shared" si="0"/>
        <v>0.12</v>
      </c>
      <c r="K13" s="16">
        <f t="shared" ref="K13:K18" si="1">AVERAGE(C13:F13)</f>
        <v>0.28500000000000003</v>
      </c>
      <c r="L13" s="16">
        <f t="shared" ref="L13:L18" si="2">AVERAGE(G13:J13)</f>
        <v>0.11624999999999999</v>
      </c>
      <c r="N13" s="9">
        <v>2.8</v>
      </c>
      <c r="O13" s="12">
        <v>1.8102049845155583E-2</v>
      </c>
    </row>
    <row r="14" spans="2:15" x14ac:dyDescent="0.3">
      <c r="B14" s="10">
        <v>2</v>
      </c>
      <c r="C14" s="12">
        <f t="shared" ref="C14:J18" si="3">(C6-C$3)/100</f>
        <v>0.28999999999999998</v>
      </c>
      <c r="D14" s="12">
        <f t="shared" si="3"/>
        <v>0.30499999999999999</v>
      </c>
      <c r="E14" s="12">
        <f t="shared" si="3"/>
        <v>0.28000000000000003</v>
      </c>
      <c r="F14" s="12">
        <f t="shared" si="3"/>
        <v>0.28999999999999998</v>
      </c>
      <c r="G14" s="12">
        <f t="shared" si="3"/>
        <v>0.11</v>
      </c>
      <c r="H14" s="12">
        <f t="shared" si="3"/>
        <v>0.115</v>
      </c>
      <c r="I14" s="12">
        <f t="shared" si="3"/>
        <v>0.115</v>
      </c>
      <c r="J14" s="12">
        <f t="shared" si="3"/>
        <v>0.12</v>
      </c>
      <c r="K14" s="16">
        <f t="shared" si="1"/>
        <v>0.29125000000000001</v>
      </c>
      <c r="L14" s="16">
        <f t="shared" si="2"/>
        <v>0.115</v>
      </c>
      <c r="N14" s="9">
        <v>2</v>
      </c>
      <c r="O14" s="12">
        <v>1.1428992773927149E-3</v>
      </c>
    </row>
    <row r="15" spans="2:15" x14ac:dyDescent="0.3">
      <c r="B15" s="10">
        <v>3</v>
      </c>
      <c r="C15" s="12">
        <f t="shared" si="3"/>
        <v>0.30499999999999999</v>
      </c>
      <c r="D15" s="12">
        <f t="shared" si="3"/>
        <v>0.32</v>
      </c>
      <c r="E15" s="12">
        <f t="shared" si="3"/>
        <v>0.29499999999999998</v>
      </c>
      <c r="F15" s="12">
        <f t="shared" si="3"/>
        <v>0.30499999999999999</v>
      </c>
      <c r="G15" s="12">
        <f t="shared" si="3"/>
        <v>0.11</v>
      </c>
      <c r="H15" s="12">
        <f t="shared" si="3"/>
        <v>0.115</v>
      </c>
      <c r="I15" s="12">
        <f t="shared" si="3"/>
        <v>0.115</v>
      </c>
      <c r="J15" s="12">
        <f t="shared" si="3"/>
        <v>0.12</v>
      </c>
      <c r="K15" s="16">
        <f t="shared" si="1"/>
        <v>0.30624999999999997</v>
      </c>
      <c r="L15" s="16">
        <f t="shared" si="2"/>
        <v>0.115</v>
      </c>
    </row>
    <row r="16" spans="2:15" x14ac:dyDescent="0.3">
      <c r="B16" s="10">
        <v>4</v>
      </c>
      <c r="C16" s="12">
        <f t="shared" si="3"/>
        <v>0.31</v>
      </c>
      <c r="D16" s="12">
        <f t="shared" si="3"/>
        <v>0.32</v>
      </c>
      <c r="E16" s="12">
        <f t="shared" si="3"/>
        <v>0.3</v>
      </c>
      <c r="F16" s="12">
        <f t="shared" si="3"/>
        <v>0.31</v>
      </c>
      <c r="G16" s="12">
        <f t="shared" si="3"/>
        <v>0.11</v>
      </c>
      <c r="H16" s="12">
        <f t="shared" si="3"/>
        <v>0.115</v>
      </c>
      <c r="I16" s="12">
        <f t="shared" si="3"/>
        <v>0.115</v>
      </c>
      <c r="J16" s="12">
        <f t="shared" si="3"/>
        <v>0.12</v>
      </c>
      <c r="K16" s="16">
        <f t="shared" si="1"/>
        <v>0.31</v>
      </c>
      <c r="L16" s="16">
        <f t="shared" si="2"/>
        <v>0.115</v>
      </c>
    </row>
    <row r="17" spans="2:22" x14ac:dyDescent="0.3">
      <c r="B17" s="10">
        <v>5</v>
      </c>
      <c r="C17" s="12">
        <f t="shared" si="3"/>
        <v>0.315</v>
      </c>
      <c r="D17" s="12">
        <f t="shared" si="3"/>
        <v>0.32500000000000001</v>
      </c>
      <c r="E17" s="12">
        <f t="shared" si="3"/>
        <v>0.31</v>
      </c>
      <c r="F17" s="12">
        <f t="shared" si="3"/>
        <v>0.32500000000000001</v>
      </c>
      <c r="G17" s="12">
        <f t="shared" si="3"/>
        <v>0.11</v>
      </c>
      <c r="H17" s="12">
        <f t="shared" si="3"/>
        <v>0.115</v>
      </c>
      <c r="I17" s="12">
        <f t="shared" si="3"/>
        <v>0.115</v>
      </c>
      <c r="J17" s="12">
        <f t="shared" si="3"/>
        <v>0.12</v>
      </c>
      <c r="K17" s="16">
        <f t="shared" si="1"/>
        <v>0.31874999999999998</v>
      </c>
      <c r="L17" s="16">
        <f t="shared" si="2"/>
        <v>0.115</v>
      </c>
    </row>
    <row r="18" spans="2:22" x14ac:dyDescent="0.3">
      <c r="B18" s="10">
        <v>6</v>
      </c>
      <c r="C18" s="12">
        <f t="shared" si="3"/>
        <v>0.32500000000000001</v>
      </c>
      <c r="D18" s="12">
        <f t="shared" si="3"/>
        <v>0.33</v>
      </c>
      <c r="E18" s="12">
        <f t="shared" si="3"/>
        <v>0.315</v>
      </c>
      <c r="F18" s="12">
        <f t="shared" si="3"/>
        <v>0.32500000000000001</v>
      </c>
      <c r="G18" s="12">
        <f t="shared" si="3"/>
        <v>0.11</v>
      </c>
      <c r="H18" s="12">
        <f t="shared" si="3"/>
        <v>0.115</v>
      </c>
      <c r="I18" s="12">
        <f t="shared" si="3"/>
        <v>0.115</v>
      </c>
      <c r="J18" s="12">
        <f t="shared" si="3"/>
        <v>0.12</v>
      </c>
      <c r="K18" s="16">
        <f t="shared" si="1"/>
        <v>0.32374999999999998</v>
      </c>
      <c r="L18" s="16">
        <f t="shared" si="2"/>
        <v>0.115</v>
      </c>
    </row>
    <row r="19" spans="2:22" x14ac:dyDescent="0.3">
      <c r="B19" s="11"/>
    </row>
    <row r="20" spans="2:22" x14ac:dyDescent="0.3">
      <c r="B20" s="5" t="s">
        <v>66</v>
      </c>
      <c r="M20" s="5" t="s">
        <v>65</v>
      </c>
    </row>
    <row r="21" spans="2:22" x14ac:dyDescent="0.3">
      <c r="B21" s="10" t="s">
        <v>67</v>
      </c>
      <c r="C21" s="10" t="s">
        <v>0</v>
      </c>
      <c r="D21" s="10" t="s">
        <v>1</v>
      </c>
      <c r="E21" s="10" t="s">
        <v>5</v>
      </c>
      <c r="F21" s="10" t="s">
        <v>2</v>
      </c>
      <c r="G21" s="10" t="s">
        <v>3</v>
      </c>
      <c r="H21" s="10" t="s">
        <v>16</v>
      </c>
      <c r="I21" s="10" t="s">
        <v>14</v>
      </c>
      <c r="J21" s="10" t="s">
        <v>32</v>
      </c>
      <c r="K21" s="10" t="s">
        <v>4</v>
      </c>
      <c r="M21" s="8" t="s">
        <v>15</v>
      </c>
      <c r="N21" s="13">
        <v>8.3999999999999995E-3</v>
      </c>
      <c r="O21" s="8" t="s">
        <v>51</v>
      </c>
    </row>
    <row r="22" spans="2:22" x14ac:dyDescent="0.3">
      <c r="B22" s="9">
        <v>1</v>
      </c>
      <c r="C22" s="9">
        <v>5160</v>
      </c>
      <c r="D22" s="9">
        <f t="shared" ref="D22:D27" si="4">C22*6.30901964*10^-5</f>
        <v>0.32554541342400001</v>
      </c>
      <c r="E22" s="12">
        <f t="shared" ref="E22:E27" si="5">K13-L13</f>
        <v>0.16875000000000004</v>
      </c>
      <c r="F22" s="9">
        <f t="shared" ref="F22:F27" si="6">D22/(2*E22)</f>
        <v>0.96457900273777752</v>
      </c>
      <c r="G22" s="9">
        <f t="shared" ref="G22:G27" si="7">F22/SQRT($N$24*E22)</f>
        <v>0.74968946744208698</v>
      </c>
      <c r="H22" s="9">
        <f t="shared" ref="H22:H27" si="8">2*E22/(2+2*E22)</f>
        <v>0.14438502673796796</v>
      </c>
      <c r="I22" s="9">
        <f t="shared" ref="I22:I27" si="9">$N$22*$N$24*H22*$N$21</f>
        <v>11.897903743315512</v>
      </c>
      <c r="J22" s="12">
        <f t="shared" ref="J22:J27" si="10">SQRT(I22/$N$22)</f>
        <v>0.10907751254642503</v>
      </c>
      <c r="K22" s="9">
        <f>C41</f>
        <v>7</v>
      </c>
      <c r="L22" s="2">
        <f t="shared" ref="L22:L27" si="11">I22/(($N$23-$N$22)*($N$24*$V$57/1000))</f>
        <v>7.4959315236740084E-2</v>
      </c>
      <c r="M22" s="8" t="s">
        <v>22</v>
      </c>
      <c r="N22" s="8">
        <v>1000</v>
      </c>
      <c r="O22" s="8" t="s">
        <v>25</v>
      </c>
    </row>
    <row r="23" spans="2:22" x14ac:dyDescent="0.3">
      <c r="B23" s="9">
        <v>2</v>
      </c>
      <c r="C23" s="9">
        <v>5650</v>
      </c>
      <c r="D23" s="9">
        <f t="shared" si="4"/>
        <v>0.35645960966000001</v>
      </c>
      <c r="E23" s="12">
        <f t="shared" si="5"/>
        <v>0.17625000000000002</v>
      </c>
      <c r="F23" s="9">
        <f t="shared" si="6"/>
        <v>1.0112329352056737</v>
      </c>
      <c r="G23" s="9">
        <f t="shared" si="7"/>
        <v>0.76904568428624798</v>
      </c>
      <c r="H23" s="9">
        <f t="shared" si="8"/>
        <v>0.14984059511158343</v>
      </c>
      <c r="I23" s="9">
        <f t="shared" si="9"/>
        <v>12.347464399574921</v>
      </c>
      <c r="J23" s="12">
        <f t="shared" si="10"/>
        <v>0.11111914506319297</v>
      </c>
      <c r="K23" s="9">
        <f>D41</f>
        <v>83</v>
      </c>
      <c r="L23" s="2">
        <f t="shared" si="11"/>
        <v>7.7791642651518292E-2</v>
      </c>
      <c r="M23" s="8" t="s">
        <v>23</v>
      </c>
      <c r="N23" s="8">
        <v>2650</v>
      </c>
      <c r="O23" s="8" t="s">
        <v>25</v>
      </c>
    </row>
    <row r="24" spans="2:22" x14ac:dyDescent="0.3">
      <c r="B24" s="9">
        <v>3</v>
      </c>
      <c r="C24" s="9">
        <v>6080</v>
      </c>
      <c r="D24" s="9">
        <f t="shared" si="4"/>
        <v>0.38358839411200008</v>
      </c>
      <c r="E24" s="12">
        <f t="shared" si="5"/>
        <v>0.19124999999999998</v>
      </c>
      <c r="F24" s="9">
        <f t="shared" si="6"/>
        <v>1.0028454748026148</v>
      </c>
      <c r="G24" s="9">
        <f t="shared" si="7"/>
        <v>0.73214785365599722</v>
      </c>
      <c r="H24" s="9">
        <f t="shared" si="8"/>
        <v>0.16054564533053514</v>
      </c>
      <c r="I24" s="9">
        <f t="shared" si="9"/>
        <v>13.229603357817417</v>
      </c>
      <c r="J24" s="12">
        <f t="shared" si="10"/>
        <v>0.11502001285783886</v>
      </c>
      <c r="K24" s="9">
        <f>E41</f>
        <v>262</v>
      </c>
      <c r="L24" s="2">
        <f t="shared" si="11"/>
        <v>8.3349305049876407E-2</v>
      </c>
      <c r="M24" s="8" t="s">
        <v>24</v>
      </c>
      <c r="N24" s="8">
        <v>9.81</v>
      </c>
      <c r="O24" s="8" t="s">
        <v>26</v>
      </c>
    </row>
    <row r="25" spans="2:22" x14ac:dyDescent="0.3">
      <c r="B25" s="9">
        <v>4</v>
      </c>
      <c r="C25" s="9">
        <v>6513</v>
      </c>
      <c r="D25" s="9">
        <f t="shared" si="4"/>
        <v>0.41090644915320007</v>
      </c>
      <c r="E25" s="12">
        <f t="shared" si="5"/>
        <v>0.19500000000000001</v>
      </c>
      <c r="F25" s="9">
        <f t="shared" si="6"/>
        <v>1.0536062798800001</v>
      </c>
      <c r="G25" s="9">
        <f t="shared" si="7"/>
        <v>0.76177469356892458</v>
      </c>
      <c r="H25" s="9">
        <f t="shared" si="8"/>
        <v>0.16317991631799164</v>
      </c>
      <c r="I25" s="9">
        <f t="shared" si="9"/>
        <v>13.446677824267782</v>
      </c>
      <c r="J25" s="12">
        <f t="shared" si="10"/>
        <v>0.115959811246258</v>
      </c>
      <c r="K25" s="9">
        <f>F41</f>
        <v>507</v>
      </c>
      <c r="L25" s="2">
        <f t="shared" si="11"/>
        <v>8.471692019549748E-2</v>
      </c>
      <c r="M25" s="8" t="s">
        <v>39</v>
      </c>
      <c r="N25" s="8">
        <v>0.25</v>
      </c>
      <c r="O25" s="8" t="s">
        <v>40</v>
      </c>
    </row>
    <row r="26" spans="2:22" x14ac:dyDescent="0.3">
      <c r="B26" s="9">
        <v>5</v>
      </c>
      <c r="C26" s="9">
        <v>0</v>
      </c>
      <c r="D26" s="9">
        <f t="shared" si="4"/>
        <v>0</v>
      </c>
      <c r="E26" s="12">
        <f t="shared" si="5"/>
        <v>0.20374999999999999</v>
      </c>
      <c r="F26" s="9">
        <f t="shared" si="6"/>
        <v>0</v>
      </c>
      <c r="G26" s="9">
        <f t="shared" si="7"/>
        <v>0</v>
      </c>
      <c r="H26" s="9">
        <f t="shared" si="8"/>
        <v>0.16926272066458983</v>
      </c>
      <c r="I26" s="9">
        <f t="shared" si="9"/>
        <v>13.94792523364486</v>
      </c>
      <c r="J26" s="12">
        <f t="shared" si="10"/>
        <v>0.11810133459722147</v>
      </c>
      <c r="K26" s="9">
        <f>G41</f>
        <v>0</v>
      </c>
      <c r="L26" s="2">
        <f t="shared" si="11"/>
        <v>8.7874885109460163E-2</v>
      </c>
      <c r="M26" s="8" t="s">
        <v>47</v>
      </c>
      <c r="N26" s="8">
        <v>10</v>
      </c>
      <c r="O26" s="8" t="s">
        <v>48</v>
      </c>
    </row>
    <row r="27" spans="2:22" x14ac:dyDescent="0.3">
      <c r="B27" s="9">
        <v>6</v>
      </c>
      <c r="C27" s="9">
        <v>0</v>
      </c>
      <c r="D27" s="9">
        <f t="shared" si="4"/>
        <v>0</v>
      </c>
      <c r="E27" s="12">
        <f t="shared" si="5"/>
        <v>0.20874999999999999</v>
      </c>
      <c r="F27" s="9">
        <f t="shared" si="6"/>
        <v>0</v>
      </c>
      <c r="G27" s="9">
        <f t="shared" si="7"/>
        <v>0</v>
      </c>
      <c r="H27" s="9">
        <f t="shared" si="8"/>
        <v>0.17269906928645293</v>
      </c>
      <c r="I27" s="9">
        <f t="shared" si="9"/>
        <v>14.231094105480866</v>
      </c>
      <c r="J27" s="12">
        <f t="shared" si="10"/>
        <v>0.11929414950231576</v>
      </c>
      <c r="K27" s="9">
        <f>H41</f>
        <v>0</v>
      </c>
      <c r="L27" s="2">
        <f t="shared" si="11"/>
        <v>8.9658909017126462E-2</v>
      </c>
    </row>
    <row r="29" spans="2:22" x14ac:dyDescent="0.3">
      <c r="B29" s="5" t="s">
        <v>49</v>
      </c>
      <c r="J29" s="5" t="s">
        <v>50</v>
      </c>
    </row>
    <row r="30" spans="2:22" x14ac:dyDescent="0.3">
      <c r="B30" s="10" t="s">
        <v>6</v>
      </c>
      <c r="C30" s="10" t="s">
        <v>7</v>
      </c>
      <c r="D30" s="10" t="s">
        <v>8</v>
      </c>
      <c r="E30" s="10" t="s">
        <v>9</v>
      </c>
      <c r="F30" s="10" t="s">
        <v>10</v>
      </c>
      <c r="G30" s="10" t="s">
        <v>11</v>
      </c>
      <c r="H30" s="10" t="s">
        <v>12</v>
      </c>
      <c r="J30" s="10" t="s">
        <v>6</v>
      </c>
      <c r="K30" s="10" t="s">
        <v>7</v>
      </c>
      <c r="L30" s="10" t="s">
        <v>8</v>
      </c>
      <c r="M30" s="10" t="s">
        <v>9</v>
      </c>
      <c r="N30" s="10" t="s">
        <v>10</v>
      </c>
      <c r="O30" s="10" t="s">
        <v>11</v>
      </c>
      <c r="P30" s="10" t="s">
        <v>12</v>
      </c>
    </row>
    <row r="31" spans="2:22" x14ac:dyDescent="0.3">
      <c r="B31" s="15">
        <v>45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J31" s="15">
        <v>45</v>
      </c>
      <c r="K31" s="9">
        <f t="shared" ref="K31:K41" si="12">C31/$C$41</f>
        <v>0</v>
      </c>
      <c r="L31" s="9">
        <f t="shared" ref="L31:L41" si="13">D31/$D$41</f>
        <v>0</v>
      </c>
      <c r="M31" s="9">
        <f t="shared" ref="M31:M41" si="14">E31/$E$41</f>
        <v>0</v>
      </c>
      <c r="N31" s="9">
        <f t="shared" ref="N31:N41" si="15">F31/$F$41</f>
        <v>0</v>
      </c>
      <c r="O31" s="9" t="e">
        <f t="shared" ref="O31:O41" si="16">G31/$G$41</f>
        <v>#DIV/0!</v>
      </c>
      <c r="P31" s="9" t="e">
        <f t="shared" ref="P31:P41" si="17">H31/$H$41</f>
        <v>#DIV/0!</v>
      </c>
    </row>
    <row r="32" spans="2:22" x14ac:dyDescent="0.3">
      <c r="B32" s="15">
        <v>31.5</v>
      </c>
      <c r="C32" s="9">
        <v>0</v>
      </c>
      <c r="D32" s="9">
        <v>0</v>
      </c>
      <c r="E32" s="9">
        <v>0</v>
      </c>
      <c r="F32" s="9">
        <v>0</v>
      </c>
      <c r="G32" s="9">
        <v>0</v>
      </c>
      <c r="H32" s="9">
        <v>0</v>
      </c>
      <c r="J32" s="15">
        <v>31.5</v>
      </c>
      <c r="K32" s="9">
        <f t="shared" si="12"/>
        <v>0</v>
      </c>
      <c r="L32" s="9">
        <f t="shared" si="13"/>
        <v>0</v>
      </c>
      <c r="M32" s="9">
        <f t="shared" si="14"/>
        <v>0</v>
      </c>
      <c r="N32" s="9">
        <f t="shared" si="15"/>
        <v>0</v>
      </c>
      <c r="O32" s="9" t="e">
        <f t="shared" si="16"/>
        <v>#DIV/0!</v>
      </c>
      <c r="P32" s="9" t="e">
        <f t="shared" si="17"/>
        <v>#DIV/0!</v>
      </c>
      <c r="V32" s="2"/>
    </row>
    <row r="33" spans="2:27" x14ac:dyDescent="0.3">
      <c r="B33" s="15">
        <v>22.4</v>
      </c>
      <c r="C33" s="9">
        <v>0</v>
      </c>
      <c r="D33" s="9">
        <v>0</v>
      </c>
      <c r="E33" s="9">
        <v>28</v>
      </c>
      <c r="F33" s="9">
        <v>46</v>
      </c>
      <c r="G33" s="9">
        <v>0</v>
      </c>
      <c r="H33" s="9">
        <v>0</v>
      </c>
      <c r="J33" s="15">
        <v>22.4</v>
      </c>
      <c r="K33" s="17">
        <f t="shared" si="12"/>
        <v>0</v>
      </c>
      <c r="L33" s="17">
        <f t="shared" si="13"/>
        <v>0</v>
      </c>
      <c r="M33" s="17">
        <f t="shared" si="14"/>
        <v>0.10687022900763359</v>
      </c>
      <c r="N33" s="17">
        <f t="shared" si="15"/>
        <v>9.0729783037475351E-2</v>
      </c>
      <c r="O33" s="17" t="e">
        <f t="shared" si="16"/>
        <v>#DIV/0!</v>
      </c>
      <c r="P33" s="17" t="e">
        <f t="shared" si="17"/>
        <v>#DIV/0!</v>
      </c>
    </row>
    <row r="34" spans="2:27" x14ac:dyDescent="0.3">
      <c r="B34" s="15">
        <v>16</v>
      </c>
      <c r="C34" s="9">
        <v>0</v>
      </c>
      <c r="D34" s="9">
        <v>8</v>
      </c>
      <c r="E34" s="9">
        <v>80</v>
      </c>
      <c r="F34" s="9">
        <v>224</v>
      </c>
      <c r="G34" s="9">
        <v>0</v>
      </c>
      <c r="H34" s="9">
        <v>0</v>
      </c>
      <c r="J34" s="15">
        <v>16</v>
      </c>
      <c r="K34" s="17">
        <f t="shared" si="12"/>
        <v>0</v>
      </c>
      <c r="L34" s="17">
        <f t="shared" si="13"/>
        <v>9.6385542168674704E-2</v>
      </c>
      <c r="M34" s="17">
        <f t="shared" si="14"/>
        <v>0.30534351145038169</v>
      </c>
      <c r="N34" s="17">
        <f t="shared" si="15"/>
        <v>0.44181459566074949</v>
      </c>
      <c r="O34" s="17" t="e">
        <f t="shared" si="16"/>
        <v>#DIV/0!</v>
      </c>
      <c r="P34" s="17" t="e">
        <f t="shared" si="17"/>
        <v>#DIV/0!</v>
      </c>
    </row>
    <row r="35" spans="2:27" x14ac:dyDescent="0.3">
      <c r="B35" s="15">
        <v>11.2</v>
      </c>
      <c r="C35" s="9">
        <v>0</v>
      </c>
      <c r="D35" s="9">
        <v>18</v>
      </c>
      <c r="E35" s="9">
        <v>56</v>
      </c>
      <c r="F35" s="9">
        <v>40</v>
      </c>
      <c r="G35" s="9">
        <v>0</v>
      </c>
      <c r="H35" s="9">
        <v>0</v>
      </c>
      <c r="J35" s="15">
        <v>11.2</v>
      </c>
      <c r="K35" s="17">
        <f t="shared" si="12"/>
        <v>0</v>
      </c>
      <c r="L35" s="17">
        <f t="shared" si="13"/>
        <v>0.21686746987951808</v>
      </c>
      <c r="M35" s="17">
        <f t="shared" si="14"/>
        <v>0.21374045801526717</v>
      </c>
      <c r="N35" s="17">
        <f t="shared" si="15"/>
        <v>7.8895463510848127E-2</v>
      </c>
      <c r="O35" s="17" t="e">
        <f t="shared" si="16"/>
        <v>#DIV/0!</v>
      </c>
      <c r="P35" s="17" t="e">
        <f t="shared" si="17"/>
        <v>#DIV/0!</v>
      </c>
    </row>
    <row r="36" spans="2:27" x14ac:dyDescent="0.3">
      <c r="B36" s="15">
        <v>8</v>
      </c>
      <c r="C36" s="9">
        <v>2</v>
      </c>
      <c r="D36" s="9">
        <v>28</v>
      </c>
      <c r="E36" s="9">
        <v>32</v>
      </c>
      <c r="F36" s="9">
        <v>82</v>
      </c>
      <c r="G36" s="9">
        <v>0</v>
      </c>
      <c r="H36" s="9">
        <v>0</v>
      </c>
      <c r="J36" s="15">
        <v>8</v>
      </c>
      <c r="K36" s="17">
        <f t="shared" si="12"/>
        <v>0.2857142857142857</v>
      </c>
      <c r="L36" s="17">
        <f t="shared" si="13"/>
        <v>0.33734939759036142</v>
      </c>
      <c r="M36" s="17">
        <f t="shared" si="14"/>
        <v>0.12213740458015267</v>
      </c>
      <c r="N36" s="17">
        <f t="shared" si="15"/>
        <v>0.16173570019723865</v>
      </c>
      <c r="O36" s="17" t="e">
        <f t="shared" si="16"/>
        <v>#DIV/0!</v>
      </c>
      <c r="P36" s="17" t="e">
        <f t="shared" si="17"/>
        <v>#DIV/0!</v>
      </c>
    </row>
    <row r="37" spans="2:27" x14ac:dyDescent="0.3">
      <c r="B37" s="15">
        <v>5.6</v>
      </c>
      <c r="C37" s="9">
        <v>2</v>
      </c>
      <c r="D37" s="9">
        <v>22</v>
      </c>
      <c r="E37" s="9">
        <v>48</v>
      </c>
      <c r="F37" s="9">
        <v>84</v>
      </c>
      <c r="G37" s="9">
        <v>0</v>
      </c>
      <c r="H37" s="9">
        <v>0</v>
      </c>
      <c r="J37" s="15">
        <v>5.6</v>
      </c>
      <c r="K37" s="17">
        <f t="shared" si="12"/>
        <v>0.2857142857142857</v>
      </c>
      <c r="L37" s="17">
        <f t="shared" si="13"/>
        <v>0.26506024096385544</v>
      </c>
      <c r="M37" s="17">
        <f t="shared" si="14"/>
        <v>0.18320610687022901</v>
      </c>
      <c r="N37" s="17">
        <f t="shared" si="15"/>
        <v>0.16568047337278108</v>
      </c>
      <c r="O37" s="17" t="e">
        <f t="shared" si="16"/>
        <v>#DIV/0!</v>
      </c>
      <c r="P37" s="17" t="e">
        <f t="shared" si="17"/>
        <v>#DIV/0!</v>
      </c>
    </row>
    <row r="38" spans="2:27" x14ac:dyDescent="0.3">
      <c r="B38" s="15">
        <v>4</v>
      </c>
      <c r="C38" s="9">
        <v>2</v>
      </c>
      <c r="D38" s="9">
        <v>6</v>
      </c>
      <c r="E38" s="9">
        <v>16</v>
      </c>
      <c r="F38" s="9">
        <v>28</v>
      </c>
      <c r="G38" s="9">
        <v>0</v>
      </c>
      <c r="H38" s="9">
        <v>0</v>
      </c>
      <c r="J38" s="15">
        <v>4</v>
      </c>
      <c r="K38" s="17">
        <f t="shared" si="12"/>
        <v>0.2857142857142857</v>
      </c>
      <c r="L38" s="17">
        <f t="shared" si="13"/>
        <v>7.2289156626506021E-2</v>
      </c>
      <c r="M38" s="17">
        <f t="shared" si="14"/>
        <v>6.1068702290076333E-2</v>
      </c>
      <c r="N38" s="17">
        <f t="shared" si="15"/>
        <v>5.5226824457593686E-2</v>
      </c>
      <c r="O38" s="17" t="e">
        <f t="shared" si="16"/>
        <v>#DIV/0!</v>
      </c>
      <c r="P38" s="17" t="e">
        <f t="shared" si="17"/>
        <v>#DIV/0!</v>
      </c>
    </row>
    <row r="39" spans="2:27" x14ac:dyDescent="0.3">
      <c r="B39" s="15">
        <v>2.8</v>
      </c>
      <c r="C39" s="9">
        <v>1</v>
      </c>
      <c r="D39" s="9">
        <v>1</v>
      </c>
      <c r="E39" s="9">
        <v>1</v>
      </c>
      <c r="F39" s="9">
        <v>2</v>
      </c>
      <c r="G39" s="9">
        <v>0</v>
      </c>
      <c r="H39" s="9">
        <v>0</v>
      </c>
      <c r="J39" s="15">
        <v>2.8</v>
      </c>
      <c r="K39" s="17">
        <f t="shared" si="12"/>
        <v>0.14285714285714285</v>
      </c>
      <c r="L39" s="17">
        <f t="shared" si="13"/>
        <v>1.2048192771084338E-2</v>
      </c>
      <c r="M39" s="17">
        <f t="shared" si="14"/>
        <v>3.8167938931297708E-3</v>
      </c>
      <c r="N39" s="17">
        <f t="shared" si="15"/>
        <v>3.9447731755424065E-3</v>
      </c>
      <c r="O39" s="17" t="e">
        <f t="shared" si="16"/>
        <v>#DIV/0!</v>
      </c>
      <c r="P39" s="17" t="e">
        <f t="shared" si="17"/>
        <v>#DIV/0!</v>
      </c>
    </row>
    <row r="40" spans="2:27" x14ac:dyDescent="0.3">
      <c r="B40" s="15">
        <v>2</v>
      </c>
      <c r="C40" s="9">
        <v>0</v>
      </c>
      <c r="D40" s="9">
        <v>0</v>
      </c>
      <c r="E40" s="9">
        <v>1</v>
      </c>
      <c r="F40" s="9">
        <v>1</v>
      </c>
      <c r="G40" s="9">
        <v>0</v>
      </c>
      <c r="H40" s="9">
        <v>0</v>
      </c>
      <c r="J40" s="15">
        <v>2</v>
      </c>
      <c r="K40" s="17">
        <f t="shared" si="12"/>
        <v>0</v>
      </c>
      <c r="L40" s="17">
        <f t="shared" si="13"/>
        <v>0</v>
      </c>
      <c r="M40" s="17">
        <f t="shared" si="14"/>
        <v>3.8167938931297708E-3</v>
      </c>
      <c r="N40" s="17">
        <f t="shared" si="15"/>
        <v>1.9723865877712033E-3</v>
      </c>
      <c r="O40" s="17" t="e">
        <f t="shared" si="16"/>
        <v>#DIV/0!</v>
      </c>
      <c r="P40" s="17" t="e">
        <f t="shared" si="17"/>
        <v>#DIV/0!</v>
      </c>
    </row>
    <row r="41" spans="2:27" x14ac:dyDescent="0.3">
      <c r="B41" s="10" t="s">
        <v>13</v>
      </c>
      <c r="C41" s="10">
        <f t="shared" ref="C41:H41" si="18">SUM(C31:C40)</f>
        <v>7</v>
      </c>
      <c r="D41" s="10">
        <f t="shared" si="18"/>
        <v>83</v>
      </c>
      <c r="E41" s="10">
        <f t="shared" si="18"/>
        <v>262</v>
      </c>
      <c r="F41" s="10">
        <f t="shared" si="18"/>
        <v>507</v>
      </c>
      <c r="G41" s="10">
        <f t="shared" si="18"/>
        <v>0</v>
      </c>
      <c r="H41" s="10">
        <f t="shared" si="18"/>
        <v>0</v>
      </c>
      <c r="J41" s="10" t="s">
        <v>13</v>
      </c>
      <c r="K41" s="10">
        <f t="shared" si="12"/>
        <v>1</v>
      </c>
      <c r="L41" s="10">
        <f t="shared" si="13"/>
        <v>1</v>
      </c>
      <c r="M41" s="10">
        <f t="shared" si="14"/>
        <v>1</v>
      </c>
      <c r="N41" s="10">
        <f t="shared" si="15"/>
        <v>1</v>
      </c>
      <c r="O41" s="10" t="e">
        <f t="shared" si="16"/>
        <v>#DIV/0!</v>
      </c>
      <c r="P41" s="10" t="e">
        <f t="shared" si="17"/>
        <v>#DIV/0!</v>
      </c>
    </row>
    <row r="43" spans="2:27" x14ac:dyDescent="0.3">
      <c r="B43" s="5" t="s">
        <v>17</v>
      </c>
      <c r="C43" s="5"/>
      <c r="D43" s="5"/>
      <c r="E43" s="5" t="s">
        <v>28</v>
      </c>
    </row>
    <row r="44" spans="2:27" x14ac:dyDescent="0.3">
      <c r="B44" s="5"/>
      <c r="C44" s="41"/>
      <c r="D44" s="5" t="s">
        <v>21</v>
      </c>
      <c r="E44" s="5"/>
      <c r="F44" s="5"/>
      <c r="G44" s="40"/>
      <c r="H44" s="5" t="s">
        <v>34</v>
      </c>
      <c r="I44" s="5"/>
      <c r="J44" s="5"/>
      <c r="K44" s="41"/>
      <c r="L44" s="5" t="s">
        <v>35</v>
      </c>
      <c r="M44" s="5"/>
      <c r="N44" s="5"/>
      <c r="O44" s="41"/>
      <c r="P44" s="5" t="s">
        <v>36</v>
      </c>
      <c r="Q44" s="5"/>
      <c r="R44" s="5"/>
      <c r="S44" s="41"/>
      <c r="T44" s="5" t="s">
        <v>37</v>
      </c>
      <c r="U44" s="5"/>
      <c r="V44" s="5"/>
      <c r="W44" s="41"/>
      <c r="X44" s="5" t="s">
        <v>38</v>
      </c>
      <c r="Y44" s="5"/>
      <c r="Z44" s="5"/>
      <c r="AA44" s="5"/>
    </row>
    <row r="45" spans="2:27" x14ac:dyDescent="0.3">
      <c r="B45" s="10" t="s">
        <v>18</v>
      </c>
      <c r="C45" s="38" t="s">
        <v>19</v>
      </c>
      <c r="D45" s="36" t="s">
        <v>27</v>
      </c>
      <c r="E45" s="10" t="s">
        <v>20</v>
      </c>
      <c r="F45" s="10" t="s">
        <v>31</v>
      </c>
      <c r="G45" s="38" t="s">
        <v>33</v>
      </c>
      <c r="H45" s="36" t="s">
        <v>27</v>
      </c>
      <c r="I45" s="10" t="s">
        <v>20</v>
      </c>
      <c r="J45" s="10" t="s">
        <v>31</v>
      </c>
      <c r="K45" s="38" t="s">
        <v>33</v>
      </c>
      <c r="L45" s="36" t="s">
        <v>27</v>
      </c>
      <c r="M45" s="10" t="s">
        <v>20</v>
      </c>
      <c r="N45" s="10" t="s">
        <v>31</v>
      </c>
      <c r="O45" s="38" t="s">
        <v>33</v>
      </c>
      <c r="P45" s="36" t="s">
        <v>27</v>
      </c>
      <c r="Q45" s="10" t="s">
        <v>20</v>
      </c>
      <c r="R45" s="10" t="s">
        <v>31</v>
      </c>
      <c r="S45" s="38" t="s">
        <v>33</v>
      </c>
      <c r="T45" s="36" t="s">
        <v>27</v>
      </c>
      <c r="U45" s="10" t="s">
        <v>20</v>
      </c>
      <c r="V45" s="10" t="s">
        <v>31</v>
      </c>
      <c r="W45" s="38" t="s">
        <v>33</v>
      </c>
      <c r="X45" s="36" t="s">
        <v>27</v>
      </c>
      <c r="Y45" s="10" t="s">
        <v>20</v>
      </c>
      <c r="Z45" s="10" t="s">
        <v>31</v>
      </c>
      <c r="AA45" s="10" t="s">
        <v>33</v>
      </c>
    </row>
    <row r="46" spans="2:27" x14ac:dyDescent="0.3">
      <c r="B46" s="9">
        <v>1</v>
      </c>
      <c r="C46" s="42">
        <f t="shared" ref="C46:C55" si="19">B31</f>
        <v>45</v>
      </c>
      <c r="D46" s="37">
        <f t="shared" ref="D46:D55" si="20">$I$22/(($N$23-$N$22)*$N$24*C46/1000)</f>
        <v>1.6334467671366072E-2</v>
      </c>
      <c r="E46" s="9">
        <f t="shared" ref="E46:E55" si="21">($C$41/1000/($N$26*60))*K31/($N$23*$N$25)</f>
        <v>0</v>
      </c>
      <c r="F46" s="12">
        <f t="shared" ref="F46:F55" si="22">O5</f>
        <v>0</v>
      </c>
      <c r="G46" s="39" t="e">
        <f t="shared" ref="G46:G55" si="23">($N$23/$N$22-1)*$N$24*E46/(F46*$J$22^3)</f>
        <v>#DIV/0!</v>
      </c>
      <c r="H46" s="37">
        <f t="shared" ref="H46:H55" si="24">$I$23/(($N$23-$N$22)*$N$24*C46/1000)</f>
        <v>1.6951663285350853E-2</v>
      </c>
      <c r="I46" s="9">
        <f t="shared" ref="I46:I55" si="25">($D$41/1000/($N$26*60))*L31/($N$23*$N$25)</f>
        <v>0</v>
      </c>
      <c r="J46" s="12">
        <f>$F$46</f>
        <v>0</v>
      </c>
      <c r="K46" s="39" t="e">
        <f t="shared" ref="K46:K55" si="26">($N$23/$N$22-1)*$N$24*I46/(J46*$J$23^3)</f>
        <v>#DIV/0!</v>
      </c>
      <c r="L46" s="37">
        <f t="shared" ref="L46:L55" si="27">$I$24/(($N$23-$N$22)*$N$24*C46/1000)</f>
        <v>1.8162739673757509E-2</v>
      </c>
      <c r="M46" s="9">
        <f t="shared" ref="M46:M55" si="28">($E$41/1000/($N$26*60))*M31/($N$23*$N$25)</f>
        <v>0</v>
      </c>
      <c r="N46" s="12">
        <f>$F$46</f>
        <v>0</v>
      </c>
      <c r="O46" s="39" t="e">
        <f t="shared" ref="O46:O55" si="29">($N$23/$N$22-1)*$N$24*M46/(N46*$J$24^3)</f>
        <v>#DIV/0!</v>
      </c>
      <c r="P46" s="37">
        <f t="shared" ref="P46:P55" si="30">$I$25/(($N$23-$N$22)*$N$24*C46/1000)</f>
        <v>1.8460758209712182E-2</v>
      </c>
      <c r="Q46" s="9">
        <f t="shared" ref="Q46:Q55" si="31">($F$41/1000/($N$26*60))*N31/($N$23*$N$25)</f>
        <v>0</v>
      </c>
      <c r="R46" s="12">
        <f>$F$46</f>
        <v>0</v>
      </c>
      <c r="S46" s="39" t="e">
        <f t="shared" ref="S46:S55" si="32">($N$23/$N$22-1)*$N$24*Q46/(R46*$J$25^3)</f>
        <v>#DIV/0!</v>
      </c>
      <c r="T46" s="37">
        <f t="shared" ref="T46:T55" si="33">$I$26/(($N$23-$N$22)*$N$24*C46/1000)</f>
        <v>1.9148913852963696E-2</v>
      </c>
      <c r="U46" s="9" t="e">
        <f t="shared" ref="U46:U55" si="34">($G$41/1000/($N$26*60))*O31/($N$23*$N$25)</f>
        <v>#DIV/0!</v>
      </c>
      <c r="V46" s="12">
        <f>$F$46</f>
        <v>0</v>
      </c>
      <c r="W46" s="39" t="e">
        <f t="shared" ref="W46:W55" si="35">($N$23/$N$22-1)*$N$24*U46/(V46*$J$26^3)</f>
        <v>#DIV/0!</v>
      </c>
      <c r="X46" s="37">
        <f t="shared" ref="X46:X55" si="36">$I$27/(($N$23-$N$22)*$N$24*C46/1000)</f>
        <v>1.9537672484932045E-2</v>
      </c>
      <c r="Y46" s="9" t="e">
        <f>($H$41/1000/($N$26*60))*P31/($N$23*$N$25)</f>
        <v>#DIV/0!</v>
      </c>
      <c r="Z46" s="12">
        <f>$F$46</f>
        <v>0</v>
      </c>
      <c r="AA46" s="9" t="e">
        <f t="shared" ref="AA46:AA55" si="37">($N$23/$N$22-1)*$N$24*Y46/(Z46*$J$27^3)</f>
        <v>#DIV/0!</v>
      </c>
    </row>
    <row r="47" spans="2:27" x14ac:dyDescent="0.3">
      <c r="B47" s="9">
        <v>2</v>
      </c>
      <c r="C47" s="42">
        <f t="shared" si="19"/>
        <v>31.5</v>
      </c>
      <c r="D47" s="37">
        <f t="shared" si="20"/>
        <v>2.3334953816237246E-2</v>
      </c>
      <c r="E47" s="9">
        <f t="shared" si="21"/>
        <v>0</v>
      </c>
      <c r="F47" s="12">
        <f t="shared" si="22"/>
        <v>0</v>
      </c>
      <c r="G47" s="39" t="e">
        <f t="shared" si="23"/>
        <v>#DIV/0!</v>
      </c>
      <c r="H47" s="37">
        <f t="shared" si="24"/>
        <v>2.4216661836215504E-2</v>
      </c>
      <c r="I47" s="9">
        <f t="shared" si="25"/>
        <v>0</v>
      </c>
      <c r="J47" s="12">
        <f>$F$47</f>
        <v>0</v>
      </c>
      <c r="K47" s="39" t="e">
        <f t="shared" si="26"/>
        <v>#DIV/0!</v>
      </c>
      <c r="L47" s="37">
        <f t="shared" si="27"/>
        <v>2.5946770962510728E-2</v>
      </c>
      <c r="M47" s="9">
        <f t="shared" si="28"/>
        <v>0</v>
      </c>
      <c r="N47" s="12">
        <f>$F$47</f>
        <v>0</v>
      </c>
      <c r="O47" s="39" t="e">
        <f t="shared" si="29"/>
        <v>#DIV/0!</v>
      </c>
      <c r="P47" s="37">
        <f t="shared" si="30"/>
        <v>2.6372511728160263E-2</v>
      </c>
      <c r="Q47" s="9">
        <f t="shared" si="31"/>
        <v>0</v>
      </c>
      <c r="R47" s="12">
        <f>$F$47</f>
        <v>0</v>
      </c>
      <c r="S47" s="39" t="e">
        <f t="shared" si="32"/>
        <v>#DIV/0!</v>
      </c>
      <c r="T47" s="37">
        <f t="shared" si="33"/>
        <v>2.7355591218519566E-2</v>
      </c>
      <c r="U47" s="9" t="e">
        <f t="shared" si="34"/>
        <v>#DIV/0!</v>
      </c>
      <c r="V47" s="12">
        <f>$F$47</f>
        <v>0</v>
      </c>
      <c r="W47" s="39" t="e">
        <f t="shared" si="35"/>
        <v>#DIV/0!</v>
      </c>
      <c r="X47" s="37">
        <f t="shared" si="36"/>
        <v>2.7910960692760067E-2</v>
      </c>
      <c r="Y47" s="9" t="e">
        <f t="shared" ref="Y47:Y55" si="38">($H$41/1000/($N$26*60))*P32/($N$23*$N$25)</f>
        <v>#DIV/0!</v>
      </c>
      <c r="Z47" s="12">
        <f>$F$47</f>
        <v>0</v>
      </c>
      <c r="AA47" s="9" t="e">
        <f t="shared" si="37"/>
        <v>#DIV/0!</v>
      </c>
    </row>
    <row r="48" spans="2:27" x14ac:dyDescent="0.3">
      <c r="B48" s="9">
        <v>3</v>
      </c>
      <c r="C48" s="42">
        <f t="shared" si="19"/>
        <v>22.4</v>
      </c>
      <c r="D48" s="37">
        <f t="shared" si="20"/>
        <v>3.2814778804083629E-2</v>
      </c>
      <c r="E48" s="9">
        <f t="shared" si="21"/>
        <v>0</v>
      </c>
      <c r="F48" s="12">
        <f t="shared" si="22"/>
        <v>5.4158678660964459E-2</v>
      </c>
      <c r="G48" s="39">
        <f t="shared" si="23"/>
        <v>0</v>
      </c>
      <c r="H48" s="37">
        <f t="shared" si="24"/>
        <v>3.4054680707178056E-2</v>
      </c>
      <c r="I48" s="9">
        <f t="shared" si="25"/>
        <v>0</v>
      </c>
      <c r="J48" s="12">
        <f>$F$48</f>
        <v>5.4158678660964459E-2</v>
      </c>
      <c r="K48" s="39">
        <f t="shared" si="26"/>
        <v>0</v>
      </c>
      <c r="L48" s="37">
        <f t="shared" si="27"/>
        <v>3.6487646666030715E-2</v>
      </c>
      <c r="M48" s="9">
        <f t="shared" si="28"/>
        <v>7.0440251572327058E-8</v>
      </c>
      <c r="N48" s="12">
        <f>$F$48</f>
        <v>5.4158678660964459E-2</v>
      </c>
      <c r="O48" s="39">
        <f t="shared" si="29"/>
        <v>1.383520359328296E-2</v>
      </c>
      <c r="P48" s="37">
        <f t="shared" si="30"/>
        <v>3.7086344617725371E-2</v>
      </c>
      <c r="Q48" s="9">
        <f t="shared" si="31"/>
        <v>1.1572327044025158E-7</v>
      </c>
      <c r="R48" s="12">
        <f>$F$48</f>
        <v>5.4158678660964459E-2</v>
      </c>
      <c r="S48" s="39">
        <f t="shared" si="32"/>
        <v>2.2181100568875952E-2</v>
      </c>
      <c r="T48" s="37">
        <f t="shared" si="33"/>
        <v>3.8468800151043148E-2</v>
      </c>
      <c r="U48" s="9" t="e">
        <f t="shared" si="34"/>
        <v>#DIV/0!</v>
      </c>
      <c r="V48" s="12">
        <f>$F$48</f>
        <v>5.4158678660964459E-2</v>
      </c>
      <c r="W48" s="39" t="e">
        <f t="shared" si="35"/>
        <v>#DIV/0!</v>
      </c>
      <c r="X48" s="37">
        <f t="shared" si="36"/>
        <v>3.9249788474193845E-2</v>
      </c>
      <c r="Y48" s="9" t="e">
        <f t="shared" si="38"/>
        <v>#DIV/0!</v>
      </c>
      <c r="Z48" s="12">
        <f>$F$48</f>
        <v>5.4158678660964459E-2</v>
      </c>
      <c r="AA48" s="9" t="e">
        <f t="shared" si="37"/>
        <v>#DIV/0!</v>
      </c>
    </row>
    <row r="49" spans="2:27" x14ac:dyDescent="0.3">
      <c r="B49" s="9">
        <v>4</v>
      </c>
      <c r="C49" s="42">
        <f t="shared" si="19"/>
        <v>16</v>
      </c>
      <c r="D49" s="37">
        <f t="shared" si="20"/>
        <v>4.5940690325717085E-2</v>
      </c>
      <c r="E49" s="9">
        <f t="shared" si="21"/>
        <v>0</v>
      </c>
      <c r="F49" s="12">
        <f t="shared" si="22"/>
        <v>0.264452145701224</v>
      </c>
      <c r="G49" s="39">
        <f t="shared" si="23"/>
        <v>0</v>
      </c>
      <c r="H49" s="37">
        <f t="shared" si="24"/>
        <v>4.7676552990049276E-2</v>
      </c>
      <c r="I49" s="9">
        <f t="shared" si="25"/>
        <v>2.0125786163522019E-8</v>
      </c>
      <c r="J49" s="12">
        <f>$F$49</f>
        <v>0.264452145701224</v>
      </c>
      <c r="K49" s="39">
        <f t="shared" si="26"/>
        <v>8.9782570756824129E-4</v>
      </c>
      <c r="L49" s="37">
        <f t="shared" si="27"/>
        <v>5.1082705332443003E-2</v>
      </c>
      <c r="M49" s="9">
        <f t="shared" si="28"/>
        <v>2.0125786163522014E-7</v>
      </c>
      <c r="N49" s="12">
        <f>$F$49</f>
        <v>0.264452145701224</v>
      </c>
      <c r="O49" s="39">
        <f t="shared" si="29"/>
        <v>8.0954030306238343E-3</v>
      </c>
      <c r="P49" s="37">
        <f t="shared" si="30"/>
        <v>5.1920882464815521E-2</v>
      </c>
      <c r="Q49" s="9">
        <f t="shared" si="31"/>
        <v>5.6352201257861636E-7</v>
      </c>
      <c r="R49" s="12">
        <f>$F$49</f>
        <v>0.264452145701224</v>
      </c>
      <c r="S49" s="39">
        <f t="shared" si="32"/>
        <v>2.2120464510004441E-2</v>
      </c>
      <c r="T49" s="37">
        <f t="shared" si="33"/>
        <v>5.3856320211460404E-2</v>
      </c>
      <c r="U49" s="9" t="e">
        <f t="shared" si="34"/>
        <v>#DIV/0!</v>
      </c>
      <c r="V49" s="12">
        <f>$F$49</f>
        <v>0.264452145701224</v>
      </c>
      <c r="W49" s="39" t="e">
        <f t="shared" si="35"/>
        <v>#DIV/0!</v>
      </c>
      <c r="X49" s="37">
        <f t="shared" si="36"/>
        <v>5.4949703863871387E-2</v>
      </c>
      <c r="Y49" s="9" t="e">
        <f t="shared" si="38"/>
        <v>#DIV/0!</v>
      </c>
      <c r="Z49" s="12">
        <f>$F$49</f>
        <v>0.264452145701224</v>
      </c>
      <c r="AA49" s="9" t="e">
        <f t="shared" si="37"/>
        <v>#DIV/0!</v>
      </c>
    </row>
    <row r="50" spans="2:27" x14ac:dyDescent="0.3">
      <c r="B50" s="9">
        <v>5</v>
      </c>
      <c r="C50" s="42">
        <f t="shared" si="19"/>
        <v>11.2</v>
      </c>
      <c r="D50" s="37">
        <f t="shared" si="20"/>
        <v>6.5629557608167258E-2</v>
      </c>
      <c r="E50" s="9">
        <f t="shared" si="21"/>
        <v>0</v>
      </c>
      <c r="F50" s="12">
        <f t="shared" si="22"/>
        <v>0.10212358059283291</v>
      </c>
      <c r="G50" s="39">
        <f t="shared" si="23"/>
        <v>0</v>
      </c>
      <c r="H50" s="37">
        <f t="shared" si="24"/>
        <v>6.8109361414356112E-2</v>
      </c>
      <c r="I50" s="9">
        <f t="shared" si="25"/>
        <v>4.5283018867924533E-8</v>
      </c>
      <c r="J50" s="12">
        <f>$F$50</f>
        <v>0.10212358059283291</v>
      </c>
      <c r="K50" s="39">
        <f t="shared" si="26"/>
        <v>5.2311312458017088E-3</v>
      </c>
      <c r="L50" s="37">
        <f t="shared" si="27"/>
        <v>7.2975293332061431E-2</v>
      </c>
      <c r="M50" s="9">
        <f t="shared" si="28"/>
        <v>1.4088050314465412E-7</v>
      </c>
      <c r="N50" s="12">
        <f>$F$50</f>
        <v>0.10212358059283291</v>
      </c>
      <c r="O50" s="39">
        <f t="shared" si="29"/>
        <v>1.4674306193886402E-2</v>
      </c>
      <c r="P50" s="37">
        <f t="shared" si="30"/>
        <v>7.4172689235450742E-2</v>
      </c>
      <c r="Q50" s="9">
        <f t="shared" si="31"/>
        <v>1.0062893081761007E-7</v>
      </c>
      <c r="R50" s="12">
        <f>$F$50</f>
        <v>0.10212358059283291</v>
      </c>
      <c r="S50" s="39">
        <f t="shared" si="32"/>
        <v>1.0228861006334571E-2</v>
      </c>
      <c r="T50" s="37">
        <f t="shared" si="33"/>
        <v>7.6937600302086295E-2</v>
      </c>
      <c r="U50" s="9" t="e">
        <f t="shared" si="34"/>
        <v>#DIV/0!</v>
      </c>
      <c r="V50" s="12">
        <f>$F$50</f>
        <v>0.10212358059283291</v>
      </c>
      <c r="W50" s="39" t="e">
        <f t="shared" si="35"/>
        <v>#DIV/0!</v>
      </c>
      <c r="X50" s="37">
        <f t="shared" si="36"/>
        <v>7.8499576948387689E-2</v>
      </c>
      <c r="Y50" s="9" t="e">
        <f t="shared" si="38"/>
        <v>#DIV/0!</v>
      </c>
      <c r="Z50" s="12">
        <f>$F$50</f>
        <v>0.10212358059283291</v>
      </c>
      <c r="AA50" s="9" t="e">
        <f t="shared" si="37"/>
        <v>#DIV/0!</v>
      </c>
    </row>
    <row r="51" spans="2:27" x14ac:dyDescent="0.3">
      <c r="B51" s="9">
        <v>6</v>
      </c>
      <c r="C51" s="42">
        <f t="shared" si="19"/>
        <v>8</v>
      </c>
      <c r="D51" s="37">
        <f t="shared" si="20"/>
        <v>9.1881380651434169E-2</v>
      </c>
      <c r="E51" s="9">
        <f t="shared" si="21"/>
        <v>5.0314465408805023E-9</v>
      </c>
      <c r="F51" s="12">
        <f t="shared" si="22"/>
        <v>0.20059725704173426</v>
      </c>
      <c r="G51" s="39">
        <f t="shared" si="23"/>
        <v>3.1283486419433323E-4</v>
      </c>
      <c r="H51" s="37">
        <f t="shared" si="24"/>
        <v>9.5353105980098551E-2</v>
      </c>
      <c r="I51" s="9">
        <f t="shared" si="25"/>
        <v>7.0440251572327058E-8</v>
      </c>
      <c r="J51" s="12">
        <f>$F$51</f>
        <v>0.20059725704173426</v>
      </c>
      <c r="K51" s="39">
        <f t="shared" si="26"/>
        <v>4.1426876128201574E-3</v>
      </c>
      <c r="L51" s="37">
        <f t="shared" si="27"/>
        <v>0.10216541066488601</v>
      </c>
      <c r="M51" s="9">
        <f t="shared" si="28"/>
        <v>8.0503144654088049E-8</v>
      </c>
      <c r="N51" s="12">
        <f>$F$51</f>
        <v>0.20059725704173426</v>
      </c>
      <c r="O51" s="39">
        <f t="shared" si="29"/>
        <v>4.2689451158731666E-3</v>
      </c>
      <c r="P51" s="37">
        <f t="shared" si="30"/>
        <v>0.10384176492963104</v>
      </c>
      <c r="Q51" s="9">
        <f t="shared" si="31"/>
        <v>2.0628930817610062E-7</v>
      </c>
      <c r="R51" s="12">
        <f>$F$51</f>
        <v>0.20059725704173426</v>
      </c>
      <c r="S51" s="39">
        <f t="shared" si="32"/>
        <v>1.0675351447246987E-2</v>
      </c>
      <c r="T51" s="37">
        <f t="shared" si="33"/>
        <v>0.10771264042292081</v>
      </c>
      <c r="U51" s="9" t="e">
        <f t="shared" si="34"/>
        <v>#DIV/0!</v>
      </c>
      <c r="V51" s="12">
        <f>$F$51</f>
        <v>0.20059725704173426</v>
      </c>
      <c r="W51" s="39" t="e">
        <f t="shared" si="35"/>
        <v>#DIV/0!</v>
      </c>
      <c r="X51" s="37">
        <f t="shared" si="36"/>
        <v>0.10989940772774277</v>
      </c>
      <c r="Y51" s="9" t="e">
        <f t="shared" si="38"/>
        <v>#DIV/0!</v>
      </c>
      <c r="Z51" s="12">
        <f>$F$51</f>
        <v>0.20059725704173426</v>
      </c>
      <c r="AA51" s="9" t="e">
        <f t="shared" si="37"/>
        <v>#DIV/0!</v>
      </c>
    </row>
    <row r="52" spans="2:27" x14ac:dyDescent="0.3">
      <c r="B52" s="9">
        <v>7</v>
      </c>
      <c r="C52" s="42">
        <f t="shared" si="19"/>
        <v>5.6</v>
      </c>
      <c r="D52" s="37">
        <f t="shared" si="20"/>
        <v>0.13125911521633452</v>
      </c>
      <c r="E52" s="9">
        <f t="shared" si="21"/>
        <v>5.0314465408805023E-9</v>
      </c>
      <c r="F52" s="12">
        <f t="shared" si="22"/>
        <v>0.25261760802241556</v>
      </c>
      <c r="G52" s="39">
        <f t="shared" si="23"/>
        <v>2.4841425803872843E-4</v>
      </c>
      <c r="H52" s="37">
        <f t="shared" si="24"/>
        <v>0.13621872282871222</v>
      </c>
      <c r="I52" s="9">
        <f t="shared" si="25"/>
        <v>5.5345911949685545E-8</v>
      </c>
      <c r="J52" s="12">
        <f>$F$52</f>
        <v>0.25261760802241556</v>
      </c>
      <c r="K52" s="39">
        <f t="shared" si="26"/>
        <v>2.584688477972013E-3</v>
      </c>
      <c r="L52" s="37">
        <f t="shared" si="27"/>
        <v>0.14595058666412286</v>
      </c>
      <c r="M52" s="9">
        <f t="shared" si="28"/>
        <v>1.2075471698113208E-7</v>
      </c>
      <c r="N52" s="12">
        <f>$F$52</f>
        <v>0.25261760802241556</v>
      </c>
      <c r="O52" s="39">
        <f t="shared" si="29"/>
        <v>5.0847921137184551E-3</v>
      </c>
      <c r="P52" s="37">
        <f t="shared" si="30"/>
        <v>0.14834537847090148</v>
      </c>
      <c r="Q52" s="9">
        <f t="shared" si="31"/>
        <v>2.1132075471698115E-7</v>
      </c>
      <c r="R52" s="12">
        <f>$F$52</f>
        <v>0.25261760802241556</v>
      </c>
      <c r="S52" s="39">
        <f t="shared" si="32"/>
        <v>8.6837834900537376E-3</v>
      </c>
      <c r="T52" s="37">
        <f t="shared" si="33"/>
        <v>0.15387520060417259</v>
      </c>
      <c r="U52" s="9" t="e">
        <f t="shared" si="34"/>
        <v>#DIV/0!</v>
      </c>
      <c r="V52" s="12">
        <f>$F$52</f>
        <v>0.25261760802241556</v>
      </c>
      <c r="W52" s="39" t="e">
        <f t="shared" si="35"/>
        <v>#DIV/0!</v>
      </c>
      <c r="X52" s="37">
        <f t="shared" si="36"/>
        <v>0.15699915389677538</v>
      </c>
      <c r="Y52" s="9" t="e">
        <f t="shared" si="38"/>
        <v>#DIV/0!</v>
      </c>
      <c r="Z52" s="12">
        <f>$F$52</f>
        <v>0.25261760802241556</v>
      </c>
      <c r="AA52" s="9" t="e">
        <f t="shared" si="37"/>
        <v>#DIV/0!</v>
      </c>
    </row>
    <row r="53" spans="2:27" x14ac:dyDescent="0.3">
      <c r="B53" s="9">
        <v>8</v>
      </c>
      <c r="C53" s="42">
        <f t="shared" si="19"/>
        <v>4</v>
      </c>
      <c r="D53" s="37">
        <f t="shared" si="20"/>
        <v>0.18376276130286834</v>
      </c>
      <c r="E53" s="9">
        <f t="shared" si="21"/>
        <v>5.0314465408805023E-9</v>
      </c>
      <c r="F53" s="12">
        <f t="shared" si="22"/>
        <v>0.10680578085828049</v>
      </c>
      <c r="G53" s="39">
        <f t="shared" si="23"/>
        <v>5.8755074079439669E-4</v>
      </c>
      <c r="H53" s="37">
        <f t="shared" si="24"/>
        <v>0.1907062119601971</v>
      </c>
      <c r="I53" s="9">
        <f t="shared" si="25"/>
        <v>1.509433962264151E-8</v>
      </c>
      <c r="J53" s="12">
        <f>$F$53</f>
        <v>0.10680578085828049</v>
      </c>
      <c r="K53" s="39">
        <f t="shared" si="26"/>
        <v>1.6672688471833774E-3</v>
      </c>
      <c r="L53" s="37">
        <f t="shared" si="27"/>
        <v>0.20433082132977201</v>
      </c>
      <c r="M53" s="9">
        <f t="shared" si="28"/>
        <v>4.0251572327044025E-8</v>
      </c>
      <c r="N53" s="12">
        <f>$F$53</f>
        <v>0.10680578085828049</v>
      </c>
      <c r="O53" s="39">
        <f t="shared" si="29"/>
        <v>4.0088592294556264E-3</v>
      </c>
      <c r="P53" s="37">
        <f t="shared" si="30"/>
        <v>0.20768352985926208</v>
      </c>
      <c r="Q53" s="9">
        <f t="shared" si="31"/>
        <v>7.0440251572327045E-8</v>
      </c>
      <c r="R53" s="12">
        <f>$F$53</f>
        <v>0.10680578085828049</v>
      </c>
      <c r="S53" s="39">
        <f t="shared" si="32"/>
        <v>6.8463104906050162E-3</v>
      </c>
      <c r="T53" s="37">
        <f t="shared" si="33"/>
        <v>0.21542528084584162</v>
      </c>
      <c r="U53" s="9" t="e">
        <f t="shared" si="34"/>
        <v>#DIV/0!</v>
      </c>
      <c r="V53" s="12">
        <f>$F$53</f>
        <v>0.10680578085828049</v>
      </c>
      <c r="W53" s="39" t="e">
        <f t="shared" si="35"/>
        <v>#DIV/0!</v>
      </c>
      <c r="X53" s="37">
        <f t="shared" si="36"/>
        <v>0.21979881545548555</v>
      </c>
      <c r="Y53" s="9" t="e">
        <f t="shared" si="38"/>
        <v>#DIV/0!</v>
      </c>
      <c r="Z53" s="12">
        <f>$F$53</f>
        <v>0.10680578085828049</v>
      </c>
      <c r="AA53" s="9" t="e">
        <f t="shared" si="37"/>
        <v>#DIV/0!</v>
      </c>
    </row>
    <row r="54" spans="2:27" x14ac:dyDescent="0.3">
      <c r="B54" s="9">
        <v>9</v>
      </c>
      <c r="C54" s="42">
        <f t="shared" si="19"/>
        <v>2.8</v>
      </c>
      <c r="D54" s="37">
        <f t="shared" si="20"/>
        <v>0.26251823043266903</v>
      </c>
      <c r="E54" s="9">
        <f t="shared" si="21"/>
        <v>2.5157232704402511E-9</v>
      </c>
      <c r="F54" s="12">
        <f t="shared" si="22"/>
        <v>1.8102049845155583E-2</v>
      </c>
      <c r="G54" s="39">
        <f t="shared" si="23"/>
        <v>1.7333345173944673E-3</v>
      </c>
      <c r="H54" s="37">
        <f t="shared" si="24"/>
        <v>0.27243744565742445</v>
      </c>
      <c r="I54" s="9">
        <f t="shared" si="25"/>
        <v>2.5157232704402524E-9</v>
      </c>
      <c r="J54" s="12">
        <f>$F$54</f>
        <v>1.8102049845155583E-2</v>
      </c>
      <c r="K54" s="39">
        <f t="shared" si="26"/>
        <v>1.6395376273897642E-3</v>
      </c>
      <c r="L54" s="37">
        <f t="shared" si="27"/>
        <v>0.29190117332824572</v>
      </c>
      <c r="M54" s="9">
        <f t="shared" si="28"/>
        <v>2.5157232704402515E-9</v>
      </c>
      <c r="N54" s="12">
        <f>$F$54</f>
        <v>1.8102049845155583E-2</v>
      </c>
      <c r="O54" s="39">
        <f t="shared" si="29"/>
        <v>1.4783178701289396E-3</v>
      </c>
      <c r="P54" s="37">
        <f t="shared" si="30"/>
        <v>0.29669075694180297</v>
      </c>
      <c r="Q54" s="9">
        <f t="shared" si="31"/>
        <v>5.0314465408805039E-9</v>
      </c>
      <c r="R54" s="12">
        <f>$F$54</f>
        <v>1.8102049845155583E-2</v>
      </c>
      <c r="S54" s="39">
        <f t="shared" si="32"/>
        <v>2.8853304467970227E-3</v>
      </c>
      <c r="T54" s="37">
        <f t="shared" si="33"/>
        <v>0.30775040120834518</v>
      </c>
      <c r="U54" s="9" t="e">
        <f t="shared" si="34"/>
        <v>#DIV/0!</v>
      </c>
      <c r="V54" s="12">
        <f>$F$54</f>
        <v>1.8102049845155583E-2</v>
      </c>
      <c r="W54" s="39" t="e">
        <f t="shared" si="35"/>
        <v>#DIV/0!</v>
      </c>
      <c r="X54" s="37">
        <f t="shared" si="36"/>
        <v>0.31399830779355076</v>
      </c>
      <c r="Y54" s="9" t="e">
        <f t="shared" si="38"/>
        <v>#DIV/0!</v>
      </c>
      <c r="Z54" s="12">
        <f>$F$54</f>
        <v>1.8102049845155583E-2</v>
      </c>
      <c r="AA54" s="9" t="e">
        <f t="shared" si="37"/>
        <v>#DIV/0!</v>
      </c>
    </row>
    <row r="55" spans="2:27" x14ac:dyDescent="0.3">
      <c r="B55" s="9">
        <v>10</v>
      </c>
      <c r="C55" s="42">
        <f t="shared" si="19"/>
        <v>2</v>
      </c>
      <c r="D55" s="37">
        <f t="shared" si="20"/>
        <v>0.36752552260573668</v>
      </c>
      <c r="E55" s="9">
        <f t="shared" si="21"/>
        <v>0</v>
      </c>
      <c r="F55" s="12">
        <f t="shared" si="22"/>
        <v>1.1428992773927149E-3</v>
      </c>
      <c r="G55" s="39">
        <f t="shared" si="23"/>
        <v>0</v>
      </c>
      <c r="H55" s="37">
        <f t="shared" si="24"/>
        <v>0.38141242392039421</v>
      </c>
      <c r="I55" s="9">
        <f t="shared" si="25"/>
        <v>0</v>
      </c>
      <c r="J55" s="12">
        <f>$F$55</f>
        <v>1.1428992773927149E-3</v>
      </c>
      <c r="K55" s="39">
        <f t="shared" si="26"/>
        <v>0</v>
      </c>
      <c r="L55" s="37">
        <f t="shared" si="27"/>
        <v>0.40866164265954402</v>
      </c>
      <c r="M55" s="9">
        <f t="shared" si="28"/>
        <v>2.5157232704402515E-9</v>
      </c>
      <c r="N55" s="12">
        <f>$F$55</f>
        <v>1.1428992773927149E-3</v>
      </c>
      <c r="O55" s="39">
        <f t="shared" si="29"/>
        <v>2.3414647555913208E-2</v>
      </c>
      <c r="P55" s="37">
        <f t="shared" si="30"/>
        <v>0.41536705971852417</v>
      </c>
      <c r="Q55" s="9">
        <f t="shared" si="31"/>
        <v>2.515723270440252E-9</v>
      </c>
      <c r="R55" s="12">
        <f>$F$55</f>
        <v>1.1428992773927149E-3</v>
      </c>
      <c r="S55" s="39">
        <f t="shared" si="32"/>
        <v>2.2849955635118362E-2</v>
      </c>
      <c r="T55" s="37">
        <f t="shared" si="33"/>
        <v>0.43085056169168323</v>
      </c>
      <c r="U55" s="9" t="e">
        <f t="shared" si="34"/>
        <v>#DIV/0!</v>
      </c>
      <c r="V55" s="12">
        <f>$F$55</f>
        <v>1.1428992773927149E-3</v>
      </c>
      <c r="W55" s="39" t="e">
        <f t="shared" si="35"/>
        <v>#DIV/0!</v>
      </c>
      <c r="X55" s="37">
        <f t="shared" si="36"/>
        <v>0.43959763091097109</v>
      </c>
      <c r="Y55" s="9" t="e">
        <f t="shared" si="38"/>
        <v>#DIV/0!</v>
      </c>
      <c r="Z55" s="12">
        <f>$F$55</f>
        <v>1.1428992773927149E-3</v>
      </c>
      <c r="AA55" s="9" t="e">
        <f t="shared" si="37"/>
        <v>#DIV/0!</v>
      </c>
    </row>
    <row r="56" spans="2:27" x14ac:dyDescent="0.3">
      <c r="D56" s="1"/>
    </row>
    <row r="57" spans="2:27" x14ac:dyDescent="0.3">
      <c r="B57" s="5" t="s">
        <v>70</v>
      </c>
      <c r="L57" s="1">
        <v>0</v>
      </c>
      <c r="M57">
        <v>2E-3</v>
      </c>
      <c r="U57" s="6" t="s">
        <v>45</v>
      </c>
      <c r="V57" s="8">
        <v>9.8059999999999992</v>
      </c>
    </row>
    <row r="58" spans="2:27" x14ac:dyDescent="0.3">
      <c r="B58" s="6" t="str">
        <f>C45</f>
        <v>Di (mm)</v>
      </c>
      <c r="C58" s="33" t="s">
        <v>46</v>
      </c>
      <c r="D58" s="10" t="s">
        <v>7</v>
      </c>
      <c r="E58" s="33" t="s">
        <v>8</v>
      </c>
      <c r="F58" s="10" t="s">
        <v>9</v>
      </c>
      <c r="G58" s="33" t="s">
        <v>10</v>
      </c>
      <c r="H58" s="10" t="s">
        <v>11</v>
      </c>
      <c r="I58" s="33" t="s">
        <v>12</v>
      </c>
      <c r="L58">
        <v>0.6</v>
      </c>
      <c r="M58">
        <v>2E-3</v>
      </c>
      <c r="U58" s="6" t="s">
        <v>43</v>
      </c>
      <c r="V58" s="8">
        <v>2E-3</v>
      </c>
    </row>
    <row r="59" spans="2:27" x14ac:dyDescent="0.3">
      <c r="B59" s="22">
        <f>C48</f>
        <v>22.4</v>
      </c>
      <c r="C59" s="34" t="str">
        <f>$D$45</f>
        <v>Tau*,i</v>
      </c>
      <c r="D59" s="23">
        <f>D48</f>
        <v>3.2814778804083629E-2</v>
      </c>
      <c r="E59" s="24">
        <f>H48</f>
        <v>3.4054680707178056E-2</v>
      </c>
      <c r="F59" s="24">
        <f>L48</f>
        <v>3.6487646666030715E-2</v>
      </c>
      <c r="G59" s="24">
        <f>P48</f>
        <v>3.7086344617725371E-2</v>
      </c>
      <c r="H59" s="24">
        <f>T48</f>
        <v>3.8468800151043148E-2</v>
      </c>
      <c r="I59" s="24">
        <f>X48</f>
        <v>3.9249788474193845E-2</v>
      </c>
    </row>
    <row r="60" spans="2:27" x14ac:dyDescent="0.3">
      <c r="B60" s="26"/>
      <c r="C60" s="35" t="str">
        <f>$G$45</f>
        <v>w*,i</v>
      </c>
      <c r="D60" s="25">
        <f>G48</f>
        <v>0</v>
      </c>
      <c r="E60" s="25">
        <f>K48</f>
        <v>0</v>
      </c>
      <c r="F60" s="25">
        <f>O48</f>
        <v>1.383520359328296E-2</v>
      </c>
      <c r="G60" s="25">
        <f>S48</f>
        <v>2.2181100568875952E-2</v>
      </c>
      <c r="H60" s="25" t="e">
        <f>W48</f>
        <v>#DIV/0!</v>
      </c>
      <c r="I60" s="25" t="e">
        <f>AA48</f>
        <v>#DIV/0!</v>
      </c>
      <c r="U60" s="10" t="s">
        <v>6</v>
      </c>
      <c r="V60" s="10" t="s">
        <v>40</v>
      </c>
      <c r="W60" s="10" t="s">
        <v>41</v>
      </c>
      <c r="X60" s="10" t="s">
        <v>42</v>
      </c>
      <c r="Y60" s="10" t="s">
        <v>44</v>
      </c>
    </row>
    <row r="61" spans="2:27" x14ac:dyDescent="0.3">
      <c r="B61" s="21">
        <f>C49</f>
        <v>16</v>
      </c>
      <c r="C61" s="33" t="str">
        <f>$D$45</f>
        <v>Tau*,i</v>
      </c>
      <c r="D61" s="7">
        <f>D49</f>
        <v>4.5940690325717085E-2</v>
      </c>
      <c r="E61" s="7">
        <f>H49</f>
        <v>4.7676552990049276E-2</v>
      </c>
      <c r="F61" s="7">
        <f>L49</f>
        <v>5.1082705332443003E-2</v>
      </c>
      <c r="G61" s="7">
        <f>P49</f>
        <v>5.1920882464815521E-2</v>
      </c>
      <c r="H61" s="7">
        <f>T49</f>
        <v>5.3856320211460404E-2</v>
      </c>
      <c r="I61" s="7">
        <f>X49</f>
        <v>5.4949703863871387E-2</v>
      </c>
      <c r="U61" s="15">
        <f t="shared" ref="U61:U70" si="39">C46</f>
        <v>45</v>
      </c>
      <c r="V61" s="9">
        <v>0</v>
      </c>
      <c r="W61" s="9">
        <v>0</v>
      </c>
      <c r="X61" s="9">
        <v>0</v>
      </c>
      <c r="Y61" s="17">
        <f t="shared" ref="Y61:Y70" si="40">U61/$V$57</f>
        <v>4.5890271262492357</v>
      </c>
    </row>
    <row r="62" spans="2:27" x14ac:dyDescent="0.3">
      <c r="B62" s="27"/>
      <c r="C62" s="10" t="str">
        <f>$G$45</f>
        <v>w*,i</v>
      </c>
      <c r="D62" s="20">
        <f>G49</f>
        <v>0</v>
      </c>
      <c r="E62" s="20">
        <f>K49</f>
        <v>8.9782570756824129E-4</v>
      </c>
      <c r="F62" s="20">
        <f>O49</f>
        <v>8.0954030306238343E-3</v>
      </c>
      <c r="G62" s="20">
        <f>S49</f>
        <v>2.2120464510004441E-2</v>
      </c>
      <c r="H62" s="20" t="e">
        <f>W49</f>
        <v>#DIV/0!</v>
      </c>
      <c r="I62" s="20" t="e">
        <f>AA49</f>
        <v>#DIV/0!</v>
      </c>
      <c r="U62" s="15">
        <f t="shared" si="39"/>
        <v>31.5</v>
      </c>
      <c r="V62" s="9">
        <v>0</v>
      </c>
      <c r="W62" s="9">
        <v>0</v>
      </c>
      <c r="X62" s="9">
        <v>0</v>
      </c>
      <c r="Y62" s="17">
        <f t="shared" si="40"/>
        <v>3.2123189883744647</v>
      </c>
    </row>
    <row r="63" spans="2:27" x14ac:dyDescent="0.3">
      <c r="B63" s="22">
        <f>C50</f>
        <v>11.2</v>
      </c>
      <c r="C63" s="34" t="str">
        <f>$D$45</f>
        <v>Tau*,i</v>
      </c>
      <c r="D63" s="24">
        <f>D50</f>
        <v>6.5629557608167258E-2</v>
      </c>
      <c r="E63" s="24">
        <f>H50</f>
        <v>6.8109361414356112E-2</v>
      </c>
      <c r="F63" s="24">
        <f>L50</f>
        <v>7.2975293332061431E-2</v>
      </c>
      <c r="G63" s="24">
        <f>P50</f>
        <v>7.4172689235450742E-2</v>
      </c>
      <c r="H63" s="24">
        <f>T50</f>
        <v>7.6937600302086295E-2</v>
      </c>
      <c r="I63" s="24">
        <f>X50</f>
        <v>7.8499576948387689E-2</v>
      </c>
      <c r="U63" s="15">
        <f t="shared" si="39"/>
        <v>22.4</v>
      </c>
      <c r="V63" s="9">
        <v>5.1590999999999996</v>
      </c>
      <c r="W63" s="9">
        <v>-0.1721</v>
      </c>
      <c r="X63" s="12">
        <f t="shared" ref="X63:X69" si="41">($V$58-W63)/V63</f>
        <v>3.3746196041945307E-2</v>
      </c>
      <c r="Y63" s="17">
        <f t="shared" si="40"/>
        <v>2.284315725066286</v>
      </c>
    </row>
    <row r="64" spans="2:27" x14ac:dyDescent="0.3">
      <c r="B64" s="28"/>
      <c r="C64" s="35" t="str">
        <f>$G$45</f>
        <v>w*,i</v>
      </c>
      <c r="D64" s="25">
        <f>G50</f>
        <v>0</v>
      </c>
      <c r="E64" s="25">
        <f>K50</f>
        <v>5.2311312458017088E-3</v>
      </c>
      <c r="F64" s="25">
        <f>O50</f>
        <v>1.4674306193886402E-2</v>
      </c>
      <c r="G64" s="25">
        <f>S50</f>
        <v>1.0228861006334571E-2</v>
      </c>
      <c r="H64" s="25" t="e">
        <f>W50</f>
        <v>#DIV/0!</v>
      </c>
      <c r="I64" s="25" t="e">
        <f>AA50</f>
        <v>#DIV/0!</v>
      </c>
      <c r="U64" s="15">
        <f t="shared" si="39"/>
        <v>16</v>
      </c>
      <c r="V64" s="9">
        <v>3.1591999999999998</v>
      </c>
      <c r="W64" s="9">
        <v>-0.14749999999999999</v>
      </c>
      <c r="X64" s="12">
        <f t="shared" si="41"/>
        <v>4.7322106862496834E-2</v>
      </c>
      <c r="Y64" s="17">
        <f t="shared" si="40"/>
        <v>1.6316540893330616</v>
      </c>
    </row>
    <row r="65" spans="2:25" x14ac:dyDescent="0.3">
      <c r="B65" s="21">
        <f>C51</f>
        <v>8</v>
      </c>
      <c r="C65" s="33" t="str">
        <f>$D$45</f>
        <v>Tau*,i</v>
      </c>
      <c r="D65" s="7">
        <f>D51</f>
        <v>9.1881380651434169E-2</v>
      </c>
      <c r="E65" s="7">
        <f>H51</f>
        <v>9.5353105980098551E-2</v>
      </c>
      <c r="F65" s="7">
        <f>L51</f>
        <v>0.10216541066488601</v>
      </c>
      <c r="G65" s="7">
        <f>P51</f>
        <v>0.10384176492963104</v>
      </c>
      <c r="H65" s="7">
        <f>T51</f>
        <v>0.10771264042292081</v>
      </c>
      <c r="I65" s="7">
        <f>X51</f>
        <v>0.10989940772774277</v>
      </c>
      <c r="L65" s="3"/>
      <c r="U65" s="15">
        <f t="shared" si="39"/>
        <v>11.2</v>
      </c>
      <c r="V65" s="9">
        <v>1.4314</v>
      </c>
      <c r="W65" s="9">
        <v>-9.2999999999999999E-2</v>
      </c>
      <c r="X65" s="12">
        <f t="shared" si="41"/>
        <v>6.6368590191420981E-2</v>
      </c>
      <c r="Y65" s="17">
        <f t="shared" si="40"/>
        <v>1.142157862533143</v>
      </c>
    </row>
    <row r="66" spans="2:25" x14ac:dyDescent="0.3">
      <c r="B66" s="29"/>
      <c r="C66" s="10" t="str">
        <f>$G$45</f>
        <v>w*,i</v>
      </c>
      <c r="D66" s="20">
        <f>G51</f>
        <v>3.1283486419433323E-4</v>
      </c>
      <c r="E66" s="20">
        <f>K51</f>
        <v>4.1426876128201574E-3</v>
      </c>
      <c r="F66" s="20">
        <f>O51</f>
        <v>4.2689451158731666E-3</v>
      </c>
      <c r="G66" s="20">
        <f>S51</f>
        <v>1.0675351447246987E-2</v>
      </c>
      <c r="H66" s="20" t="e">
        <f>W51</f>
        <v>#DIV/0!</v>
      </c>
      <c r="I66" s="20" t="e">
        <f>AA51</f>
        <v>#DIV/0!</v>
      </c>
      <c r="K66" s="2"/>
      <c r="U66" s="44">
        <f t="shared" si="39"/>
        <v>8</v>
      </c>
      <c r="V66" s="45">
        <v>0.6411</v>
      </c>
      <c r="W66" s="45">
        <v>-5.8200000000000002E-2</v>
      </c>
      <c r="X66" s="46">
        <f t="shared" si="41"/>
        <v>9.390110747153331E-2</v>
      </c>
      <c r="Y66" s="47">
        <f t="shared" si="40"/>
        <v>0.81582704466653078</v>
      </c>
    </row>
    <row r="67" spans="2:25" x14ac:dyDescent="0.3">
      <c r="B67" s="22">
        <f>C52</f>
        <v>5.6</v>
      </c>
      <c r="C67" s="34" t="str">
        <f>$D$45</f>
        <v>Tau*,i</v>
      </c>
      <c r="D67" s="24">
        <f>D52</f>
        <v>0.13125911521633452</v>
      </c>
      <c r="E67" s="24">
        <f>H52</f>
        <v>0.13621872282871222</v>
      </c>
      <c r="F67" s="24">
        <f>L52</f>
        <v>0.14595058666412286</v>
      </c>
      <c r="G67" s="24">
        <f>P52</f>
        <v>0.14834537847090148</v>
      </c>
      <c r="H67" s="24">
        <f>T52</f>
        <v>0.15387520060417259</v>
      </c>
      <c r="I67" s="24">
        <f>X52</f>
        <v>0.15699915389677538</v>
      </c>
      <c r="K67" s="4"/>
      <c r="U67" s="15">
        <f t="shared" si="39"/>
        <v>5.6</v>
      </c>
      <c r="V67" s="9">
        <v>0.4279</v>
      </c>
      <c r="W67" s="9">
        <v>-5.5899999999999998E-2</v>
      </c>
      <c r="X67" s="12">
        <f t="shared" si="41"/>
        <v>0.13531198878242581</v>
      </c>
      <c r="Y67" s="17">
        <f t="shared" si="40"/>
        <v>0.5710789312665715</v>
      </c>
    </row>
    <row r="68" spans="2:25" x14ac:dyDescent="0.3">
      <c r="B68" s="30"/>
      <c r="C68" s="35" t="str">
        <f>$G$45</f>
        <v>w*,i</v>
      </c>
      <c r="D68" s="25">
        <f>G52</f>
        <v>2.4841425803872843E-4</v>
      </c>
      <c r="E68" s="25">
        <f>K52</f>
        <v>2.584688477972013E-3</v>
      </c>
      <c r="F68" s="25">
        <f>O52</f>
        <v>5.0847921137184551E-3</v>
      </c>
      <c r="G68" s="25">
        <f>S52</f>
        <v>8.6837834900537376E-3</v>
      </c>
      <c r="H68" s="25" t="e">
        <f>W52</f>
        <v>#DIV/0!</v>
      </c>
      <c r="I68" s="25" t="e">
        <f>AA52</f>
        <v>#DIV/0!</v>
      </c>
      <c r="K68" s="2"/>
      <c r="U68" s="15">
        <f t="shared" si="39"/>
        <v>4</v>
      </c>
      <c r="V68" s="9">
        <v>0.23350000000000001</v>
      </c>
      <c r="W68" s="43">
        <v>-4.2599999999999999E-2</v>
      </c>
      <c r="X68" s="12">
        <f t="shared" si="41"/>
        <v>0.19100642398286938</v>
      </c>
      <c r="Y68" s="17">
        <f t="shared" si="40"/>
        <v>0.40791352233326539</v>
      </c>
    </row>
    <row r="69" spans="2:25" x14ac:dyDescent="0.3">
      <c r="B69" s="21">
        <v>4</v>
      </c>
      <c r="C69" s="33" t="str">
        <f>$D$45</f>
        <v>Tau*,i</v>
      </c>
      <c r="D69" s="7">
        <f>D53</f>
        <v>0.18376276130286834</v>
      </c>
      <c r="E69" s="7">
        <f>H53</f>
        <v>0.1907062119601971</v>
      </c>
      <c r="F69" s="7">
        <f>L53</f>
        <v>0.20433082132977201</v>
      </c>
      <c r="G69" s="7">
        <f>P53</f>
        <v>0.20768352985926208</v>
      </c>
      <c r="H69" s="7">
        <f>T53</f>
        <v>0.21542528084584162</v>
      </c>
      <c r="I69" s="7">
        <f>X53</f>
        <v>0.21979881545548555</v>
      </c>
      <c r="K69" s="4"/>
      <c r="U69" s="15">
        <f t="shared" si="39"/>
        <v>2.8</v>
      </c>
      <c r="V69" s="9">
        <v>2.0799999999999999E-2</v>
      </c>
      <c r="W69" s="9">
        <v>-3.8999999999999998E-3</v>
      </c>
      <c r="X69" s="12">
        <f t="shared" si="41"/>
        <v>0.28365384615384615</v>
      </c>
      <c r="Y69" s="17">
        <f t="shared" si="40"/>
        <v>0.28553946563328575</v>
      </c>
    </row>
    <row r="70" spans="2:25" x14ac:dyDescent="0.3">
      <c r="B70" s="31"/>
      <c r="C70" s="10" t="str">
        <f>$G$45</f>
        <v>w*,i</v>
      </c>
      <c r="D70" s="20">
        <f>G53</f>
        <v>5.8755074079439669E-4</v>
      </c>
      <c r="E70" s="20">
        <f>K53</f>
        <v>1.6672688471833774E-3</v>
      </c>
      <c r="F70" s="20">
        <f>O53</f>
        <v>4.0088592294556264E-3</v>
      </c>
      <c r="G70" s="20">
        <f>S53</f>
        <v>6.8463104906050162E-3</v>
      </c>
      <c r="H70" s="20" t="e">
        <f>W53</f>
        <v>#DIV/0!</v>
      </c>
      <c r="I70" s="20" t="e">
        <f>AA53</f>
        <v>#DIV/0!</v>
      </c>
      <c r="K70" s="2"/>
      <c r="U70" s="15">
        <f t="shared" si="39"/>
        <v>2</v>
      </c>
      <c r="V70" s="9">
        <v>0</v>
      </c>
      <c r="W70" s="9">
        <v>0</v>
      </c>
      <c r="X70" s="9">
        <v>0</v>
      </c>
      <c r="Y70" s="17">
        <f t="shared" si="40"/>
        <v>0.20395676116663269</v>
      </c>
    </row>
    <row r="71" spans="2:25" x14ac:dyDescent="0.3">
      <c r="B71" s="22">
        <v>2.8</v>
      </c>
      <c r="C71" s="34" t="str">
        <f>$D$45</f>
        <v>Tau*,i</v>
      </c>
      <c r="D71" s="24">
        <f>D54</f>
        <v>0.26251823043266903</v>
      </c>
      <c r="E71" s="24">
        <f>H54</f>
        <v>0.27243744565742445</v>
      </c>
      <c r="F71" s="24">
        <f>L54</f>
        <v>0.29190117332824572</v>
      </c>
      <c r="G71" s="24">
        <f>P54</f>
        <v>0.29669075694180297</v>
      </c>
      <c r="H71" s="24">
        <f>T54</f>
        <v>0.30775040120834518</v>
      </c>
      <c r="I71" s="24">
        <f>X54</f>
        <v>0.31399830779355076</v>
      </c>
      <c r="K71" s="4"/>
    </row>
    <row r="72" spans="2:25" x14ac:dyDescent="0.3">
      <c r="B72" s="32"/>
      <c r="C72" s="35" t="str">
        <f>$G$45</f>
        <v>w*,i</v>
      </c>
      <c r="D72" s="25">
        <f>G54</f>
        <v>1.7333345173944673E-3</v>
      </c>
      <c r="E72" s="25">
        <f>K54</f>
        <v>1.6395376273897642E-3</v>
      </c>
      <c r="F72" s="25">
        <f>O54</f>
        <v>1.4783178701289396E-3</v>
      </c>
      <c r="G72" s="25">
        <f>S54</f>
        <v>2.8853304467970227E-3</v>
      </c>
      <c r="H72" s="25" t="e">
        <f>W54</f>
        <v>#DIV/0!</v>
      </c>
      <c r="I72" s="25" t="e">
        <f>AA54</f>
        <v>#DIV/0!</v>
      </c>
      <c r="K72" s="2"/>
    </row>
    <row r="73" spans="2:25" x14ac:dyDescent="0.3">
      <c r="B73" s="21">
        <v>2</v>
      </c>
      <c r="C73" s="33" t="str">
        <f>$D$45</f>
        <v>Tau*,i</v>
      </c>
      <c r="D73" s="7">
        <f>D55</f>
        <v>0.36752552260573668</v>
      </c>
      <c r="E73" s="7">
        <f>H55</f>
        <v>0.38141242392039421</v>
      </c>
      <c r="F73" s="7">
        <f>L55</f>
        <v>0.40866164265954402</v>
      </c>
      <c r="G73" s="7">
        <f>P55</f>
        <v>0.41536705971852417</v>
      </c>
      <c r="H73" s="7">
        <f>T55</f>
        <v>0.43085056169168323</v>
      </c>
      <c r="I73" s="7">
        <f>X55</f>
        <v>0.43959763091097109</v>
      </c>
      <c r="K73" s="4"/>
      <c r="M73" s="4"/>
      <c r="N73" s="4"/>
      <c r="O73" s="4"/>
      <c r="P73" s="4"/>
      <c r="Q73" s="4"/>
      <c r="R73" s="4"/>
      <c r="S73" s="4"/>
    </row>
    <row r="74" spans="2:25" x14ac:dyDescent="0.3">
      <c r="B74" s="21"/>
      <c r="C74" s="10" t="str">
        <f>$G$45</f>
        <v>w*,i</v>
      </c>
      <c r="D74" s="20">
        <f>G55</f>
        <v>0</v>
      </c>
      <c r="E74" s="20">
        <f>K55</f>
        <v>0</v>
      </c>
      <c r="F74" s="20">
        <f>O55</f>
        <v>2.3414647555913208E-2</v>
      </c>
      <c r="G74" s="20">
        <f>S55</f>
        <v>2.2849955635118362E-2</v>
      </c>
      <c r="H74" s="20" t="e">
        <f>W55</f>
        <v>#DIV/0!</v>
      </c>
      <c r="I74" s="20" t="e">
        <f>AA55</f>
        <v>#DIV/0!</v>
      </c>
      <c r="K74" s="2"/>
      <c r="M74" s="4"/>
      <c r="N74" s="4"/>
      <c r="O74" s="4"/>
      <c r="P74" s="4"/>
      <c r="Q74" s="4"/>
      <c r="R74" s="4"/>
      <c r="S74" s="4"/>
    </row>
    <row r="75" spans="2:25" x14ac:dyDescent="0.3">
      <c r="K75" s="4"/>
      <c r="M75" s="4"/>
      <c r="N75" s="4"/>
      <c r="O75" s="4"/>
      <c r="P75" s="4"/>
      <c r="Q75" s="4"/>
      <c r="R75" s="4"/>
      <c r="S75" s="4"/>
    </row>
    <row r="76" spans="2:25" x14ac:dyDescent="0.3">
      <c r="K76" s="2"/>
      <c r="M76" s="4"/>
      <c r="N76" s="4"/>
      <c r="O76" s="4"/>
      <c r="P76" s="4"/>
      <c r="Q76" s="4"/>
      <c r="R76" s="4"/>
      <c r="S76" s="4"/>
    </row>
    <row r="77" spans="2:25" x14ac:dyDescent="0.3">
      <c r="K77" s="4"/>
      <c r="M77" s="4"/>
      <c r="N77" s="4"/>
      <c r="O77" s="4"/>
      <c r="P77" s="4"/>
      <c r="Q77" s="4"/>
      <c r="R77" s="4"/>
      <c r="S77" s="4"/>
    </row>
    <row r="78" spans="2:25" x14ac:dyDescent="0.3">
      <c r="K78" s="2"/>
    </row>
    <row r="79" spans="2:25" x14ac:dyDescent="0.3">
      <c r="K79" s="4"/>
      <c r="M79" s="4"/>
      <c r="N79" s="4"/>
      <c r="O79" s="4"/>
      <c r="P79" s="4"/>
      <c r="Q79" s="4"/>
      <c r="R79" s="4"/>
      <c r="S79" s="4"/>
      <c r="X79" s="2"/>
    </row>
    <row r="80" spans="2:25" x14ac:dyDescent="0.3">
      <c r="K80" s="2"/>
      <c r="X80" s="2"/>
    </row>
    <row r="81" spans="4:24" x14ac:dyDescent="0.3">
      <c r="K81" s="4"/>
      <c r="M81" s="4"/>
      <c r="N81" s="4"/>
      <c r="O81" s="4"/>
      <c r="P81" s="4"/>
      <c r="Q81" s="4"/>
      <c r="R81" s="4"/>
      <c r="S81" s="4"/>
      <c r="X81" s="2"/>
    </row>
    <row r="82" spans="4:24" x14ac:dyDescent="0.3">
      <c r="D82" s="3"/>
      <c r="X82" s="2"/>
    </row>
    <row r="83" spans="4:24" x14ac:dyDescent="0.3">
      <c r="X83" s="2"/>
    </row>
    <row r="84" spans="4:24" x14ac:dyDescent="0.3">
      <c r="X84" s="2"/>
    </row>
    <row r="85" spans="4:24" x14ac:dyDescent="0.3">
      <c r="X85" s="2"/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06094-24D2-4126-8979-4A05B6526A8F}">
  <dimension ref="B2:AA97"/>
  <sheetViews>
    <sheetView workbookViewId="0">
      <selection activeCell="S69" sqref="S69"/>
    </sheetView>
  </sheetViews>
  <sheetFormatPr defaultRowHeight="14.4" x14ac:dyDescent="0.3"/>
  <cols>
    <col min="2" max="2" width="10" customWidth="1"/>
    <col min="3" max="3" width="9.88671875" customWidth="1"/>
    <col min="10" max="10" width="11.109375" customWidth="1"/>
    <col min="11" max="11" width="10.44140625" customWidth="1"/>
    <col min="12" max="12" width="9.6640625" customWidth="1"/>
    <col min="13" max="13" width="12.109375" bestFit="1" customWidth="1"/>
    <col min="15" max="15" width="11.33203125" customWidth="1"/>
    <col min="21" max="21" width="10.109375" customWidth="1"/>
    <col min="24" max="24" width="11.33203125" customWidth="1"/>
  </cols>
  <sheetData>
    <row r="2" spans="2:15" x14ac:dyDescent="0.3">
      <c r="B2" s="5" t="s">
        <v>62</v>
      </c>
    </row>
    <row r="3" spans="2:15" x14ac:dyDescent="0.3">
      <c r="B3" s="18"/>
      <c r="C3" s="9">
        <v>0</v>
      </c>
      <c r="D3" s="9">
        <v>2</v>
      </c>
      <c r="E3" s="9">
        <v>4</v>
      </c>
      <c r="F3" s="9">
        <v>2</v>
      </c>
      <c r="G3" s="9">
        <v>0</v>
      </c>
      <c r="H3" s="9">
        <v>2</v>
      </c>
      <c r="I3" s="9">
        <v>4</v>
      </c>
      <c r="J3" s="9">
        <v>2</v>
      </c>
      <c r="K3" t="s">
        <v>69</v>
      </c>
      <c r="N3" s="5" t="s">
        <v>52</v>
      </c>
      <c r="O3" s="5"/>
    </row>
    <row r="4" spans="2:15" x14ac:dyDescent="0.3">
      <c r="B4" s="10" t="s">
        <v>53</v>
      </c>
      <c r="C4" s="10" t="s">
        <v>54</v>
      </c>
      <c r="D4" s="10" t="s">
        <v>55</v>
      </c>
      <c r="E4" s="10" t="s">
        <v>56</v>
      </c>
      <c r="F4" s="10" t="s">
        <v>57</v>
      </c>
      <c r="G4" s="10" t="s">
        <v>58</v>
      </c>
      <c r="H4" s="10" t="s">
        <v>59</v>
      </c>
      <c r="I4" s="10" t="s">
        <v>60</v>
      </c>
      <c r="J4" s="10" t="s">
        <v>61</v>
      </c>
      <c r="N4" s="10" t="s">
        <v>29</v>
      </c>
      <c r="O4" s="10" t="s">
        <v>30</v>
      </c>
    </row>
    <row r="5" spans="2:15" x14ac:dyDescent="0.3">
      <c r="B5" s="10">
        <v>1</v>
      </c>
      <c r="C5" s="9">
        <v>28</v>
      </c>
      <c r="D5" s="9">
        <v>32</v>
      </c>
      <c r="E5" s="9">
        <v>31.5</v>
      </c>
      <c r="F5" s="9">
        <v>30.5</v>
      </c>
      <c r="G5" s="9">
        <v>11</v>
      </c>
      <c r="H5" s="9">
        <v>14</v>
      </c>
      <c r="I5" s="9">
        <v>15.5</v>
      </c>
      <c r="J5" s="9">
        <v>14</v>
      </c>
      <c r="N5" s="14">
        <v>45</v>
      </c>
      <c r="O5" s="12">
        <v>0</v>
      </c>
    </row>
    <row r="6" spans="2:15" x14ac:dyDescent="0.3">
      <c r="B6" s="10">
        <v>2</v>
      </c>
      <c r="C6" s="9">
        <v>29</v>
      </c>
      <c r="D6" s="9">
        <v>32.5</v>
      </c>
      <c r="E6" s="9">
        <v>32</v>
      </c>
      <c r="F6" s="9">
        <v>31</v>
      </c>
      <c r="G6" s="9">
        <v>11</v>
      </c>
      <c r="H6" s="9">
        <v>13.5</v>
      </c>
      <c r="I6" s="9">
        <v>15.5</v>
      </c>
      <c r="J6" s="9">
        <v>14</v>
      </c>
      <c r="N6" s="9">
        <v>31.5</v>
      </c>
      <c r="O6" s="12">
        <v>0</v>
      </c>
    </row>
    <row r="7" spans="2:15" x14ac:dyDescent="0.3">
      <c r="B7" s="10">
        <v>3</v>
      </c>
      <c r="C7" s="9">
        <v>30.5</v>
      </c>
      <c r="D7" s="9">
        <v>34</v>
      </c>
      <c r="E7" s="9">
        <v>33.5</v>
      </c>
      <c r="F7" s="9">
        <v>32.5</v>
      </c>
      <c r="G7" s="9">
        <v>11</v>
      </c>
      <c r="H7" s="9">
        <v>13.5</v>
      </c>
      <c r="I7" s="9">
        <v>15.5</v>
      </c>
      <c r="J7" s="9">
        <v>14</v>
      </c>
      <c r="N7" s="9">
        <v>22.4</v>
      </c>
      <c r="O7" s="12">
        <v>5.4158678660964459E-2</v>
      </c>
    </row>
    <row r="8" spans="2:15" x14ac:dyDescent="0.3">
      <c r="B8" s="10">
        <v>4</v>
      </c>
      <c r="C8" s="9">
        <v>31</v>
      </c>
      <c r="D8" s="9">
        <v>34</v>
      </c>
      <c r="E8" s="9">
        <v>34</v>
      </c>
      <c r="F8" s="9">
        <v>33</v>
      </c>
      <c r="G8" s="9">
        <v>11</v>
      </c>
      <c r="H8" s="9">
        <v>13.5</v>
      </c>
      <c r="I8" s="9">
        <v>15.5</v>
      </c>
      <c r="J8" s="9">
        <v>14</v>
      </c>
      <c r="N8" s="9">
        <v>16</v>
      </c>
      <c r="O8" s="12">
        <v>0.264452145701224</v>
      </c>
    </row>
    <row r="9" spans="2:15" x14ac:dyDescent="0.3">
      <c r="B9" s="10">
        <v>5</v>
      </c>
      <c r="C9" s="9">
        <v>33</v>
      </c>
      <c r="D9" s="9">
        <v>36.5</v>
      </c>
      <c r="E9" s="9">
        <v>38.5</v>
      </c>
      <c r="F9" s="9">
        <v>36.5</v>
      </c>
      <c r="G9" s="9">
        <v>10</v>
      </c>
      <c r="H9" s="9">
        <v>14</v>
      </c>
      <c r="I9" s="9">
        <v>14</v>
      </c>
      <c r="J9" s="9">
        <v>12.5</v>
      </c>
      <c r="N9" s="9">
        <v>11.2</v>
      </c>
      <c r="O9" s="12">
        <v>0.10212358059283291</v>
      </c>
    </row>
    <row r="10" spans="2:15" x14ac:dyDescent="0.3">
      <c r="B10" s="10">
        <v>6</v>
      </c>
      <c r="C10" s="9">
        <v>32.5</v>
      </c>
      <c r="D10" s="9">
        <v>35</v>
      </c>
      <c r="E10" s="9">
        <v>35.5</v>
      </c>
      <c r="F10" s="9">
        <v>34.5</v>
      </c>
      <c r="G10" s="9">
        <v>11</v>
      </c>
      <c r="H10" s="9">
        <v>13.5</v>
      </c>
      <c r="I10" s="9">
        <v>15.5</v>
      </c>
      <c r="J10" s="9">
        <v>14</v>
      </c>
      <c r="N10" s="9">
        <v>8</v>
      </c>
      <c r="O10" s="12">
        <v>0.20059725704173426</v>
      </c>
    </row>
    <row r="11" spans="2:15" x14ac:dyDescent="0.3">
      <c r="B11" s="5" t="s">
        <v>68</v>
      </c>
      <c r="N11" s="9">
        <v>5.6</v>
      </c>
      <c r="O11" s="12">
        <v>0.25261760802241556</v>
      </c>
    </row>
    <row r="12" spans="2:15" x14ac:dyDescent="0.3">
      <c r="B12" s="10" t="s">
        <v>53</v>
      </c>
      <c r="C12" s="10" t="s">
        <v>54</v>
      </c>
      <c r="D12" s="10" t="s">
        <v>55</v>
      </c>
      <c r="E12" s="10" t="s">
        <v>56</v>
      </c>
      <c r="F12" s="10" t="s">
        <v>57</v>
      </c>
      <c r="G12" s="10" t="s">
        <v>58</v>
      </c>
      <c r="H12" s="10" t="s">
        <v>59</v>
      </c>
      <c r="I12" s="10" t="s">
        <v>60</v>
      </c>
      <c r="J12" s="10" t="s">
        <v>61</v>
      </c>
      <c r="K12" s="19" t="s">
        <v>63</v>
      </c>
      <c r="L12" s="19" t="s">
        <v>64</v>
      </c>
      <c r="N12" s="9">
        <v>4</v>
      </c>
      <c r="O12" s="12">
        <v>0.10680578085828049</v>
      </c>
    </row>
    <row r="13" spans="2:15" x14ac:dyDescent="0.3">
      <c r="B13" s="10">
        <v>1</v>
      </c>
      <c r="C13" s="12">
        <f>(C5-C$3)/100</f>
        <v>0.28000000000000003</v>
      </c>
      <c r="D13" s="12">
        <f t="shared" ref="D13:J13" si="0">(D5-D$3)/100</f>
        <v>0.3</v>
      </c>
      <c r="E13" s="12">
        <f t="shared" si="0"/>
        <v>0.27500000000000002</v>
      </c>
      <c r="F13" s="12">
        <f t="shared" si="0"/>
        <v>0.28499999999999998</v>
      </c>
      <c r="G13" s="12">
        <f t="shared" si="0"/>
        <v>0.11</v>
      </c>
      <c r="H13" s="12">
        <f t="shared" si="0"/>
        <v>0.12</v>
      </c>
      <c r="I13" s="12">
        <f t="shared" si="0"/>
        <v>0.115</v>
      </c>
      <c r="J13" s="12">
        <f t="shared" si="0"/>
        <v>0.12</v>
      </c>
      <c r="K13" s="16">
        <f t="shared" ref="K13:K18" si="1">AVERAGE(C13:F13)</f>
        <v>0.28500000000000003</v>
      </c>
      <c r="L13" s="16">
        <f t="shared" ref="L13:L18" si="2">AVERAGE(G13:J13)</f>
        <v>0.11624999999999999</v>
      </c>
      <c r="N13" s="9">
        <v>2.8</v>
      </c>
      <c r="O13" s="12">
        <v>1.8102049845155583E-2</v>
      </c>
    </row>
    <row r="14" spans="2:15" x14ac:dyDescent="0.3">
      <c r="B14" s="10">
        <v>2</v>
      </c>
      <c r="C14" s="12">
        <f t="shared" ref="C14:J18" si="3">(C6-C$3)/100</f>
        <v>0.28999999999999998</v>
      </c>
      <c r="D14" s="12">
        <f t="shared" si="3"/>
        <v>0.30499999999999999</v>
      </c>
      <c r="E14" s="12">
        <f t="shared" si="3"/>
        <v>0.28000000000000003</v>
      </c>
      <c r="F14" s="12">
        <f t="shared" si="3"/>
        <v>0.28999999999999998</v>
      </c>
      <c r="G14" s="12">
        <f t="shared" si="3"/>
        <v>0.11</v>
      </c>
      <c r="H14" s="12">
        <f t="shared" si="3"/>
        <v>0.115</v>
      </c>
      <c r="I14" s="12">
        <f t="shared" si="3"/>
        <v>0.115</v>
      </c>
      <c r="J14" s="12">
        <f t="shared" si="3"/>
        <v>0.12</v>
      </c>
      <c r="K14" s="16">
        <f t="shared" si="1"/>
        <v>0.29125000000000001</v>
      </c>
      <c r="L14" s="16">
        <f t="shared" si="2"/>
        <v>0.115</v>
      </c>
      <c r="N14" s="9">
        <v>2</v>
      </c>
      <c r="O14" s="12">
        <v>1.1428992773927149E-3</v>
      </c>
    </row>
    <row r="15" spans="2:15" x14ac:dyDescent="0.3">
      <c r="B15" s="10">
        <v>3</v>
      </c>
      <c r="C15" s="12">
        <f t="shared" si="3"/>
        <v>0.30499999999999999</v>
      </c>
      <c r="D15" s="12">
        <f t="shared" si="3"/>
        <v>0.32</v>
      </c>
      <c r="E15" s="12">
        <f t="shared" si="3"/>
        <v>0.29499999999999998</v>
      </c>
      <c r="F15" s="12">
        <f t="shared" si="3"/>
        <v>0.30499999999999999</v>
      </c>
      <c r="G15" s="12">
        <f t="shared" si="3"/>
        <v>0.11</v>
      </c>
      <c r="H15" s="12">
        <f t="shared" si="3"/>
        <v>0.115</v>
      </c>
      <c r="I15" s="12">
        <f t="shared" si="3"/>
        <v>0.115</v>
      </c>
      <c r="J15" s="12">
        <f t="shared" si="3"/>
        <v>0.12</v>
      </c>
      <c r="K15" s="16">
        <f t="shared" si="1"/>
        <v>0.30624999999999997</v>
      </c>
      <c r="L15" s="16">
        <f t="shared" si="2"/>
        <v>0.115</v>
      </c>
    </row>
    <row r="16" spans="2:15" x14ac:dyDescent="0.3">
      <c r="B16" s="10">
        <v>4</v>
      </c>
      <c r="C16" s="12">
        <f t="shared" si="3"/>
        <v>0.31</v>
      </c>
      <c r="D16" s="12">
        <f t="shared" si="3"/>
        <v>0.32</v>
      </c>
      <c r="E16" s="12">
        <f t="shared" si="3"/>
        <v>0.3</v>
      </c>
      <c r="F16" s="12">
        <f t="shared" si="3"/>
        <v>0.31</v>
      </c>
      <c r="G16" s="12">
        <f t="shared" si="3"/>
        <v>0.11</v>
      </c>
      <c r="H16" s="12">
        <f t="shared" si="3"/>
        <v>0.115</v>
      </c>
      <c r="I16" s="12">
        <f t="shared" si="3"/>
        <v>0.115</v>
      </c>
      <c r="J16" s="12">
        <f t="shared" si="3"/>
        <v>0.12</v>
      </c>
      <c r="K16" s="16">
        <f t="shared" si="1"/>
        <v>0.31</v>
      </c>
      <c r="L16" s="16">
        <f t="shared" si="2"/>
        <v>0.115</v>
      </c>
    </row>
    <row r="17" spans="2:22" x14ac:dyDescent="0.3">
      <c r="B17" s="10">
        <v>5</v>
      </c>
      <c r="C17" s="12">
        <f t="shared" si="3"/>
        <v>0.33</v>
      </c>
      <c r="D17" s="12">
        <f t="shared" si="3"/>
        <v>0.34499999999999997</v>
      </c>
      <c r="E17" s="12">
        <f t="shared" si="3"/>
        <v>0.34499999999999997</v>
      </c>
      <c r="F17" s="12">
        <f t="shared" si="3"/>
        <v>0.34499999999999997</v>
      </c>
      <c r="G17" s="12">
        <f t="shared" si="3"/>
        <v>0.1</v>
      </c>
      <c r="H17" s="12">
        <f t="shared" si="3"/>
        <v>0.12</v>
      </c>
      <c r="I17" s="12">
        <f t="shared" si="3"/>
        <v>0.1</v>
      </c>
      <c r="J17" s="12">
        <f t="shared" si="3"/>
        <v>0.105</v>
      </c>
      <c r="K17" s="16">
        <f t="shared" si="1"/>
        <v>0.34125</v>
      </c>
      <c r="L17" s="16">
        <f t="shared" si="2"/>
        <v>0.10625</v>
      </c>
    </row>
    <row r="18" spans="2:22" x14ac:dyDescent="0.3">
      <c r="B18" s="10">
        <v>6</v>
      </c>
      <c r="C18" s="12">
        <f t="shared" si="3"/>
        <v>0.32500000000000001</v>
      </c>
      <c r="D18" s="12">
        <f t="shared" si="3"/>
        <v>0.33</v>
      </c>
      <c r="E18" s="12">
        <f t="shared" si="3"/>
        <v>0.315</v>
      </c>
      <c r="F18" s="12">
        <f t="shared" si="3"/>
        <v>0.32500000000000001</v>
      </c>
      <c r="G18" s="12">
        <f t="shared" si="3"/>
        <v>0.11</v>
      </c>
      <c r="H18" s="12">
        <f t="shared" si="3"/>
        <v>0.115</v>
      </c>
      <c r="I18" s="12">
        <f t="shared" si="3"/>
        <v>0.115</v>
      </c>
      <c r="J18" s="12">
        <f t="shared" si="3"/>
        <v>0.12</v>
      </c>
      <c r="K18" s="16">
        <f t="shared" si="1"/>
        <v>0.32374999999999998</v>
      </c>
      <c r="L18" s="16">
        <f t="shared" si="2"/>
        <v>0.115</v>
      </c>
    </row>
    <row r="19" spans="2:22" x14ac:dyDescent="0.3">
      <c r="B19" s="11"/>
    </row>
    <row r="20" spans="2:22" x14ac:dyDescent="0.3">
      <c r="B20" s="5" t="s">
        <v>66</v>
      </c>
      <c r="M20" s="5" t="s">
        <v>65</v>
      </c>
    </row>
    <row r="21" spans="2:22" x14ac:dyDescent="0.3">
      <c r="B21" s="10" t="s">
        <v>67</v>
      </c>
      <c r="C21" s="10" t="s">
        <v>0</v>
      </c>
      <c r="D21" s="10" t="s">
        <v>1</v>
      </c>
      <c r="E21" s="10" t="s">
        <v>5</v>
      </c>
      <c r="F21" s="10" t="s">
        <v>2</v>
      </c>
      <c r="G21" s="10" t="s">
        <v>3</v>
      </c>
      <c r="H21" s="10" t="s">
        <v>16</v>
      </c>
      <c r="I21" s="10" t="s">
        <v>14</v>
      </c>
      <c r="J21" s="10" t="s">
        <v>32</v>
      </c>
      <c r="K21" s="10" t="s">
        <v>4</v>
      </c>
      <c r="M21" s="8" t="s">
        <v>15</v>
      </c>
      <c r="N21" s="13">
        <v>8.3999999999999995E-3</v>
      </c>
      <c r="O21" s="8" t="s">
        <v>51</v>
      </c>
    </row>
    <row r="22" spans="2:22" x14ac:dyDescent="0.3">
      <c r="B22" s="9">
        <v>1</v>
      </c>
      <c r="C22" s="9">
        <v>5007</v>
      </c>
      <c r="D22" s="9">
        <f t="shared" ref="D22:D27" si="4">C22*6.30901964*10^-5</f>
        <v>0.31589261337480001</v>
      </c>
      <c r="E22" s="12">
        <f t="shared" ref="E22:E27" si="5">K13-L13</f>
        <v>0.16875000000000004</v>
      </c>
      <c r="F22" s="9">
        <f t="shared" ref="F22:F27" si="6">D22/(2*E22)</f>
        <v>0.9359781137031109</v>
      </c>
      <c r="G22" s="9">
        <f t="shared" ref="G22:G27" si="7">F22/SQRT($N$24*E22)</f>
        <v>0.72746030300049025</v>
      </c>
      <c r="H22" s="9">
        <f t="shared" ref="H22:H27" si="8">2*E22/(2+2*E22)</f>
        <v>0.14438502673796796</v>
      </c>
      <c r="I22" s="9">
        <f t="shared" ref="I22:I27" si="9">$N$22*$N$24*H22*$N$21</f>
        <v>11.897903743315512</v>
      </c>
      <c r="J22" s="12">
        <f t="shared" ref="J22:J27" si="10">SQRT(I22/$N$22)</f>
        <v>0.10907751254642503</v>
      </c>
      <c r="K22" s="9">
        <f>C41</f>
        <v>67</v>
      </c>
      <c r="L22" s="2">
        <f t="shared" ref="L22:L27" si="11">I22/(($N$23-$N$22)*($N$24*$V$57/1000))</f>
        <v>7.4959315236740084E-2</v>
      </c>
      <c r="M22" s="8" t="s">
        <v>22</v>
      </c>
      <c r="N22" s="8">
        <v>1000</v>
      </c>
      <c r="O22" s="8" t="s">
        <v>25</v>
      </c>
    </row>
    <row r="23" spans="2:22" x14ac:dyDescent="0.3">
      <c r="B23" s="9">
        <v>2</v>
      </c>
      <c r="C23" s="9">
        <v>5504</v>
      </c>
      <c r="D23" s="9">
        <f t="shared" si="4"/>
        <v>0.34724844098559998</v>
      </c>
      <c r="E23" s="12">
        <f t="shared" si="5"/>
        <v>0.17625000000000002</v>
      </c>
      <c r="F23" s="9">
        <f t="shared" si="6"/>
        <v>0.98510196024283669</v>
      </c>
      <c r="G23" s="9">
        <f t="shared" si="7"/>
        <v>0.74917299934716963</v>
      </c>
      <c r="H23" s="9">
        <f t="shared" si="8"/>
        <v>0.14984059511158343</v>
      </c>
      <c r="I23" s="9">
        <f t="shared" si="9"/>
        <v>12.347464399574921</v>
      </c>
      <c r="J23" s="12">
        <f t="shared" si="10"/>
        <v>0.11111914506319297</v>
      </c>
      <c r="K23" s="9">
        <f>D41</f>
        <v>69</v>
      </c>
      <c r="L23" s="2">
        <f t="shared" si="11"/>
        <v>7.7791642651518292E-2</v>
      </c>
      <c r="M23" s="8" t="s">
        <v>23</v>
      </c>
      <c r="N23" s="8">
        <v>2650</v>
      </c>
      <c r="O23" s="8" t="s">
        <v>25</v>
      </c>
    </row>
    <row r="24" spans="2:22" x14ac:dyDescent="0.3">
      <c r="B24" s="9">
        <v>3</v>
      </c>
      <c r="C24" s="9">
        <v>6020</v>
      </c>
      <c r="D24" s="9">
        <f t="shared" si="4"/>
        <v>0.37980298232800003</v>
      </c>
      <c r="E24" s="12">
        <f t="shared" si="5"/>
        <v>0.19124999999999998</v>
      </c>
      <c r="F24" s="9">
        <f t="shared" si="6"/>
        <v>0.9929489734065361</v>
      </c>
      <c r="G24" s="9">
        <f t="shared" si="7"/>
        <v>0.72492271036333922</v>
      </c>
      <c r="H24" s="9">
        <f t="shared" si="8"/>
        <v>0.16054564533053514</v>
      </c>
      <c r="I24" s="9">
        <f t="shared" si="9"/>
        <v>13.229603357817417</v>
      </c>
      <c r="J24" s="12">
        <f t="shared" si="10"/>
        <v>0.11502001285783886</v>
      </c>
      <c r="K24" s="9">
        <f>E41</f>
        <v>335</v>
      </c>
      <c r="L24" s="2">
        <f t="shared" si="11"/>
        <v>8.3349305049876407E-2</v>
      </c>
      <c r="M24" s="8" t="s">
        <v>24</v>
      </c>
      <c r="N24" s="8">
        <v>9.81</v>
      </c>
      <c r="O24" s="8" t="s">
        <v>26</v>
      </c>
    </row>
    <row r="25" spans="2:22" x14ac:dyDescent="0.3">
      <c r="B25" s="9">
        <v>4</v>
      </c>
      <c r="C25" s="9">
        <v>6517</v>
      </c>
      <c r="D25" s="9">
        <f t="shared" si="4"/>
        <v>0.4111588099388</v>
      </c>
      <c r="E25" s="12">
        <f t="shared" si="5"/>
        <v>0.19500000000000001</v>
      </c>
      <c r="F25" s="9">
        <f t="shared" si="6"/>
        <v>1.0542533588174359</v>
      </c>
      <c r="G25" s="9">
        <f t="shared" si="7"/>
        <v>0.76224254229827737</v>
      </c>
      <c r="H25" s="9">
        <f t="shared" si="8"/>
        <v>0.16317991631799164</v>
      </c>
      <c r="I25" s="9">
        <f t="shared" si="9"/>
        <v>13.446677824267782</v>
      </c>
      <c r="J25" s="12">
        <f t="shared" si="10"/>
        <v>0.115959811246258</v>
      </c>
      <c r="K25" s="9">
        <f>F41</f>
        <v>557</v>
      </c>
      <c r="L25" s="2">
        <f t="shared" si="11"/>
        <v>8.471692019549748E-2</v>
      </c>
      <c r="M25" s="8" t="s">
        <v>39</v>
      </c>
      <c r="N25" s="8">
        <v>0.25</v>
      </c>
      <c r="O25" s="8" t="s">
        <v>40</v>
      </c>
    </row>
    <row r="26" spans="2:22" x14ac:dyDescent="0.3">
      <c r="B26" s="9">
        <v>5</v>
      </c>
      <c r="C26" s="9">
        <v>7200</v>
      </c>
      <c r="D26" s="9">
        <f t="shared" si="4"/>
        <v>0.45424941408000002</v>
      </c>
      <c r="E26" s="12">
        <f t="shared" si="5"/>
        <v>0.23499999999999999</v>
      </c>
      <c r="F26" s="9">
        <f t="shared" si="6"/>
        <v>0.96648811506382992</v>
      </c>
      <c r="G26" s="9">
        <f t="shared" si="7"/>
        <v>0.63654349310061265</v>
      </c>
      <c r="H26" s="9">
        <f t="shared" si="8"/>
        <v>0.19028340080971662</v>
      </c>
      <c r="I26" s="9">
        <f t="shared" si="9"/>
        <v>15.680113360323887</v>
      </c>
      <c r="J26" s="12">
        <f t="shared" si="10"/>
        <v>0.1252202593845097</v>
      </c>
      <c r="K26" s="9">
        <f>G41</f>
        <v>1747</v>
      </c>
      <c r="L26" s="2">
        <f t="shared" si="11"/>
        <v>9.8788037429256015E-2</v>
      </c>
      <c r="M26" s="8" t="s">
        <v>47</v>
      </c>
      <c r="N26" s="8">
        <v>10</v>
      </c>
      <c r="O26" s="8" t="s">
        <v>48</v>
      </c>
    </row>
    <row r="27" spans="2:22" x14ac:dyDescent="0.3">
      <c r="B27" s="9">
        <v>6</v>
      </c>
      <c r="C27" s="9">
        <v>0</v>
      </c>
      <c r="D27" s="9">
        <f t="shared" si="4"/>
        <v>0</v>
      </c>
      <c r="E27" s="12">
        <f t="shared" si="5"/>
        <v>0.20874999999999999</v>
      </c>
      <c r="F27" s="9">
        <f t="shared" si="6"/>
        <v>0</v>
      </c>
      <c r="G27" s="9">
        <f t="shared" si="7"/>
        <v>0</v>
      </c>
      <c r="H27" s="9">
        <f t="shared" si="8"/>
        <v>0.17269906928645293</v>
      </c>
      <c r="I27" s="9">
        <f t="shared" si="9"/>
        <v>14.231094105480866</v>
      </c>
      <c r="J27" s="12">
        <f t="shared" si="10"/>
        <v>0.11929414950231576</v>
      </c>
      <c r="K27" s="9">
        <f>H41</f>
        <v>0</v>
      </c>
      <c r="L27" s="2">
        <f t="shared" si="11"/>
        <v>8.9658909017126462E-2</v>
      </c>
    </row>
    <row r="29" spans="2:22" x14ac:dyDescent="0.3">
      <c r="B29" s="5" t="s">
        <v>49</v>
      </c>
      <c r="J29" s="5" t="s">
        <v>50</v>
      </c>
    </row>
    <row r="30" spans="2:22" x14ac:dyDescent="0.3">
      <c r="B30" s="10" t="s">
        <v>6</v>
      </c>
      <c r="C30" s="10" t="s">
        <v>7</v>
      </c>
      <c r="D30" s="10" t="s">
        <v>8</v>
      </c>
      <c r="E30" s="10" t="s">
        <v>9</v>
      </c>
      <c r="F30" s="10" t="s">
        <v>10</v>
      </c>
      <c r="G30" s="10" t="s">
        <v>11</v>
      </c>
      <c r="H30" s="10" t="s">
        <v>12</v>
      </c>
      <c r="J30" s="10" t="s">
        <v>6</v>
      </c>
      <c r="K30" s="10" t="s">
        <v>7</v>
      </c>
      <c r="L30" s="10" t="s">
        <v>8</v>
      </c>
      <c r="M30" s="10" t="s">
        <v>9</v>
      </c>
      <c r="N30" s="10" t="s">
        <v>10</v>
      </c>
      <c r="O30" s="10" t="s">
        <v>11</v>
      </c>
      <c r="P30" s="10" t="s">
        <v>12</v>
      </c>
    </row>
    <row r="31" spans="2:22" x14ac:dyDescent="0.3">
      <c r="B31" s="15">
        <v>45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J31" s="15">
        <v>45</v>
      </c>
      <c r="K31" s="9">
        <f t="shared" ref="K31:K41" si="12">C31/$C$41</f>
        <v>0</v>
      </c>
      <c r="L31" s="9">
        <f t="shared" ref="L31:L41" si="13">D31/$D$41</f>
        <v>0</v>
      </c>
      <c r="M31" s="9">
        <f t="shared" ref="M31:M41" si="14">E31/$E$41</f>
        <v>0</v>
      </c>
      <c r="N31" s="9">
        <f t="shared" ref="N31:N41" si="15">F31/$F$41</f>
        <v>0</v>
      </c>
      <c r="O31" s="9">
        <f t="shared" ref="O31:O41" si="16">G31/$G$41</f>
        <v>0</v>
      </c>
      <c r="P31" s="9" t="e">
        <f t="shared" ref="P31:P41" si="17">H31/$H$41</f>
        <v>#DIV/0!</v>
      </c>
    </row>
    <row r="32" spans="2:22" x14ac:dyDescent="0.3">
      <c r="B32" s="15">
        <v>31.5</v>
      </c>
      <c r="C32" s="9">
        <v>0</v>
      </c>
      <c r="D32" s="9">
        <v>0</v>
      </c>
      <c r="E32" s="9">
        <v>0</v>
      </c>
      <c r="F32" s="9">
        <v>0</v>
      </c>
      <c r="G32" s="9">
        <v>0</v>
      </c>
      <c r="H32" s="9">
        <v>0</v>
      </c>
      <c r="J32" s="15">
        <v>31.5</v>
      </c>
      <c r="K32" s="9">
        <f t="shared" si="12"/>
        <v>0</v>
      </c>
      <c r="L32" s="9">
        <f t="shared" si="13"/>
        <v>0</v>
      </c>
      <c r="M32" s="9">
        <f t="shared" si="14"/>
        <v>0</v>
      </c>
      <c r="N32" s="9">
        <f t="shared" si="15"/>
        <v>0</v>
      </c>
      <c r="O32" s="9">
        <f t="shared" si="16"/>
        <v>0</v>
      </c>
      <c r="P32" s="9" t="e">
        <f t="shared" si="17"/>
        <v>#DIV/0!</v>
      </c>
      <c r="V32" s="2"/>
    </row>
    <row r="33" spans="2:27" x14ac:dyDescent="0.3">
      <c r="B33" s="15">
        <v>22.4</v>
      </c>
      <c r="C33" s="9">
        <v>0</v>
      </c>
      <c r="D33" s="9">
        <v>0</v>
      </c>
      <c r="E33" s="9">
        <v>96</v>
      </c>
      <c r="F33" s="9">
        <v>0</v>
      </c>
      <c r="G33" s="9">
        <v>32</v>
      </c>
      <c r="H33" s="9">
        <v>0</v>
      </c>
      <c r="J33" s="15">
        <v>22.4</v>
      </c>
      <c r="K33" s="17">
        <f t="shared" si="12"/>
        <v>0</v>
      </c>
      <c r="L33" s="17">
        <f t="shared" si="13"/>
        <v>0</v>
      </c>
      <c r="M33" s="17">
        <f t="shared" si="14"/>
        <v>0.28656716417910449</v>
      </c>
      <c r="N33" s="17">
        <f t="shared" si="15"/>
        <v>0</v>
      </c>
      <c r="O33" s="17">
        <f t="shared" si="16"/>
        <v>1.8317115054378934E-2</v>
      </c>
      <c r="P33" s="17" t="e">
        <f t="shared" si="17"/>
        <v>#DIV/0!</v>
      </c>
    </row>
    <row r="34" spans="2:27" x14ac:dyDescent="0.3">
      <c r="B34" s="15">
        <v>16</v>
      </c>
      <c r="C34" s="9">
        <v>32</v>
      </c>
      <c r="D34" s="9">
        <v>24</v>
      </c>
      <c r="E34" s="9">
        <v>88</v>
      </c>
      <c r="F34" s="9">
        <v>204</v>
      </c>
      <c r="G34" s="9">
        <v>492</v>
      </c>
      <c r="H34" s="9">
        <v>0</v>
      </c>
      <c r="J34" s="15">
        <v>16</v>
      </c>
      <c r="K34" s="17">
        <f t="shared" si="12"/>
        <v>0.47761194029850745</v>
      </c>
      <c r="L34" s="17">
        <f t="shared" si="13"/>
        <v>0.34782608695652173</v>
      </c>
      <c r="M34" s="17">
        <f t="shared" si="14"/>
        <v>0.2626865671641791</v>
      </c>
      <c r="N34" s="17">
        <f t="shared" si="15"/>
        <v>0.36624775583482944</v>
      </c>
      <c r="O34" s="17">
        <f t="shared" si="16"/>
        <v>0.28162564396107614</v>
      </c>
      <c r="P34" s="17" t="e">
        <f t="shared" si="17"/>
        <v>#DIV/0!</v>
      </c>
    </row>
    <row r="35" spans="2:27" x14ac:dyDescent="0.3">
      <c r="B35" s="15">
        <v>11.2</v>
      </c>
      <c r="C35" s="9">
        <v>6</v>
      </c>
      <c r="D35" s="9">
        <v>2</v>
      </c>
      <c r="E35" s="9">
        <v>54</v>
      </c>
      <c r="F35" s="9">
        <v>102</v>
      </c>
      <c r="G35" s="9">
        <v>272</v>
      </c>
      <c r="H35" s="9">
        <v>0</v>
      </c>
      <c r="J35" s="15">
        <v>11.2</v>
      </c>
      <c r="K35" s="17">
        <f t="shared" si="12"/>
        <v>8.9552238805970144E-2</v>
      </c>
      <c r="L35" s="17">
        <f t="shared" si="13"/>
        <v>2.8985507246376812E-2</v>
      </c>
      <c r="M35" s="17">
        <f t="shared" si="14"/>
        <v>0.16119402985074627</v>
      </c>
      <c r="N35" s="17">
        <f t="shared" si="15"/>
        <v>0.18312387791741472</v>
      </c>
      <c r="O35" s="17">
        <f t="shared" si="16"/>
        <v>0.15569547796222094</v>
      </c>
      <c r="P35" s="17" t="e">
        <f t="shared" si="17"/>
        <v>#DIV/0!</v>
      </c>
    </row>
    <row r="36" spans="2:27" x14ac:dyDescent="0.3">
      <c r="B36" s="15">
        <v>8</v>
      </c>
      <c r="C36" s="9">
        <v>8</v>
      </c>
      <c r="D36" s="9">
        <v>20</v>
      </c>
      <c r="E36" s="9">
        <v>40</v>
      </c>
      <c r="F36" s="9">
        <v>112</v>
      </c>
      <c r="G36" s="9">
        <v>300</v>
      </c>
      <c r="H36" s="9">
        <v>0</v>
      </c>
      <c r="J36" s="15">
        <v>8</v>
      </c>
      <c r="K36" s="17">
        <f t="shared" si="12"/>
        <v>0.11940298507462686</v>
      </c>
      <c r="L36" s="17">
        <f t="shared" si="13"/>
        <v>0.28985507246376813</v>
      </c>
      <c r="M36" s="17">
        <f t="shared" si="14"/>
        <v>0.11940298507462686</v>
      </c>
      <c r="N36" s="17">
        <f t="shared" si="15"/>
        <v>0.20107719928186715</v>
      </c>
      <c r="O36" s="17">
        <f t="shared" si="16"/>
        <v>0.17172295363480253</v>
      </c>
      <c r="P36" s="17" t="e">
        <f t="shared" si="17"/>
        <v>#DIV/0!</v>
      </c>
    </row>
    <row r="37" spans="2:27" x14ac:dyDescent="0.3">
      <c r="B37" s="15">
        <v>5.6</v>
      </c>
      <c r="C37" s="9">
        <v>16</v>
      </c>
      <c r="D37" s="9">
        <v>20</v>
      </c>
      <c r="E37" s="9">
        <v>48</v>
      </c>
      <c r="F37" s="9">
        <v>104</v>
      </c>
      <c r="G37" s="9">
        <v>466</v>
      </c>
      <c r="H37" s="9">
        <v>0</v>
      </c>
      <c r="J37" s="15">
        <v>5.6</v>
      </c>
      <c r="K37" s="17">
        <f t="shared" si="12"/>
        <v>0.23880597014925373</v>
      </c>
      <c r="L37" s="17">
        <f t="shared" si="13"/>
        <v>0.28985507246376813</v>
      </c>
      <c r="M37" s="17">
        <f t="shared" si="14"/>
        <v>0.14328358208955225</v>
      </c>
      <c r="N37" s="17">
        <f t="shared" si="15"/>
        <v>0.1867145421903052</v>
      </c>
      <c r="O37" s="17">
        <f t="shared" si="16"/>
        <v>0.26674298797939322</v>
      </c>
      <c r="P37" s="17" t="e">
        <f t="shared" si="17"/>
        <v>#DIV/0!</v>
      </c>
    </row>
    <row r="38" spans="2:27" x14ac:dyDescent="0.3">
      <c r="B38" s="15">
        <v>4</v>
      </c>
      <c r="C38" s="9">
        <v>4</v>
      </c>
      <c r="D38" s="9">
        <v>2</v>
      </c>
      <c r="E38" s="9">
        <v>8</v>
      </c>
      <c r="F38" s="9">
        <v>34</v>
      </c>
      <c r="G38" s="9">
        <v>176</v>
      </c>
      <c r="H38" s="9">
        <v>0</v>
      </c>
      <c r="J38" s="15">
        <v>4</v>
      </c>
      <c r="K38" s="17">
        <f t="shared" si="12"/>
        <v>5.9701492537313432E-2</v>
      </c>
      <c r="L38" s="17">
        <f t="shared" si="13"/>
        <v>2.8985507246376812E-2</v>
      </c>
      <c r="M38" s="17">
        <f t="shared" si="14"/>
        <v>2.3880597014925373E-2</v>
      </c>
      <c r="N38" s="17">
        <f t="shared" si="15"/>
        <v>6.1041292639138239E-2</v>
      </c>
      <c r="O38" s="17">
        <f t="shared" si="16"/>
        <v>0.10074413279908415</v>
      </c>
      <c r="P38" s="17" t="e">
        <f t="shared" si="17"/>
        <v>#DIV/0!</v>
      </c>
    </row>
    <row r="39" spans="2:27" x14ac:dyDescent="0.3">
      <c r="B39" s="15">
        <v>2.8</v>
      </c>
      <c r="C39" s="9">
        <v>1</v>
      </c>
      <c r="D39" s="9">
        <v>1</v>
      </c>
      <c r="E39" s="9">
        <v>1</v>
      </c>
      <c r="F39" s="9">
        <v>1</v>
      </c>
      <c r="G39" s="9">
        <v>8</v>
      </c>
      <c r="H39" s="9">
        <v>0</v>
      </c>
      <c r="J39" s="15">
        <v>2.8</v>
      </c>
      <c r="K39" s="17">
        <f t="shared" si="12"/>
        <v>1.4925373134328358E-2</v>
      </c>
      <c r="L39" s="17">
        <f t="shared" si="13"/>
        <v>1.4492753623188406E-2</v>
      </c>
      <c r="M39" s="17">
        <f t="shared" si="14"/>
        <v>2.9850746268656717E-3</v>
      </c>
      <c r="N39" s="17">
        <f t="shared" si="15"/>
        <v>1.7953321364452424E-3</v>
      </c>
      <c r="O39" s="17">
        <f t="shared" si="16"/>
        <v>4.5792787635947334E-3</v>
      </c>
      <c r="P39" s="17" t="e">
        <f t="shared" si="17"/>
        <v>#DIV/0!</v>
      </c>
    </row>
    <row r="40" spans="2:27" x14ac:dyDescent="0.3">
      <c r="B40" s="15">
        <v>2</v>
      </c>
      <c r="C40" s="9">
        <v>0</v>
      </c>
      <c r="D40" s="9">
        <v>0</v>
      </c>
      <c r="E40" s="9">
        <v>0</v>
      </c>
      <c r="F40" s="9">
        <v>0</v>
      </c>
      <c r="G40" s="9">
        <v>1</v>
      </c>
      <c r="H40" s="9">
        <v>0</v>
      </c>
      <c r="J40" s="15">
        <v>2</v>
      </c>
      <c r="K40" s="17">
        <f t="shared" si="12"/>
        <v>0</v>
      </c>
      <c r="L40" s="17">
        <f t="shared" si="13"/>
        <v>0</v>
      </c>
      <c r="M40" s="17">
        <f t="shared" si="14"/>
        <v>0</v>
      </c>
      <c r="N40" s="17">
        <f t="shared" si="15"/>
        <v>0</v>
      </c>
      <c r="O40" s="17">
        <f t="shared" si="16"/>
        <v>5.7240984544934168E-4</v>
      </c>
      <c r="P40" s="17" t="e">
        <f t="shared" si="17"/>
        <v>#DIV/0!</v>
      </c>
    </row>
    <row r="41" spans="2:27" x14ac:dyDescent="0.3">
      <c r="B41" s="10" t="s">
        <v>13</v>
      </c>
      <c r="C41" s="10">
        <f t="shared" ref="C41:H41" si="18">SUM(C31:C40)</f>
        <v>67</v>
      </c>
      <c r="D41" s="10">
        <f t="shared" si="18"/>
        <v>69</v>
      </c>
      <c r="E41" s="10">
        <f t="shared" si="18"/>
        <v>335</v>
      </c>
      <c r="F41" s="10">
        <f t="shared" si="18"/>
        <v>557</v>
      </c>
      <c r="G41" s="10">
        <f t="shared" si="18"/>
        <v>1747</v>
      </c>
      <c r="H41" s="10">
        <f t="shared" si="18"/>
        <v>0</v>
      </c>
      <c r="J41" s="10" t="s">
        <v>13</v>
      </c>
      <c r="K41" s="10">
        <f t="shared" si="12"/>
        <v>1</v>
      </c>
      <c r="L41" s="10">
        <f t="shared" si="13"/>
        <v>1</v>
      </c>
      <c r="M41" s="10">
        <f t="shared" si="14"/>
        <v>1</v>
      </c>
      <c r="N41" s="10">
        <f t="shared" si="15"/>
        <v>1</v>
      </c>
      <c r="O41" s="10">
        <f t="shared" si="16"/>
        <v>1</v>
      </c>
      <c r="P41" s="10" t="e">
        <f t="shared" si="17"/>
        <v>#DIV/0!</v>
      </c>
    </row>
    <row r="43" spans="2:27" x14ac:dyDescent="0.3">
      <c r="B43" s="5" t="s">
        <v>17</v>
      </c>
      <c r="C43" s="5"/>
      <c r="D43" s="5"/>
      <c r="E43" s="5" t="s">
        <v>28</v>
      </c>
    </row>
    <row r="44" spans="2:27" x14ac:dyDescent="0.3">
      <c r="B44" s="5"/>
      <c r="C44" s="41"/>
      <c r="D44" s="5" t="s">
        <v>21</v>
      </c>
      <c r="E44" s="5"/>
      <c r="F44" s="5"/>
      <c r="G44" s="40"/>
      <c r="H44" s="5" t="s">
        <v>34</v>
      </c>
      <c r="I44" s="5"/>
      <c r="J44" s="5"/>
      <c r="K44" s="41"/>
      <c r="L44" s="5" t="s">
        <v>35</v>
      </c>
      <c r="M44" s="5"/>
      <c r="N44" s="5"/>
      <c r="O44" s="41"/>
      <c r="P44" s="5" t="s">
        <v>36</v>
      </c>
      <c r="Q44" s="5"/>
      <c r="R44" s="5"/>
      <c r="S44" s="41"/>
      <c r="T44" s="5" t="s">
        <v>37</v>
      </c>
      <c r="U44" s="5"/>
      <c r="V44" s="5"/>
      <c r="W44" s="41"/>
      <c r="X44" s="5" t="s">
        <v>38</v>
      </c>
      <c r="Y44" s="5"/>
      <c r="Z44" s="5"/>
      <c r="AA44" s="5"/>
    </row>
    <row r="45" spans="2:27" x14ac:dyDescent="0.3">
      <c r="B45" s="10" t="s">
        <v>18</v>
      </c>
      <c r="C45" s="38" t="s">
        <v>19</v>
      </c>
      <c r="D45" s="36" t="s">
        <v>27</v>
      </c>
      <c r="E45" s="10" t="s">
        <v>20</v>
      </c>
      <c r="F45" s="10" t="s">
        <v>31</v>
      </c>
      <c r="G45" s="38" t="s">
        <v>33</v>
      </c>
      <c r="H45" s="36" t="s">
        <v>27</v>
      </c>
      <c r="I45" s="10" t="s">
        <v>20</v>
      </c>
      <c r="J45" s="10" t="s">
        <v>31</v>
      </c>
      <c r="K45" s="38" t="s">
        <v>33</v>
      </c>
      <c r="L45" s="36" t="s">
        <v>27</v>
      </c>
      <c r="M45" s="10" t="s">
        <v>20</v>
      </c>
      <c r="N45" s="10" t="s">
        <v>31</v>
      </c>
      <c r="O45" s="38" t="s">
        <v>33</v>
      </c>
      <c r="P45" s="36" t="s">
        <v>27</v>
      </c>
      <c r="Q45" s="10" t="s">
        <v>20</v>
      </c>
      <c r="R45" s="10" t="s">
        <v>31</v>
      </c>
      <c r="S45" s="38" t="s">
        <v>33</v>
      </c>
      <c r="T45" s="36" t="s">
        <v>27</v>
      </c>
      <c r="U45" s="10" t="s">
        <v>20</v>
      </c>
      <c r="V45" s="10" t="s">
        <v>31</v>
      </c>
      <c r="W45" s="38" t="s">
        <v>33</v>
      </c>
      <c r="X45" s="36" t="s">
        <v>27</v>
      </c>
      <c r="Y45" s="10" t="s">
        <v>20</v>
      </c>
      <c r="Z45" s="10" t="s">
        <v>31</v>
      </c>
      <c r="AA45" s="10" t="s">
        <v>33</v>
      </c>
    </row>
    <row r="46" spans="2:27" x14ac:dyDescent="0.3">
      <c r="B46" s="9">
        <v>1</v>
      </c>
      <c r="C46" s="42">
        <f t="shared" ref="C46:C55" si="19">B31</f>
        <v>45</v>
      </c>
      <c r="D46" s="37">
        <f t="shared" ref="D46:D55" si="20">$I$22/(($N$23-$N$22)*$N$24*C46/1000)</f>
        <v>1.6334467671366072E-2</v>
      </c>
      <c r="E46" s="9">
        <f t="shared" ref="E46:E55" si="21">($C$41/1000/($N$26*60))*K31/($N$23*$N$25)</f>
        <v>0</v>
      </c>
      <c r="F46" s="12">
        <f t="shared" ref="F46:F55" si="22">O5</f>
        <v>0</v>
      </c>
      <c r="G46" s="39" t="e">
        <f t="shared" ref="G46:G55" si="23">($N$23/$N$22-1)*$N$24*E46/(F46*$J$22^3)</f>
        <v>#DIV/0!</v>
      </c>
      <c r="H46" s="37">
        <f t="shared" ref="H46:H55" si="24">$I$23/(($N$23-$N$22)*$N$24*C46/1000)</f>
        <v>1.6951663285350853E-2</v>
      </c>
      <c r="I46" s="9">
        <f t="shared" ref="I46:I55" si="25">($D$41/1000/($N$26*60))*L31/($N$23*$N$25)</f>
        <v>0</v>
      </c>
      <c r="J46" s="12">
        <f>$F$46</f>
        <v>0</v>
      </c>
      <c r="K46" s="39" t="e">
        <f t="shared" ref="K46:K55" si="26">($N$23/$N$22-1)*$N$24*I46/(J46*$J$23^3)</f>
        <v>#DIV/0!</v>
      </c>
      <c r="L46" s="37">
        <f t="shared" ref="L46:L55" si="27">$I$24/(($N$23-$N$22)*$N$24*C46/1000)</f>
        <v>1.8162739673757509E-2</v>
      </c>
      <c r="M46" s="9">
        <f t="shared" ref="M46:M55" si="28">($E$41/1000/($N$26*60))*M31/($N$23*$N$25)</f>
        <v>0</v>
      </c>
      <c r="N46" s="12">
        <f>$F$46</f>
        <v>0</v>
      </c>
      <c r="O46" s="39" t="e">
        <f t="shared" ref="O46:O55" si="29">($N$23/$N$22-1)*$N$24*M46/(N46*$J$24^3)</f>
        <v>#DIV/0!</v>
      </c>
      <c r="P46" s="37">
        <f t="shared" ref="P46:P55" si="30">$I$25/(($N$23-$N$22)*$N$24*C46/1000)</f>
        <v>1.8460758209712182E-2</v>
      </c>
      <c r="Q46" s="9">
        <f t="shared" ref="Q46:Q55" si="31">($F$41/1000/($N$26*60))*N31/($N$23*$N$25)</f>
        <v>0</v>
      </c>
      <c r="R46" s="12">
        <f>$F$46</f>
        <v>0</v>
      </c>
      <c r="S46" s="39" t="e">
        <f t="shared" ref="S46:S55" si="32">($N$23/$N$22-1)*$N$24*Q46/(R46*$J$25^3)</f>
        <v>#DIV/0!</v>
      </c>
      <c r="T46" s="37">
        <f t="shared" ref="T46:T55" si="33">$I$26/(($N$23-$N$22)*$N$24*C46/1000)</f>
        <v>2.152701100069521E-2</v>
      </c>
      <c r="U46" s="9">
        <f t="shared" ref="U46:U55" si="34">($G$41/1000/($N$26*60))*O31/($N$23*$N$25)</f>
        <v>0</v>
      </c>
      <c r="V46" s="12">
        <f>$F$46</f>
        <v>0</v>
      </c>
      <c r="W46" s="39" t="e">
        <f t="shared" ref="W46:W55" si="35">($N$23/$N$22-1)*$N$24*U46/(V46*$J$26^3)</f>
        <v>#DIV/0!</v>
      </c>
      <c r="X46" s="37">
        <f t="shared" ref="X46:X55" si="36">$I$27/(($N$23-$N$22)*$N$24*C46/1000)</f>
        <v>1.9537672484932045E-2</v>
      </c>
      <c r="Y46" s="9" t="e">
        <f>($H$41/1000/($N$26*60))*P31/($N$23*$N$25)</f>
        <v>#DIV/0!</v>
      </c>
      <c r="Z46" s="12">
        <f>$F$46</f>
        <v>0</v>
      </c>
      <c r="AA46" s="9" t="e">
        <f t="shared" ref="AA46:AA55" si="37">($N$23/$N$22-1)*$N$24*Y46/(Z46*$J$27^3)</f>
        <v>#DIV/0!</v>
      </c>
    </row>
    <row r="47" spans="2:27" x14ac:dyDescent="0.3">
      <c r="B47" s="9">
        <v>2</v>
      </c>
      <c r="C47" s="42">
        <f t="shared" si="19"/>
        <v>31.5</v>
      </c>
      <c r="D47" s="37">
        <f t="shared" si="20"/>
        <v>2.3334953816237246E-2</v>
      </c>
      <c r="E47" s="9">
        <f t="shared" si="21"/>
        <v>0</v>
      </c>
      <c r="F47" s="12">
        <f t="shared" si="22"/>
        <v>0</v>
      </c>
      <c r="G47" s="39" t="e">
        <f t="shared" si="23"/>
        <v>#DIV/0!</v>
      </c>
      <c r="H47" s="37">
        <f t="shared" si="24"/>
        <v>2.4216661836215504E-2</v>
      </c>
      <c r="I47" s="9">
        <f t="shared" si="25"/>
        <v>0</v>
      </c>
      <c r="J47" s="12">
        <f>$F$47</f>
        <v>0</v>
      </c>
      <c r="K47" s="39" t="e">
        <f t="shared" si="26"/>
        <v>#DIV/0!</v>
      </c>
      <c r="L47" s="37">
        <f t="shared" si="27"/>
        <v>2.5946770962510728E-2</v>
      </c>
      <c r="M47" s="9">
        <f t="shared" si="28"/>
        <v>0</v>
      </c>
      <c r="N47" s="12">
        <f>$F$47</f>
        <v>0</v>
      </c>
      <c r="O47" s="39" t="e">
        <f t="shared" si="29"/>
        <v>#DIV/0!</v>
      </c>
      <c r="P47" s="37">
        <f t="shared" si="30"/>
        <v>2.6372511728160263E-2</v>
      </c>
      <c r="Q47" s="9">
        <f t="shared" si="31"/>
        <v>0</v>
      </c>
      <c r="R47" s="12">
        <f>$F$47</f>
        <v>0</v>
      </c>
      <c r="S47" s="39" t="e">
        <f t="shared" si="32"/>
        <v>#DIV/0!</v>
      </c>
      <c r="T47" s="37">
        <f t="shared" si="33"/>
        <v>3.0752872858136014E-2</v>
      </c>
      <c r="U47" s="9">
        <f t="shared" si="34"/>
        <v>0</v>
      </c>
      <c r="V47" s="12">
        <f>$F$47</f>
        <v>0</v>
      </c>
      <c r="W47" s="39" t="e">
        <f t="shared" si="35"/>
        <v>#DIV/0!</v>
      </c>
      <c r="X47" s="37">
        <f t="shared" si="36"/>
        <v>2.7910960692760067E-2</v>
      </c>
      <c r="Y47" s="9" t="e">
        <f t="shared" ref="Y47:Y55" si="38">($H$41/1000/($N$26*60))*P32/($N$23*$N$25)</f>
        <v>#DIV/0!</v>
      </c>
      <c r="Z47" s="12">
        <f>$F$47</f>
        <v>0</v>
      </c>
      <c r="AA47" s="9" t="e">
        <f t="shared" si="37"/>
        <v>#DIV/0!</v>
      </c>
    </row>
    <row r="48" spans="2:27" x14ac:dyDescent="0.3">
      <c r="B48" s="9">
        <v>3</v>
      </c>
      <c r="C48" s="42">
        <f t="shared" si="19"/>
        <v>22.4</v>
      </c>
      <c r="D48" s="37">
        <f t="shared" si="20"/>
        <v>3.2814778804083629E-2</v>
      </c>
      <c r="E48" s="9">
        <f t="shared" si="21"/>
        <v>0</v>
      </c>
      <c r="F48" s="12">
        <f t="shared" si="22"/>
        <v>5.4158678660964459E-2</v>
      </c>
      <c r="G48" s="39">
        <f t="shared" si="23"/>
        <v>0</v>
      </c>
      <c r="H48" s="37">
        <f t="shared" si="24"/>
        <v>3.4054680707178056E-2</v>
      </c>
      <c r="I48" s="9">
        <f t="shared" si="25"/>
        <v>0</v>
      </c>
      <c r="J48" s="12">
        <f>$F$48</f>
        <v>5.4158678660964459E-2</v>
      </c>
      <c r="K48" s="39">
        <f t="shared" si="26"/>
        <v>0</v>
      </c>
      <c r="L48" s="37">
        <f t="shared" si="27"/>
        <v>3.6487646666030715E-2</v>
      </c>
      <c r="M48" s="9">
        <f t="shared" si="28"/>
        <v>2.4150943396226416E-7</v>
      </c>
      <c r="N48" s="12">
        <f>$F$48</f>
        <v>5.4158678660964459E-2</v>
      </c>
      <c r="O48" s="39">
        <f t="shared" si="29"/>
        <v>4.7434983748398718E-2</v>
      </c>
      <c r="P48" s="37">
        <f t="shared" si="30"/>
        <v>3.7086344617725371E-2</v>
      </c>
      <c r="Q48" s="9">
        <f t="shared" si="31"/>
        <v>0</v>
      </c>
      <c r="R48" s="12">
        <f>$F$48</f>
        <v>5.4158678660964459E-2</v>
      </c>
      <c r="S48" s="39">
        <f t="shared" si="32"/>
        <v>0</v>
      </c>
      <c r="T48" s="37">
        <f t="shared" si="33"/>
        <v>4.3246227456753779E-2</v>
      </c>
      <c r="U48" s="9">
        <f t="shared" si="34"/>
        <v>8.0503144654088049E-8</v>
      </c>
      <c r="V48" s="12">
        <f>$F$48</f>
        <v>5.4158678660964459E-2</v>
      </c>
      <c r="W48" s="39">
        <f t="shared" si="35"/>
        <v>1.2253888933306308E-2</v>
      </c>
      <c r="X48" s="37">
        <f t="shared" si="36"/>
        <v>3.9249788474193845E-2</v>
      </c>
      <c r="Y48" s="9" t="e">
        <f t="shared" si="38"/>
        <v>#DIV/0!</v>
      </c>
      <c r="Z48" s="12">
        <f>$F$48</f>
        <v>5.4158678660964459E-2</v>
      </c>
      <c r="AA48" s="9" t="e">
        <f t="shared" si="37"/>
        <v>#DIV/0!</v>
      </c>
    </row>
    <row r="49" spans="2:27" x14ac:dyDescent="0.3">
      <c r="B49" s="9">
        <v>4</v>
      </c>
      <c r="C49" s="42">
        <f t="shared" si="19"/>
        <v>16</v>
      </c>
      <c r="D49" s="37">
        <f t="shared" si="20"/>
        <v>4.5940690325717085E-2</v>
      </c>
      <c r="E49" s="9">
        <f t="shared" si="21"/>
        <v>8.0503144654088062E-8</v>
      </c>
      <c r="F49" s="12">
        <f t="shared" si="22"/>
        <v>0.264452145701224</v>
      </c>
      <c r="G49" s="39">
        <f t="shared" si="23"/>
        <v>3.7967589484597629E-3</v>
      </c>
      <c r="H49" s="37">
        <f t="shared" si="24"/>
        <v>4.7676552990049276E-2</v>
      </c>
      <c r="I49" s="9">
        <f t="shared" si="25"/>
        <v>6.037735849056604E-8</v>
      </c>
      <c r="J49" s="12">
        <f>$F$49</f>
        <v>0.264452145701224</v>
      </c>
      <c r="K49" s="39">
        <f t="shared" si="26"/>
        <v>2.6934771227047232E-3</v>
      </c>
      <c r="L49" s="37">
        <f t="shared" si="27"/>
        <v>5.1082705332443003E-2</v>
      </c>
      <c r="M49" s="9">
        <f t="shared" si="28"/>
        <v>2.2138364779874213E-7</v>
      </c>
      <c r="N49" s="12">
        <f>$F$49</f>
        <v>0.264452145701224</v>
      </c>
      <c r="O49" s="39">
        <f t="shared" si="29"/>
        <v>8.904943333686216E-3</v>
      </c>
      <c r="P49" s="37">
        <f t="shared" si="30"/>
        <v>5.1920882464815521E-2</v>
      </c>
      <c r="Q49" s="9">
        <f t="shared" si="31"/>
        <v>5.1320754716981134E-7</v>
      </c>
      <c r="R49" s="12">
        <f>$F$49</f>
        <v>0.264452145701224</v>
      </c>
      <c r="S49" s="39">
        <f t="shared" si="32"/>
        <v>2.0145423035896903E-2</v>
      </c>
      <c r="T49" s="37">
        <f t="shared" si="33"/>
        <v>6.0544718439455289E-2</v>
      </c>
      <c r="U49" s="9">
        <f t="shared" si="34"/>
        <v>1.237735849056604E-6</v>
      </c>
      <c r="V49" s="12">
        <f>$F$49</f>
        <v>0.264452145701224</v>
      </c>
      <c r="W49" s="39">
        <f t="shared" si="35"/>
        <v>3.8584246997287006E-2</v>
      </c>
      <c r="X49" s="37">
        <f t="shared" si="36"/>
        <v>5.4949703863871387E-2</v>
      </c>
      <c r="Y49" s="9" t="e">
        <f t="shared" si="38"/>
        <v>#DIV/0!</v>
      </c>
      <c r="Z49" s="12">
        <f>$F$49</f>
        <v>0.264452145701224</v>
      </c>
      <c r="AA49" s="9" t="e">
        <f t="shared" si="37"/>
        <v>#DIV/0!</v>
      </c>
    </row>
    <row r="50" spans="2:27" x14ac:dyDescent="0.3">
      <c r="B50" s="9">
        <v>5</v>
      </c>
      <c r="C50" s="42">
        <f t="shared" si="19"/>
        <v>11.2</v>
      </c>
      <c r="D50" s="37">
        <f t="shared" si="20"/>
        <v>6.5629557608167258E-2</v>
      </c>
      <c r="E50" s="9">
        <f t="shared" si="21"/>
        <v>1.509433962264151E-8</v>
      </c>
      <c r="F50" s="12">
        <f t="shared" si="22"/>
        <v>0.10212358059283291</v>
      </c>
      <c r="G50" s="39">
        <f t="shared" si="23"/>
        <v>1.8434669632650189E-3</v>
      </c>
      <c r="H50" s="37">
        <f t="shared" si="24"/>
        <v>6.8109361414356112E-2</v>
      </c>
      <c r="I50" s="9">
        <f t="shared" si="25"/>
        <v>5.0314465408805031E-9</v>
      </c>
      <c r="J50" s="12">
        <f>$F$50</f>
        <v>0.10212358059283291</v>
      </c>
      <c r="K50" s="39">
        <f t="shared" si="26"/>
        <v>5.8123680508907869E-4</v>
      </c>
      <c r="L50" s="37">
        <f t="shared" si="27"/>
        <v>7.2975293332061431E-2</v>
      </c>
      <c r="M50" s="9">
        <f t="shared" si="28"/>
        <v>1.3584905660377356E-7</v>
      </c>
      <c r="N50" s="12">
        <f>$F$50</f>
        <v>0.10212358059283291</v>
      </c>
      <c r="O50" s="39">
        <f t="shared" si="29"/>
        <v>1.4150223829819028E-2</v>
      </c>
      <c r="P50" s="37">
        <f t="shared" si="30"/>
        <v>7.4172689235450742E-2</v>
      </c>
      <c r="Q50" s="9">
        <f t="shared" si="31"/>
        <v>2.5660377358490567E-7</v>
      </c>
      <c r="R50" s="12">
        <f>$F$50</f>
        <v>0.10212358059283291</v>
      </c>
      <c r="S50" s="39">
        <f t="shared" si="32"/>
        <v>2.6083595566153157E-2</v>
      </c>
      <c r="T50" s="37">
        <f t="shared" si="33"/>
        <v>8.6492454913507558E-2</v>
      </c>
      <c r="U50" s="9">
        <f t="shared" si="34"/>
        <v>6.8427672955974852E-7</v>
      </c>
      <c r="V50" s="12">
        <f>$F$50</f>
        <v>0.10212358059283291</v>
      </c>
      <c r="W50" s="39">
        <f t="shared" si="35"/>
        <v>5.5237611612176614E-2</v>
      </c>
      <c r="X50" s="37">
        <f t="shared" si="36"/>
        <v>7.8499576948387689E-2</v>
      </c>
      <c r="Y50" s="9" t="e">
        <f t="shared" si="38"/>
        <v>#DIV/0!</v>
      </c>
      <c r="Z50" s="12">
        <f>$F$50</f>
        <v>0.10212358059283291</v>
      </c>
      <c r="AA50" s="9" t="e">
        <f t="shared" si="37"/>
        <v>#DIV/0!</v>
      </c>
    </row>
    <row r="51" spans="2:27" x14ac:dyDescent="0.3">
      <c r="B51" s="9">
        <v>6</v>
      </c>
      <c r="C51" s="42">
        <f t="shared" si="19"/>
        <v>8</v>
      </c>
      <c r="D51" s="37">
        <f t="shared" si="20"/>
        <v>9.1881380651434169E-2</v>
      </c>
      <c r="E51" s="9">
        <f t="shared" si="21"/>
        <v>2.0125786163522016E-8</v>
      </c>
      <c r="F51" s="12">
        <f t="shared" si="22"/>
        <v>0.20059725704173426</v>
      </c>
      <c r="G51" s="39">
        <f t="shared" si="23"/>
        <v>1.2513394567773332E-3</v>
      </c>
      <c r="H51" s="37">
        <f t="shared" si="24"/>
        <v>9.5353105980098551E-2</v>
      </c>
      <c r="I51" s="9">
        <f t="shared" si="25"/>
        <v>5.0314465408805036E-8</v>
      </c>
      <c r="J51" s="12">
        <f>$F$51</f>
        <v>0.20059725704173426</v>
      </c>
      <c r="K51" s="39">
        <f t="shared" si="26"/>
        <v>2.9590625805858265E-3</v>
      </c>
      <c r="L51" s="37">
        <f t="shared" si="27"/>
        <v>0.10216541066488601</v>
      </c>
      <c r="M51" s="9">
        <f t="shared" si="28"/>
        <v>1.0062893081761007E-7</v>
      </c>
      <c r="N51" s="12">
        <f>$F$51</f>
        <v>0.20059725704173426</v>
      </c>
      <c r="O51" s="39">
        <f t="shared" si="29"/>
        <v>5.3361813948414587E-3</v>
      </c>
      <c r="P51" s="37">
        <f t="shared" si="30"/>
        <v>0.10384176492963104</v>
      </c>
      <c r="Q51" s="9">
        <f t="shared" si="31"/>
        <v>2.8176100628930823E-7</v>
      </c>
      <c r="R51" s="12">
        <f>$F$51</f>
        <v>0.20059725704173426</v>
      </c>
      <c r="S51" s="39">
        <f t="shared" si="32"/>
        <v>1.4580967830386132E-2</v>
      </c>
      <c r="T51" s="37">
        <f t="shared" si="33"/>
        <v>0.12108943687891058</v>
      </c>
      <c r="U51" s="9">
        <f t="shared" si="34"/>
        <v>7.5471698113207566E-7</v>
      </c>
      <c r="V51" s="12">
        <f>$F$51</f>
        <v>0.20059725704173426</v>
      </c>
      <c r="W51" s="39">
        <f t="shared" si="35"/>
        <v>3.1016178396136344E-2</v>
      </c>
      <c r="X51" s="37">
        <f t="shared" si="36"/>
        <v>0.10989940772774277</v>
      </c>
      <c r="Y51" s="9" t="e">
        <f t="shared" si="38"/>
        <v>#DIV/0!</v>
      </c>
      <c r="Z51" s="12">
        <f>$F$51</f>
        <v>0.20059725704173426</v>
      </c>
      <c r="AA51" s="9" t="e">
        <f t="shared" si="37"/>
        <v>#DIV/0!</v>
      </c>
    </row>
    <row r="52" spans="2:27" x14ac:dyDescent="0.3">
      <c r="B52" s="9">
        <v>7</v>
      </c>
      <c r="C52" s="42">
        <f t="shared" si="19"/>
        <v>5.6</v>
      </c>
      <c r="D52" s="37">
        <f t="shared" si="20"/>
        <v>0.13125911521633452</v>
      </c>
      <c r="E52" s="9">
        <f t="shared" si="21"/>
        <v>4.0251572327044031E-8</v>
      </c>
      <c r="F52" s="12">
        <f t="shared" si="22"/>
        <v>0.25261760802241556</v>
      </c>
      <c r="G52" s="39">
        <f t="shared" si="23"/>
        <v>1.9873140643098279E-3</v>
      </c>
      <c r="H52" s="37">
        <f t="shared" si="24"/>
        <v>0.13621872282871222</v>
      </c>
      <c r="I52" s="9">
        <f t="shared" si="25"/>
        <v>5.0314465408805036E-8</v>
      </c>
      <c r="J52" s="12">
        <f>$F$52</f>
        <v>0.25261760802241556</v>
      </c>
      <c r="K52" s="39">
        <f t="shared" si="26"/>
        <v>2.3497167981563752E-3</v>
      </c>
      <c r="L52" s="37">
        <f t="shared" si="27"/>
        <v>0.14595058666412286</v>
      </c>
      <c r="M52" s="9">
        <f t="shared" si="28"/>
        <v>1.2075471698113208E-7</v>
      </c>
      <c r="N52" s="12">
        <f>$F$52</f>
        <v>0.25261760802241556</v>
      </c>
      <c r="O52" s="39">
        <f t="shared" si="29"/>
        <v>5.0847921137184551E-3</v>
      </c>
      <c r="P52" s="37">
        <f t="shared" si="30"/>
        <v>0.14834537847090148</v>
      </c>
      <c r="Q52" s="9">
        <f t="shared" si="31"/>
        <v>2.6163522012578617E-7</v>
      </c>
      <c r="R52" s="12">
        <f>$F$52</f>
        <v>0.25261760802241556</v>
      </c>
      <c r="S52" s="39">
        <f t="shared" si="32"/>
        <v>1.0751350987685579E-2</v>
      </c>
      <c r="T52" s="37">
        <f t="shared" si="33"/>
        <v>0.17298490982701512</v>
      </c>
      <c r="U52" s="9">
        <f t="shared" si="34"/>
        <v>1.1723270440251573E-6</v>
      </c>
      <c r="V52" s="12">
        <f>$F$52</f>
        <v>0.25261760802241556</v>
      </c>
      <c r="W52" s="39">
        <f t="shared" si="35"/>
        <v>3.8257300262927646E-2</v>
      </c>
      <c r="X52" s="37">
        <f t="shared" si="36"/>
        <v>0.15699915389677538</v>
      </c>
      <c r="Y52" s="9" t="e">
        <f t="shared" si="38"/>
        <v>#DIV/0!</v>
      </c>
      <c r="Z52" s="12">
        <f>$F$52</f>
        <v>0.25261760802241556</v>
      </c>
      <c r="AA52" s="9" t="e">
        <f t="shared" si="37"/>
        <v>#DIV/0!</v>
      </c>
    </row>
    <row r="53" spans="2:27" x14ac:dyDescent="0.3">
      <c r="B53" s="9">
        <v>8</v>
      </c>
      <c r="C53" s="42">
        <f t="shared" si="19"/>
        <v>4</v>
      </c>
      <c r="D53" s="37">
        <f t="shared" si="20"/>
        <v>0.18376276130286834</v>
      </c>
      <c r="E53" s="9">
        <f t="shared" si="21"/>
        <v>1.0062893081761008E-8</v>
      </c>
      <c r="F53" s="12">
        <f t="shared" si="22"/>
        <v>0.10680578085828049</v>
      </c>
      <c r="G53" s="39">
        <f t="shared" si="23"/>
        <v>1.1751014815887936E-3</v>
      </c>
      <c r="H53" s="37">
        <f t="shared" si="24"/>
        <v>0.1907062119601971</v>
      </c>
      <c r="I53" s="9">
        <f t="shared" si="25"/>
        <v>5.0314465408805031E-9</v>
      </c>
      <c r="J53" s="12">
        <f>$F$53</f>
        <v>0.10680578085828049</v>
      </c>
      <c r="K53" s="39">
        <f t="shared" si="26"/>
        <v>5.5575628239445908E-4</v>
      </c>
      <c r="L53" s="37">
        <f t="shared" si="27"/>
        <v>0.20433082132977201</v>
      </c>
      <c r="M53" s="9">
        <f t="shared" si="28"/>
        <v>2.0125786163522012E-8</v>
      </c>
      <c r="N53" s="12">
        <f>$F$53</f>
        <v>0.10680578085828049</v>
      </c>
      <c r="O53" s="39">
        <f t="shared" si="29"/>
        <v>2.0044296147278132E-3</v>
      </c>
      <c r="P53" s="37">
        <f t="shared" si="30"/>
        <v>0.20768352985926208</v>
      </c>
      <c r="Q53" s="9">
        <f t="shared" si="31"/>
        <v>8.5534591194968565E-8</v>
      </c>
      <c r="R53" s="12">
        <f>$F$53</f>
        <v>0.10680578085828049</v>
      </c>
      <c r="S53" s="39">
        <f t="shared" si="32"/>
        <v>8.3133770243060921E-3</v>
      </c>
      <c r="T53" s="37">
        <f t="shared" si="33"/>
        <v>0.24217887375782116</v>
      </c>
      <c r="U53" s="9">
        <f t="shared" si="34"/>
        <v>4.4276729559748436E-7</v>
      </c>
      <c r="V53" s="12">
        <f>$F$53</f>
        <v>0.10680578085828049</v>
      </c>
      <c r="W53" s="39">
        <f t="shared" si="35"/>
        <v>3.4175110678856861E-2</v>
      </c>
      <c r="X53" s="37">
        <f t="shared" si="36"/>
        <v>0.21979881545548555</v>
      </c>
      <c r="Y53" s="9" t="e">
        <f t="shared" si="38"/>
        <v>#DIV/0!</v>
      </c>
      <c r="Z53" s="12">
        <f>$F$53</f>
        <v>0.10680578085828049</v>
      </c>
      <c r="AA53" s="9" t="e">
        <f t="shared" si="37"/>
        <v>#DIV/0!</v>
      </c>
    </row>
    <row r="54" spans="2:27" x14ac:dyDescent="0.3">
      <c r="B54" s="9">
        <v>9</v>
      </c>
      <c r="C54" s="42">
        <f t="shared" si="19"/>
        <v>2.8</v>
      </c>
      <c r="D54" s="37">
        <f t="shared" si="20"/>
        <v>0.26251823043266903</v>
      </c>
      <c r="E54" s="9">
        <f t="shared" si="21"/>
        <v>2.515723270440252E-9</v>
      </c>
      <c r="F54" s="12">
        <f t="shared" si="22"/>
        <v>1.8102049845155583E-2</v>
      </c>
      <c r="G54" s="39">
        <f t="shared" si="23"/>
        <v>1.7333345173944678E-3</v>
      </c>
      <c r="H54" s="37">
        <f t="shared" si="24"/>
        <v>0.27243744565742445</v>
      </c>
      <c r="I54" s="9">
        <f t="shared" si="25"/>
        <v>2.5157232704402515E-9</v>
      </c>
      <c r="J54" s="12">
        <f>$F$54</f>
        <v>1.8102049845155583E-2</v>
      </c>
      <c r="K54" s="39">
        <f t="shared" si="26"/>
        <v>1.6395376273897638E-3</v>
      </c>
      <c r="L54" s="37">
        <f t="shared" si="27"/>
        <v>0.29190117332824572</v>
      </c>
      <c r="M54" s="9">
        <f t="shared" si="28"/>
        <v>2.5157232704402515E-9</v>
      </c>
      <c r="N54" s="12">
        <f>$F$54</f>
        <v>1.8102049845155583E-2</v>
      </c>
      <c r="O54" s="39">
        <f t="shared" si="29"/>
        <v>1.4783178701289396E-3</v>
      </c>
      <c r="P54" s="37">
        <f t="shared" si="30"/>
        <v>0.29669075694180297</v>
      </c>
      <c r="Q54" s="9">
        <f t="shared" si="31"/>
        <v>2.515723270440252E-9</v>
      </c>
      <c r="R54" s="12">
        <f>$F$54</f>
        <v>1.8102049845155583E-2</v>
      </c>
      <c r="S54" s="39">
        <f t="shared" si="32"/>
        <v>1.4426652233985114E-3</v>
      </c>
      <c r="T54" s="37">
        <f t="shared" si="33"/>
        <v>0.34596981965403023</v>
      </c>
      <c r="U54" s="9">
        <f t="shared" si="34"/>
        <v>2.0125786163522012E-8</v>
      </c>
      <c r="V54" s="12">
        <f>$F$54</f>
        <v>1.8102049845155583E-2</v>
      </c>
      <c r="W54" s="39">
        <f t="shared" si="35"/>
        <v>9.1654596960422437E-3</v>
      </c>
      <c r="X54" s="37">
        <f t="shared" si="36"/>
        <v>0.31399830779355076</v>
      </c>
      <c r="Y54" s="9" t="e">
        <f t="shared" si="38"/>
        <v>#DIV/0!</v>
      </c>
      <c r="Z54" s="12">
        <f>$F$54</f>
        <v>1.8102049845155583E-2</v>
      </c>
      <c r="AA54" s="9" t="e">
        <f t="shared" si="37"/>
        <v>#DIV/0!</v>
      </c>
    </row>
    <row r="55" spans="2:27" x14ac:dyDescent="0.3">
      <c r="B55" s="9">
        <v>10</v>
      </c>
      <c r="C55" s="42">
        <f t="shared" si="19"/>
        <v>2</v>
      </c>
      <c r="D55" s="37">
        <f t="shared" si="20"/>
        <v>0.36752552260573668</v>
      </c>
      <c r="E55" s="9">
        <f t="shared" si="21"/>
        <v>0</v>
      </c>
      <c r="F55" s="12">
        <f t="shared" si="22"/>
        <v>1.1428992773927149E-3</v>
      </c>
      <c r="G55" s="39">
        <f t="shared" si="23"/>
        <v>0</v>
      </c>
      <c r="H55" s="37">
        <f t="shared" si="24"/>
        <v>0.38141242392039421</v>
      </c>
      <c r="I55" s="9">
        <f t="shared" si="25"/>
        <v>0</v>
      </c>
      <c r="J55" s="12">
        <f>$F$55</f>
        <v>1.1428992773927149E-3</v>
      </c>
      <c r="K55" s="39">
        <f t="shared" si="26"/>
        <v>0</v>
      </c>
      <c r="L55" s="37">
        <f t="shared" si="27"/>
        <v>0.40866164265954402</v>
      </c>
      <c r="M55" s="9">
        <f t="shared" si="28"/>
        <v>0</v>
      </c>
      <c r="N55" s="12">
        <f>$F$55</f>
        <v>1.1428992773927149E-3</v>
      </c>
      <c r="O55" s="39">
        <f t="shared" si="29"/>
        <v>0</v>
      </c>
      <c r="P55" s="37">
        <f t="shared" si="30"/>
        <v>0.41536705971852417</v>
      </c>
      <c r="Q55" s="9">
        <f t="shared" si="31"/>
        <v>0</v>
      </c>
      <c r="R55" s="12">
        <f>$F$55</f>
        <v>1.1428992773927149E-3</v>
      </c>
      <c r="S55" s="39">
        <f t="shared" si="32"/>
        <v>0</v>
      </c>
      <c r="T55" s="37">
        <f t="shared" si="33"/>
        <v>0.48435774751564231</v>
      </c>
      <c r="U55" s="9">
        <f t="shared" si="34"/>
        <v>2.5157232704402515E-9</v>
      </c>
      <c r="V55" s="12">
        <f>$F$55</f>
        <v>1.1428992773927149E-3</v>
      </c>
      <c r="W55" s="39">
        <f t="shared" si="35"/>
        <v>1.8146131898212667E-2</v>
      </c>
      <c r="X55" s="37">
        <f t="shared" si="36"/>
        <v>0.43959763091097109</v>
      </c>
      <c r="Y55" s="9" t="e">
        <f t="shared" si="38"/>
        <v>#DIV/0!</v>
      </c>
      <c r="Z55" s="12">
        <f>$F$55</f>
        <v>1.1428992773927149E-3</v>
      </c>
      <c r="AA55" s="9" t="e">
        <f t="shared" si="37"/>
        <v>#DIV/0!</v>
      </c>
    </row>
    <row r="56" spans="2:27" x14ac:dyDescent="0.3">
      <c r="D56" s="1"/>
    </row>
    <row r="57" spans="2:27" x14ac:dyDescent="0.3">
      <c r="B57" s="5" t="s">
        <v>70</v>
      </c>
      <c r="L57" s="1">
        <v>0</v>
      </c>
      <c r="M57">
        <v>2E-3</v>
      </c>
      <c r="U57" s="6" t="s">
        <v>45</v>
      </c>
      <c r="V57" s="8">
        <v>9.8059999999999992</v>
      </c>
    </row>
    <row r="58" spans="2:27" x14ac:dyDescent="0.3">
      <c r="B58" s="6" t="str">
        <f>C45</f>
        <v>Di (mm)</v>
      </c>
      <c r="C58" s="33" t="s">
        <v>46</v>
      </c>
      <c r="D58" s="10" t="s">
        <v>7</v>
      </c>
      <c r="E58" s="33" t="s">
        <v>8</v>
      </c>
      <c r="F58" s="10" t="s">
        <v>9</v>
      </c>
      <c r="G58" s="33" t="s">
        <v>10</v>
      </c>
      <c r="H58" s="10" t="s">
        <v>11</v>
      </c>
      <c r="I58" s="33" t="s">
        <v>12</v>
      </c>
      <c r="L58">
        <v>0.6</v>
      </c>
      <c r="M58">
        <v>2E-3</v>
      </c>
      <c r="U58" s="6" t="s">
        <v>43</v>
      </c>
      <c r="V58" s="8">
        <v>2E-3</v>
      </c>
    </row>
    <row r="59" spans="2:27" x14ac:dyDescent="0.3">
      <c r="B59" s="22">
        <f>C48</f>
        <v>22.4</v>
      </c>
      <c r="C59" s="34" t="str">
        <f>$D$45</f>
        <v>Tau*,i</v>
      </c>
      <c r="D59" s="23">
        <f>D48</f>
        <v>3.2814778804083629E-2</v>
      </c>
      <c r="E59" s="24">
        <f>H48</f>
        <v>3.4054680707178056E-2</v>
      </c>
      <c r="F59" s="24">
        <f>L48</f>
        <v>3.6487646666030715E-2</v>
      </c>
      <c r="G59" s="24">
        <f>P48</f>
        <v>3.7086344617725371E-2</v>
      </c>
      <c r="H59" s="24">
        <f>T48</f>
        <v>4.3246227456753779E-2</v>
      </c>
      <c r="I59" s="24">
        <f>X48</f>
        <v>3.9249788474193845E-2</v>
      </c>
    </row>
    <row r="60" spans="2:27" x14ac:dyDescent="0.3">
      <c r="B60" s="26"/>
      <c r="C60" s="35" t="str">
        <f>$G$45</f>
        <v>w*,i</v>
      </c>
      <c r="D60" s="25">
        <f>G48</f>
        <v>0</v>
      </c>
      <c r="E60" s="25">
        <f>K48</f>
        <v>0</v>
      </c>
      <c r="F60" s="25">
        <f>O48</f>
        <v>4.7434983748398718E-2</v>
      </c>
      <c r="G60" s="25">
        <f>S48</f>
        <v>0</v>
      </c>
      <c r="H60" s="25">
        <f>W48</f>
        <v>1.2253888933306308E-2</v>
      </c>
      <c r="I60" s="25" t="e">
        <f>AA48</f>
        <v>#DIV/0!</v>
      </c>
      <c r="U60" s="10" t="s">
        <v>6</v>
      </c>
      <c r="V60" s="10" t="s">
        <v>40</v>
      </c>
      <c r="W60" s="10" t="s">
        <v>41</v>
      </c>
      <c r="X60" s="10" t="s">
        <v>42</v>
      </c>
      <c r="Y60" s="10" t="s">
        <v>44</v>
      </c>
    </row>
    <row r="61" spans="2:27" x14ac:dyDescent="0.3">
      <c r="B61" s="21">
        <f>C49</f>
        <v>16</v>
      </c>
      <c r="C61" s="33" t="str">
        <f>$D$45</f>
        <v>Tau*,i</v>
      </c>
      <c r="D61" s="7">
        <f>D49</f>
        <v>4.5940690325717085E-2</v>
      </c>
      <c r="E61" s="7">
        <f>H49</f>
        <v>4.7676552990049276E-2</v>
      </c>
      <c r="F61" s="7">
        <f>L49</f>
        <v>5.1082705332443003E-2</v>
      </c>
      <c r="G61" s="7">
        <f>P49</f>
        <v>5.1920882464815521E-2</v>
      </c>
      <c r="H61" s="7">
        <f>T49</f>
        <v>6.0544718439455289E-2</v>
      </c>
      <c r="I61" s="7">
        <f>X49</f>
        <v>5.4949703863871387E-2</v>
      </c>
      <c r="U61" s="15">
        <f t="shared" ref="U61:U70" si="39">C46</f>
        <v>45</v>
      </c>
      <c r="V61" s="9">
        <v>0</v>
      </c>
      <c r="W61" s="9">
        <v>0</v>
      </c>
      <c r="X61" s="9">
        <v>0</v>
      </c>
      <c r="Y61" s="17">
        <f t="shared" ref="Y61:Y70" si="40">U61/$V$57</f>
        <v>4.5890271262492357</v>
      </c>
    </row>
    <row r="62" spans="2:27" x14ac:dyDescent="0.3">
      <c r="B62" s="27"/>
      <c r="C62" s="10" t="str">
        <f>$G$45</f>
        <v>w*,i</v>
      </c>
      <c r="D62" s="20">
        <f>G49</f>
        <v>3.7967589484597629E-3</v>
      </c>
      <c r="E62" s="20">
        <f>K49</f>
        <v>2.6934771227047232E-3</v>
      </c>
      <c r="F62" s="20">
        <f>O49</f>
        <v>8.904943333686216E-3</v>
      </c>
      <c r="G62" s="20">
        <f>S49</f>
        <v>2.0145423035896903E-2</v>
      </c>
      <c r="H62" s="20">
        <f>W49</f>
        <v>3.8584246997287006E-2</v>
      </c>
      <c r="I62" s="20" t="e">
        <f>AA49</f>
        <v>#DIV/0!</v>
      </c>
      <c r="U62" s="15">
        <f t="shared" si="39"/>
        <v>31.5</v>
      </c>
      <c r="V62" s="9">
        <v>0</v>
      </c>
      <c r="W62" s="9">
        <v>0</v>
      </c>
      <c r="X62" s="9">
        <v>0</v>
      </c>
      <c r="Y62" s="17">
        <f t="shared" si="40"/>
        <v>3.2123189883744647</v>
      </c>
    </row>
    <row r="63" spans="2:27" x14ac:dyDescent="0.3">
      <c r="B63" s="22">
        <f>C50</f>
        <v>11.2</v>
      </c>
      <c r="C63" s="34" t="str">
        <f>$D$45</f>
        <v>Tau*,i</v>
      </c>
      <c r="D63" s="24">
        <f>D50</f>
        <v>6.5629557608167258E-2</v>
      </c>
      <c r="E63" s="24">
        <f>H50</f>
        <v>6.8109361414356112E-2</v>
      </c>
      <c r="F63" s="24">
        <f>L50</f>
        <v>7.2975293332061431E-2</v>
      </c>
      <c r="G63" s="24">
        <f>P50</f>
        <v>7.4172689235450742E-2</v>
      </c>
      <c r="H63" s="24">
        <f>T50</f>
        <v>8.6492454913507558E-2</v>
      </c>
      <c r="I63" s="24">
        <f>X50</f>
        <v>7.8499576948387689E-2</v>
      </c>
      <c r="U63" s="15">
        <f t="shared" si="39"/>
        <v>22.4</v>
      </c>
      <c r="V63" s="9">
        <v>1.0422</v>
      </c>
      <c r="W63" s="9">
        <v>-2.63E-2</v>
      </c>
      <c r="X63" s="12">
        <f t="shared" ref="X63:X69" si="41">($V$58-W63)/V63</f>
        <v>2.7154097102283628E-2</v>
      </c>
      <c r="Y63" s="17">
        <f t="shared" si="40"/>
        <v>2.284315725066286</v>
      </c>
    </row>
    <row r="64" spans="2:27" x14ac:dyDescent="0.3">
      <c r="B64" s="28"/>
      <c r="C64" s="35" t="str">
        <f>$G$45</f>
        <v>w*,i</v>
      </c>
      <c r="D64" s="25">
        <f>G50</f>
        <v>1.8434669632650189E-3</v>
      </c>
      <c r="E64" s="25">
        <f>K50</f>
        <v>5.8123680508907869E-4</v>
      </c>
      <c r="F64" s="25">
        <f>O50</f>
        <v>1.4150223829819028E-2</v>
      </c>
      <c r="G64" s="25">
        <f>S50</f>
        <v>2.6083595566153157E-2</v>
      </c>
      <c r="H64" s="25">
        <f>W50</f>
        <v>5.5237611612176614E-2</v>
      </c>
      <c r="I64" s="25" t="e">
        <f>AA50</f>
        <v>#DIV/0!</v>
      </c>
      <c r="U64" s="15">
        <f t="shared" si="39"/>
        <v>16</v>
      </c>
      <c r="V64" s="9">
        <v>2.5638000000000001</v>
      </c>
      <c r="W64" s="9">
        <v>-0.11700000000000001</v>
      </c>
      <c r="X64" s="12">
        <f t="shared" si="41"/>
        <v>4.6415477026289106E-2</v>
      </c>
      <c r="Y64" s="17">
        <f t="shared" si="40"/>
        <v>1.6316540893330616</v>
      </c>
    </row>
    <row r="65" spans="2:25" x14ac:dyDescent="0.3">
      <c r="B65" s="21">
        <f>C51</f>
        <v>8</v>
      </c>
      <c r="C65" s="33" t="str">
        <f>$D$45</f>
        <v>Tau*,i</v>
      </c>
      <c r="D65" s="7">
        <f>D51</f>
        <v>9.1881380651434169E-2</v>
      </c>
      <c r="E65" s="7">
        <f>H51</f>
        <v>9.5353105980098551E-2</v>
      </c>
      <c r="F65" s="7">
        <f>L51</f>
        <v>0.10216541066488601</v>
      </c>
      <c r="G65" s="7">
        <f>P51</f>
        <v>0.10384176492963104</v>
      </c>
      <c r="H65" s="7">
        <f>T51</f>
        <v>0.12108943687891058</v>
      </c>
      <c r="I65" s="7">
        <f>X51</f>
        <v>0.10989940772774277</v>
      </c>
      <c r="L65" s="3"/>
      <c r="U65" s="15">
        <f t="shared" si="39"/>
        <v>11.2</v>
      </c>
      <c r="V65" s="9">
        <v>2.7347999999999999</v>
      </c>
      <c r="W65" s="9">
        <v>-0.18140000000000001</v>
      </c>
      <c r="X65" s="12">
        <f t="shared" si="41"/>
        <v>6.7061576714933457E-2</v>
      </c>
      <c r="Y65" s="17">
        <f t="shared" si="40"/>
        <v>1.142157862533143</v>
      </c>
    </row>
    <row r="66" spans="2:25" x14ac:dyDescent="0.3">
      <c r="B66" s="29"/>
      <c r="C66" s="10" t="str">
        <f>$G$45</f>
        <v>w*,i</v>
      </c>
      <c r="D66" s="20">
        <f>G51</f>
        <v>1.2513394567773332E-3</v>
      </c>
      <c r="E66" s="20">
        <f>K51</f>
        <v>2.9590625805858265E-3</v>
      </c>
      <c r="F66" s="20">
        <f>O51</f>
        <v>5.3361813948414587E-3</v>
      </c>
      <c r="G66" s="20">
        <f>S51</f>
        <v>1.4580967830386132E-2</v>
      </c>
      <c r="H66" s="20">
        <f>W51</f>
        <v>3.1016178396136344E-2</v>
      </c>
      <c r="I66" s="20" t="e">
        <f>AA51</f>
        <v>#DIV/0!</v>
      </c>
      <c r="K66" s="2"/>
      <c r="U66" s="44">
        <f t="shared" si="39"/>
        <v>8</v>
      </c>
      <c r="V66" s="45">
        <v>1.0569</v>
      </c>
      <c r="W66" s="45">
        <v>-9.7699999999999995E-2</v>
      </c>
      <c r="X66" s="46">
        <f t="shared" si="41"/>
        <v>9.4332481786356323E-2</v>
      </c>
      <c r="Y66" s="47">
        <f t="shared" si="40"/>
        <v>0.81582704466653078</v>
      </c>
    </row>
    <row r="67" spans="2:25" x14ac:dyDescent="0.3">
      <c r="B67" s="22">
        <f>C52</f>
        <v>5.6</v>
      </c>
      <c r="C67" s="34" t="str">
        <f>$D$45</f>
        <v>Tau*,i</v>
      </c>
      <c r="D67" s="24">
        <f>D52</f>
        <v>0.13125911521633452</v>
      </c>
      <c r="E67" s="24">
        <f>H52</f>
        <v>0.13621872282871222</v>
      </c>
      <c r="F67" s="24">
        <f>L52</f>
        <v>0.14595058666412286</v>
      </c>
      <c r="G67" s="24">
        <f>P52</f>
        <v>0.14834537847090148</v>
      </c>
      <c r="H67" s="24">
        <f>T52</f>
        <v>0.17298490982701512</v>
      </c>
      <c r="I67" s="24">
        <f>X52</f>
        <v>0.15699915389677538</v>
      </c>
      <c r="K67" s="4"/>
      <c r="U67" s="15">
        <f t="shared" si="39"/>
        <v>5.6</v>
      </c>
      <c r="V67" s="9">
        <v>0.91110000000000002</v>
      </c>
      <c r="W67" s="9">
        <v>-0.1222</v>
      </c>
      <c r="X67" s="12">
        <f t="shared" si="41"/>
        <v>0.13631873559433652</v>
      </c>
      <c r="Y67" s="17">
        <f t="shared" si="40"/>
        <v>0.5710789312665715</v>
      </c>
    </row>
    <row r="68" spans="2:25" x14ac:dyDescent="0.3">
      <c r="B68" s="30"/>
      <c r="C68" s="35" t="str">
        <f>$G$45</f>
        <v>w*,i</v>
      </c>
      <c r="D68" s="25">
        <f>G52</f>
        <v>1.9873140643098279E-3</v>
      </c>
      <c r="E68" s="25">
        <f>K52</f>
        <v>2.3497167981563752E-3</v>
      </c>
      <c r="F68" s="25">
        <f>O52</f>
        <v>5.0847921137184551E-3</v>
      </c>
      <c r="G68" s="25">
        <f>S52</f>
        <v>1.0751350987685579E-2</v>
      </c>
      <c r="H68" s="25">
        <f>W52</f>
        <v>3.8257300262927646E-2</v>
      </c>
      <c r="I68" s="25" t="e">
        <f>AA52</f>
        <v>#DIV/0!</v>
      </c>
      <c r="K68" s="2"/>
      <c r="U68" s="15">
        <f t="shared" si="39"/>
        <v>4</v>
      </c>
      <c r="V68" s="9">
        <v>0.59960000000000002</v>
      </c>
      <c r="W68" s="43">
        <v>-0.11409999999999999</v>
      </c>
      <c r="X68" s="12">
        <f t="shared" si="41"/>
        <v>0.19362908605737156</v>
      </c>
      <c r="Y68" s="17">
        <f t="shared" si="40"/>
        <v>0.40791352233326539</v>
      </c>
    </row>
    <row r="69" spans="2:25" x14ac:dyDescent="0.3">
      <c r="B69" s="21">
        <v>4</v>
      </c>
      <c r="C69" s="33" t="str">
        <f>$D$45</f>
        <v>Tau*,i</v>
      </c>
      <c r="D69" s="7">
        <f>D53</f>
        <v>0.18376276130286834</v>
      </c>
      <c r="E69" s="7">
        <f>H53</f>
        <v>0.1907062119601971</v>
      </c>
      <c r="F69" s="7">
        <f>L53</f>
        <v>0.20433082132977201</v>
      </c>
      <c r="G69" s="7">
        <f>P53</f>
        <v>0.20768352985926208</v>
      </c>
      <c r="H69" s="7">
        <f>T53</f>
        <v>0.24217887375782116</v>
      </c>
      <c r="I69" s="7">
        <f>X53</f>
        <v>0.21979881545548555</v>
      </c>
      <c r="K69" s="4"/>
      <c r="U69" s="15">
        <f t="shared" si="39"/>
        <v>2.8</v>
      </c>
      <c r="V69" s="9">
        <v>9.3200000000000005E-2</v>
      </c>
      <c r="W69" s="9">
        <v>-2.4299999999999999E-2</v>
      </c>
      <c r="X69" s="12">
        <f t="shared" si="41"/>
        <v>0.28218884120171667</v>
      </c>
      <c r="Y69" s="17">
        <f t="shared" si="40"/>
        <v>0.28553946563328575</v>
      </c>
    </row>
    <row r="70" spans="2:25" x14ac:dyDescent="0.3">
      <c r="B70" s="31"/>
      <c r="C70" s="10" t="str">
        <f>$G$45</f>
        <v>w*,i</v>
      </c>
      <c r="D70" s="20">
        <f>G53</f>
        <v>1.1751014815887936E-3</v>
      </c>
      <c r="E70" s="20">
        <f>K53</f>
        <v>5.5575628239445908E-4</v>
      </c>
      <c r="F70" s="20">
        <f>O53</f>
        <v>2.0044296147278132E-3</v>
      </c>
      <c r="G70" s="20">
        <f>S53</f>
        <v>8.3133770243060921E-3</v>
      </c>
      <c r="H70" s="20">
        <f>W53</f>
        <v>3.4175110678856861E-2</v>
      </c>
      <c r="I70" s="20" t="e">
        <f>AA53</f>
        <v>#DIV/0!</v>
      </c>
      <c r="K70" s="2"/>
      <c r="U70" s="15">
        <f t="shared" si="39"/>
        <v>2</v>
      </c>
      <c r="V70" s="9">
        <v>0</v>
      </c>
      <c r="W70" s="9">
        <v>0</v>
      </c>
      <c r="X70" s="9">
        <v>0</v>
      </c>
      <c r="Y70" s="17">
        <f t="shared" si="40"/>
        <v>0.20395676116663269</v>
      </c>
    </row>
    <row r="71" spans="2:25" x14ac:dyDescent="0.3">
      <c r="B71" s="22">
        <v>2.8</v>
      </c>
      <c r="C71" s="34" t="str">
        <f>$D$45</f>
        <v>Tau*,i</v>
      </c>
      <c r="D71" s="24">
        <f>D54</f>
        <v>0.26251823043266903</v>
      </c>
      <c r="E71" s="24">
        <f>H54</f>
        <v>0.27243744565742445</v>
      </c>
      <c r="F71" s="24">
        <f>L54</f>
        <v>0.29190117332824572</v>
      </c>
      <c r="G71" s="24">
        <f>P54</f>
        <v>0.29669075694180297</v>
      </c>
      <c r="H71" s="24">
        <f>T54</f>
        <v>0.34596981965403023</v>
      </c>
      <c r="I71" s="24">
        <f>X54</f>
        <v>0.31399830779355076</v>
      </c>
      <c r="K71" s="4"/>
    </row>
    <row r="72" spans="2:25" x14ac:dyDescent="0.3">
      <c r="B72" s="32"/>
      <c r="C72" s="35" t="str">
        <f>$G$45</f>
        <v>w*,i</v>
      </c>
      <c r="D72" s="25">
        <f>G54</f>
        <v>1.7333345173944678E-3</v>
      </c>
      <c r="E72" s="25">
        <f>K54</f>
        <v>1.6395376273897638E-3</v>
      </c>
      <c r="F72" s="25">
        <f>O54</f>
        <v>1.4783178701289396E-3</v>
      </c>
      <c r="G72" s="25">
        <f>S54</f>
        <v>1.4426652233985114E-3</v>
      </c>
      <c r="H72" s="25">
        <f>W54</f>
        <v>9.1654596960422437E-3</v>
      </c>
      <c r="I72" s="25" t="e">
        <f>AA54</f>
        <v>#DIV/0!</v>
      </c>
      <c r="K72" s="2"/>
    </row>
    <row r="73" spans="2:25" x14ac:dyDescent="0.3">
      <c r="B73" s="21">
        <v>2</v>
      </c>
      <c r="C73" s="33" t="str">
        <f>$D$45</f>
        <v>Tau*,i</v>
      </c>
      <c r="D73" s="7">
        <f>D55</f>
        <v>0.36752552260573668</v>
      </c>
      <c r="E73" s="7">
        <f>H55</f>
        <v>0.38141242392039421</v>
      </c>
      <c r="F73" s="7">
        <f>L55</f>
        <v>0.40866164265954402</v>
      </c>
      <c r="G73" s="7">
        <f>P55</f>
        <v>0.41536705971852417</v>
      </c>
      <c r="H73" s="7">
        <f>T55</f>
        <v>0.48435774751564231</v>
      </c>
      <c r="I73" s="7">
        <f>X55</f>
        <v>0.43959763091097109</v>
      </c>
      <c r="K73" s="4"/>
      <c r="M73" s="4"/>
      <c r="N73" s="4"/>
      <c r="O73" s="4"/>
      <c r="P73" s="4"/>
      <c r="Q73" s="4"/>
      <c r="R73" s="4"/>
      <c r="S73" s="4"/>
    </row>
    <row r="74" spans="2:25" x14ac:dyDescent="0.3">
      <c r="B74" s="21"/>
      <c r="C74" s="10" t="str">
        <f>$G$45</f>
        <v>w*,i</v>
      </c>
      <c r="D74" s="20">
        <f>G55</f>
        <v>0</v>
      </c>
      <c r="E74" s="20">
        <f>K55</f>
        <v>0</v>
      </c>
      <c r="F74" s="20">
        <f>O55</f>
        <v>0</v>
      </c>
      <c r="G74" s="20">
        <f>S55</f>
        <v>0</v>
      </c>
      <c r="H74" s="20">
        <f>W55</f>
        <v>1.8146131898212667E-2</v>
      </c>
      <c r="I74" s="20" t="e">
        <f>AA55</f>
        <v>#DIV/0!</v>
      </c>
      <c r="K74" s="2"/>
      <c r="M74" s="4"/>
      <c r="N74" s="4"/>
      <c r="O74" s="4"/>
      <c r="P74" s="4"/>
      <c r="Q74" s="4"/>
      <c r="R74" s="4"/>
      <c r="S74" s="4"/>
    </row>
    <row r="75" spans="2:25" x14ac:dyDescent="0.3">
      <c r="K75" s="4"/>
      <c r="M75" s="4"/>
      <c r="N75" s="4"/>
      <c r="O75" s="4"/>
      <c r="P75" s="4"/>
      <c r="Q75" s="4"/>
      <c r="R75" s="4"/>
      <c r="S75" s="4"/>
    </row>
    <row r="76" spans="2:25" x14ac:dyDescent="0.3">
      <c r="K76" s="2"/>
      <c r="M76" s="4"/>
      <c r="N76" s="4"/>
      <c r="O76" s="4"/>
      <c r="P76" s="4"/>
      <c r="Q76" s="4"/>
      <c r="R76" s="4"/>
      <c r="S76" s="4"/>
    </row>
    <row r="77" spans="2:25" x14ac:dyDescent="0.3">
      <c r="K77" s="4"/>
      <c r="M77" s="4"/>
      <c r="N77" s="4"/>
      <c r="O77" s="4"/>
      <c r="P77" s="4"/>
      <c r="Q77" s="4"/>
      <c r="R77" s="4"/>
      <c r="S77" s="4"/>
    </row>
    <row r="78" spans="2:25" x14ac:dyDescent="0.3">
      <c r="K78" s="2"/>
    </row>
    <row r="79" spans="2:25" x14ac:dyDescent="0.3">
      <c r="K79" s="4"/>
      <c r="M79" s="4"/>
      <c r="N79" s="4"/>
      <c r="O79" s="4"/>
      <c r="P79" s="4"/>
      <c r="Q79" s="4"/>
      <c r="R79" s="4"/>
      <c r="S79" s="4"/>
      <c r="X79" s="2"/>
    </row>
    <row r="80" spans="2:25" x14ac:dyDescent="0.3">
      <c r="K80" s="2"/>
      <c r="X80" s="2"/>
    </row>
    <row r="81" spans="4:25" x14ac:dyDescent="0.3">
      <c r="K81" s="4"/>
      <c r="M81" s="4"/>
      <c r="N81" s="4"/>
      <c r="O81" s="4"/>
      <c r="P81" s="4"/>
      <c r="Q81" s="4"/>
      <c r="R81" s="4"/>
      <c r="S81" s="4"/>
      <c r="X81" s="2"/>
    </row>
    <row r="82" spans="4:25" x14ac:dyDescent="0.3">
      <c r="D82" s="3"/>
      <c r="X82" s="2"/>
    </row>
    <row r="83" spans="4:25" x14ac:dyDescent="0.3">
      <c r="X83" s="2"/>
    </row>
    <row r="84" spans="4:25" x14ac:dyDescent="0.3">
      <c r="X84" s="2"/>
    </row>
    <row r="85" spans="4:25" x14ac:dyDescent="0.3">
      <c r="X85" s="2"/>
    </row>
    <row r="86" spans="4:25" x14ac:dyDescent="0.3">
      <c r="U86" t="s">
        <v>76</v>
      </c>
    </row>
    <row r="87" spans="4:25" x14ac:dyDescent="0.3">
      <c r="U87" t="s">
        <v>6</v>
      </c>
      <c r="V87" t="s">
        <v>40</v>
      </c>
      <c r="W87" t="s">
        <v>41</v>
      </c>
      <c r="X87" t="s">
        <v>42</v>
      </c>
      <c r="Y87" t="s">
        <v>44</v>
      </c>
    </row>
    <row r="88" spans="4:25" x14ac:dyDescent="0.3">
      <c r="U88">
        <v>45</v>
      </c>
      <c r="V88">
        <v>0</v>
      </c>
      <c r="W88">
        <v>0</v>
      </c>
      <c r="X88">
        <v>0</v>
      </c>
      <c r="Y88">
        <v>4.5890271262492357</v>
      </c>
    </row>
    <row r="89" spans="4:25" x14ac:dyDescent="0.3">
      <c r="U89">
        <v>31.5</v>
      </c>
      <c r="V89">
        <v>0</v>
      </c>
      <c r="W89">
        <v>0</v>
      </c>
      <c r="X89">
        <v>0</v>
      </c>
      <c r="Y89">
        <v>3.2123189883744647</v>
      </c>
    </row>
    <row r="90" spans="4:25" x14ac:dyDescent="0.3">
      <c r="U90">
        <v>22.4</v>
      </c>
      <c r="V90">
        <v>1.0422</v>
      </c>
      <c r="W90">
        <v>-2.63E-2</v>
      </c>
      <c r="X90">
        <v>2.7154097102283628E-2</v>
      </c>
      <c r="Y90">
        <v>2.284315725066286</v>
      </c>
    </row>
    <row r="91" spans="4:25" x14ac:dyDescent="0.3">
      <c r="U91">
        <v>16</v>
      </c>
      <c r="V91">
        <v>2.5638000000000001</v>
      </c>
      <c r="W91">
        <v>-0.11700000000000001</v>
      </c>
      <c r="X91">
        <v>4.6415477026289106E-2</v>
      </c>
      <c r="Y91">
        <v>1.6316540893330616</v>
      </c>
    </row>
    <row r="92" spans="4:25" x14ac:dyDescent="0.3">
      <c r="U92">
        <v>11.2</v>
      </c>
      <c r="V92">
        <v>2.7347999999999999</v>
      </c>
      <c r="W92">
        <v>-0.18140000000000001</v>
      </c>
      <c r="X92">
        <v>6.7061576714933457E-2</v>
      </c>
      <c r="Y92">
        <v>1.142157862533143</v>
      </c>
    </row>
    <row r="93" spans="4:25" x14ac:dyDescent="0.3">
      <c r="U93">
        <v>8</v>
      </c>
      <c r="V93">
        <v>1.0569</v>
      </c>
      <c r="W93">
        <v>-9.7699999999999995E-2</v>
      </c>
      <c r="X93">
        <v>9.4332481786356323E-2</v>
      </c>
      <c r="Y93">
        <v>0.81582704466653078</v>
      </c>
    </row>
    <row r="94" spans="4:25" x14ac:dyDescent="0.3">
      <c r="U94">
        <v>5.6</v>
      </c>
      <c r="V94">
        <v>0.91110000000000002</v>
      </c>
      <c r="W94">
        <v>-0.1222</v>
      </c>
      <c r="X94">
        <v>0.13631873559433652</v>
      </c>
      <c r="Y94">
        <v>0.5710789312665715</v>
      </c>
    </row>
    <row r="95" spans="4:25" x14ac:dyDescent="0.3">
      <c r="U95">
        <v>4</v>
      </c>
      <c r="V95">
        <v>0.59960000000000002</v>
      </c>
      <c r="W95">
        <v>-0.11409999999999999</v>
      </c>
      <c r="X95">
        <v>0.19362908605737156</v>
      </c>
      <c r="Y95">
        <v>0.40791352233326539</v>
      </c>
    </row>
    <row r="96" spans="4:25" x14ac:dyDescent="0.3">
      <c r="U96">
        <v>2.8</v>
      </c>
      <c r="V96">
        <v>9.3200000000000005E-2</v>
      </c>
      <c r="W96">
        <v>-2.4299999999999999E-2</v>
      </c>
      <c r="X96">
        <v>0.28218884120171667</v>
      </c>
      <c r="Y96">
        <v>0.28553946563328575</v>
      </c>
    </row>
    <row r="97" spans="21:25" x14ac:dyDescent="0.3">
      <c r="U97">
        <v>2</v>
      </c>
      <c r="V97">
        <v>0</v>
      </c>
      <c r="W97">
        <v>0</v>
      </c>
      <c r="X97">
        <v>0</v>
      </c>
      <c r="Y97">
        <v>0.20395676116663269</v>
      </c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9FB43-FDB7-47B3-B45C-4598D9473EA8}">
  <dimension ref="B2:T51"/>
  <sheetViews>
    <sheetView workbookViewId="0">
      <selection activeCell="E6" sqref="E6"/>
    </sheetView>
  </sheetViews>
  <sheetFormatPr defaultRowHeight="14.4" x14ac:dyDescent="0.3"/>
  <cols>
    <col min="3" max="3" width="11.33203125" customWidth="1"/>
    <col min="4" max="4" width="14.44140625" customWidth="1"/>
    <col min="5" max="5" width="10.33203125" customWidth="1"/>
    <col min="6" max="6" width="11.109375" customWidth="1"/>
    <col min="7" max="7" width="13.5546875" customWidth="1"/>
    <col min="9" max="9" width="10.44140625" customWidth="1"/>
    <col min="19" max="19" width="11" bestFit="1" customWidth="1"/>
  </cols>
  <sheetData>
    <row r="2" spans="2:8" ht="29.25" customHeight="1" x14ac:dyDescent="0.3">
      <c r="B2" s="71" t="s">
        <v>71</v>
      </c>
      <c r="C2" s="72" t="s">
        <v>79</v>
      </c>
      <c r="D2" s="72" t="s">
        <v>81</v>
      </c>
      <c r="E2" s="72" t="s">
        <v>80</v>
      </c>
      <c r="F2" s="73" t="s">
        <v>74</v>
      </c>
      <c r="G2" s="74" t="s">
        <v>75</v>
      </c>
    </row>
    <row r="3" spans="2:8" x14ac:dyDescent="0.3">
      <c r="B3" s="55">
        <v>0</v>
      </c>
      <c r="C3" s="56">
        <v>0</v>
      </c>
      <c r="D3">
        <v>0</v>
      </c>
      <c r="E3" s="69">
        <v>6.88E-2</v>
      </c>
      <c r="F3" s="2">
        <f t="shared" ref="F3:F8" si="0">D3/$E$3</f>
        <v>0</v>
      </c>
      <c r="G3" s="57">
        <f t="shared" ref="G3:G8" si="1">D3/$E$8</f>
        <v>0</v>
      </c>
      <c r="H3" s="2"/>
    </row>
    <row r="4" spans="2:8" x14ac:dyDescent="0.3">
      <c r="B4" s="55">
        <v>4</v>
      </c>
      <c r="C4" s="56">
        <v>4000</v>
      </c>
      <c r="D4">
        <v>6.7000000000000004E-2</v>
      </c>
      <c r="E4">
        <v>7.1999999999999995E-2</v>
      </c>
      <c r="F4" s="2">
        <f t="shared" si="0"/>
        <v>0.97383720930232565</v>
      </c>
      <c r="G4" s="57">
        <f t="shared" si="1"/>
        <v>0.77011494252873569</v>
      </c>
      <c r="H4">
        <f>D4/$E$6</f>
        <v>0.85897435897435903</v>
      </c>
    </row>
    <row r="5" spans="2:8" x14ac:dyDescent="0.3">
      <c r="B5" s="55">
        <v>4</v>
      </c>
      <c r="C5" s="56">
        <v>5000</v>
      </c>
      <c r="D5">
        <v>7.2999999999999995E-2</v>
      </c>
      <c r="E5">
        <v>7.6999999999999999E-2</v>
      </c>
      <c r="F5" s="58">
        <f t="shared" si="0"/>
        <v>1.0610465116279069</v>
      </c>
      <c r="G5" s="57">
        <f t="shared" si="1"/>
        <v>0.83908045977011492</v>
      </c>
      <c r="H5">
        <f t="shared" ref="H5:H7" si="2">D5/$E$6</f>
        <v>0.93589743589743579</v>
      </c>
    </row>
    <row r="6" spans="2:8" x14ac:dyDescent="0.3">
      <c r="B6" s="55">
        <v>4</v>
      </c>
      <c r="C6" s="56">
        <v>6000</v>
      </c>
      <c r="D6" s="2">
        <v>0.08</v>
      </c>
      <c r="E6">
        <v>7.8E-2</v>
      </c>
      <c r="F6" s="2">
        <f t="shared" si="0"/>
        <v>1.1627906976744187</v>
      </c>
      <c r="G6" s="57">
        <f t="shared" si="1"/>
        <v>0.91954022988505757</v>
      </c>
      <c r="H6">
        <f t="shared" si="2"/>
        <v>1.0256410256410258</v>
      </c>
    </row>
    <row r="7" spans="2:8" x14ac:dyDescent="0.3">
      <c r="B7" s="59">
        <v>4</v>
      </c>
      <c r="C7" s="60">
        <v>7000</v>
      </c>
      <c r="D7" s="61">
        <v>8.6999999999999994E-2</v>
      </c>
      <c r="E7" s="61">
        <v>7.3999999999999996E-2</v>
      </c>
      <c r="F7" s="62">
        <f t="shared" si="0"/>
        <v>1.26453488372093</v>
      </c>
      <c r="G7" s="63">
        <f t="shared" si="1"/>
        <v>1</v>
      </c>
      <c r="H7">
        <f t="shared" si="2"/>
        <v>1.1153846153846154</v>
      </c>
    </row>
    <row r="8" spans="2:8" x14ac:dyDescent="0.3">
      <c r="B8" s="64">
        <v>10</v>
      </c>
      <c r="C8" s="65">
        <v>6500</v>
      </c>
      <c r="D8" s="66">
        <v>9.7000000000000003E-2</v>
      </c>
      <c r="E8" s="70">
        <v>8.6999999999999994E-2</v>
      </c>
      <c r="F8" s="67">
        <f t="shared" si="0"/>
        <v>1.4098837209302326</v>
      </c>
      <c r="G8" s="68">
        <f t="shared" si="1"/>
        <v>1.1149425287356323</v>
      </c>
    </row>
    <row r="28" spans="18:20" x14ac:dyDescent="0.3">
      <c r="R28" t="s">
        <v>40</v>
      </c>
      <c r="S28">
        <v>6.7800000000000003E-6</v>
      </c>
    </row>
    <row r="29" spans="18:20" x14ac:dyDescent="0.3">
      <c r="R29" t="s">
        <v>41</v>
      </c>
      <c r="S29">
        <v>4.0131550000000002E-2</v>
      </c>
    </row>
    <row r="30" spans="18:20" x14ac:dyDescent="0.3">
      <c r="R30" t="s">
        <v>72</v>
      </c>
      <c r="S30">
        <v>4000</v>
      </c>
      <c r="T30">
        <v>7000</v>
      </c>
    </row>
    <row r="31" spans="18:20" x14ac:dyDescent="0.3">
      <c r="R31" t="s">
        <v>73</v>
      </c>
      <c r="S31">
        <f>S30*S28+S29</f>
        <v>6.7251550000000007E-2</v>
      </c>
      <c r="T31">
        <f>T30*S28+S29</f>
        <v>8.7591550000000004E-2</v>
      </c>
    </row>
    <row r="34" spans="19:19" x14ac:dyDescent="0.3">
      <c r="S34" t="s">
        <v>78</v>
      </c>
    </row>
    <row r="51" spans="19:19" x14ac:dyDescent="0.3">
      <c r="S51" t="s">
        <v>77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run_01</vt:lpstr>
      <vt:lpstr>run_02</vt:lpstr>
      <vt:lpstr>run_03</vt:lpstr>
      <vt:lpstr>run_01 (2)</vt:lpstr>
      <vt:lpstr>run_02 (2)</vt:lpstr>
      <vt:lpstr>run_03 (3)</vt:lpstr>
      <vt:lpstr>run_04 (4)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Bernal Vallejos, Sebastian (bern9483@vandals.uidaho.edu)</dc:creator>
  <cp:lastModifiedBy>Hucke Nunez, Nicole (huck4481@vandals.uidaho.edu)</cp:lastModifiedBy>
  <dcterms:created xsi:type="dcterms:W3CDTF">2024-02-22T16:45:10Z</dcterms:created>
  <dcterms:modified xsi:type="dcterms:W3CDTF">2024-11-26T01:38:18Z</dcterms:modified>
</cp:coreProperties>
</file>