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F84C7A31-274B-4F82-B826-597FB9DD5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_m (cm=0.44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4" l="1"/>
  <c r="Y92" i="4"/>
  <c r="H123" i="4"/>
  <c r="H124" i="4"/>
  <c r="H125" i="4"/>
  <c r="H126" i="4"/>
  <c r="H127" i="4"/>
  <c r="H128" i="4"/>
  <c r="H122" i="4"/>
  <c r="E149" i="4" l="1"/>
  <c r="D148" i="4"/>
  <c r="D135" i="4"/>
  <c r="D156" i="4"/>
  <c r="E156" i="4" s="1"/>
  <c r="F156" i="4"/>
  <c r="G156" i="4" s="1"/>
  <c r="D155" i="4"/>
  <c r="E155" i="4" s="1"/>
  <c r="F155" i="4"/>
  <c r="G155" i="4" s="1"/>
  <c r="D154" i="4"/>
  <c r="E154" i="4" s="1"/>
  <c r="F154" i="4"/>
  <c r="G154" i="4" s="1"/>
  <c r="E152" i="4"/>
  <c r="E151" i="4"/>
  <c r="E150" i="4"/>
  <c r="P112" i="4"/>
  <c r="P106" i="4"/>
  <c r="P107" i="4"/>
  <c r="P108" i="4"/>
  <c r="P109" i="4"/>
  <c r="P110" i="4"/>
  <c r="P105" i="4"/>
  <c r="O106" i="4"/>
  <c r="I122" i="4"/>
  <c r="F147" i="4"/>
  <c r="G147" i="4" s="1"/>
  <c r="D147" i="4"/>
  <c r="E147" i="4" s="1"/>
  <c r="O112" i="4"/>
  <c r="D153" i="4"/>
  <c r="E153" i="4" s="1"/>
  <c r="F149" i="4"/>
  <c r="G149" i="4" s="1"/>
  <c r="F150" i="4"/>
  <c r="G150" i="4" s="1"/>
  <c r="F151" i="4"/>
  <c r="G151" i="4" s="1"/>
  <c r="F152" i="4"/>
  <c r="G152" i="4" s="1"/>
  <c r="F153" i="4"/>
  <c r="G153" i="4" s="1"/>
  <c r="F148" i="4"/>
  <c r="G148" i="4" s="1"/>
  <c r="O105" i="4"/>
  <c r="D152" i="4"/>
  <c r="D151" i="4"/>
  <c r="D150" i="4"/>
  <c r="D149" i="4"/>
  <c r="E148" i="4"/>
  <c r="F122" i="4"/>
  <c r="I123" i="4"/>
  <c r="O105" i="1" l="1"/>
  <c r="P105" i="1" s="1"/>
  <c r="O106" i="1"/>
  <c r="O107" i="1"/>
  <c r="O108" i="1"/>
  <c r="O109" i="1"/>
  <c r="O110" i="1"/>
  <c r="O107" i="4"/>
  <c r="O108" i="4"/>
  <c r="O109" i="4"/>
  <c r="O110" i="4"/>
  <c r="Y97" i="4"/>
  <c r="G122" i="4"/>
  <c r="G123" i="4"/>
  <c r="G124" i="4"/>
  <c r="I124" i="4" s="1"/>
  <c r="G125" i="4"/>
  <c r="G126" i="4"/>
  <c r="I126" i="4" s="1"/>
  <c r="G127" i="4"/>
  <c r="I127" i="4" s="1"/>
  <c r="G128" i="4"/>
  <c r="I128" i="4" s="1"/>
  <c r="F123" i="4"/>
  <c r="F124" i="4"/>
  <c r="F125" i="4"/>
  <c r="F126" i="4"/>
  <c r="F127" i="4"/>
  <c r="F128" i="4"/>
  <c r="D56" i="4"/>
  <c r="F20" i="1"/>
  <c r="Z92" i="4"/>
  <c r="E20" i="4"/>
  <c r="E25" i="4"/>
  <c r="E22" i="4"/>
  <c r="F22" i="4"/>
  <c r="Q32" i="4"/>
  <c r="Q33" i="4" s="1"/>
  <c r="Q34" i="4" s="1"/>
  <c r="Q35" i="4" s="1"/>
  <c r="Q36" i="4" s="1"/>
  <c r="Q37" i="4" s="1"/>
  <c r="Q38" i="4" s="1"/>
  <c r="Q39" i="4" s="1"/>
  <c r="P32" i="4"/>
  <c r="P33" i="4" s="1"/>
  <c r="P34" i="4" s="1"/>
  <c r="P35" i="4" s="1"/>
  <c r="P36" i="4" s="1"/>
  <c r="P37" i="4" s="1"/>
  <c r="P38" i="4" s="1"/>
  <c r="P39" i="4" s="1"/>
  <c r="M32" i="4"/>
  <c r="M33" i="4" s="1"/>
  <c r="M34" i="4" s="1"/>
  <c r="M35" i="4" s="1"/>
  <c r="M36" i="4" s="1"/>
  <c r="M37" i="4" s="1"/>
  <c r="M38" i="4" s="1"/>
  <c r="M39" i="4" s="1"/>
  <c r="N32" i="4"/>
  <c r="N33" i="4" s="1"/>
  <c r="N34" i="4" s="1"/>
  <c r="N35" i="4" s="1"/>
  <c r="N36" i="4" s="1"/>
  <c r="N37" i="4" s="1"/>
  <c r="N38" i="4" s="1"/>
  <c r="N39" i="4" s="1"/>
  <c r="O32" i="4"/>
  <c r="O33" i="4" s="1"/>
  <c r="O34" i="4" s="1"/>
  <c r="O35" i="4" s="1"/>
  <c r="O36" i="4" s="1"/>
  <c r="O37" i="4" s="1"/>
  <c r="O38" i="4" s="1"/>
  <c r="O39" i="4" s="1"/>
  <c r="L32" i="4"/>
  <c r="L33" i="4" s="1"/>
  <c r="L34" i="4" s="1"/>
  <c r="L35" i="4" s="1"/>
  <c r="L36" i="4" s="1"/>
  <c r="L37" i="4" s="1"/>
  <c r="L38" i="4" s="1"/>
  <c r="L39" i="4" s="1"/>
  <c r="K32" i="4"/>
  <c r="K33" i="4" s="1"/>
  <c r="K34" i="4" s="1"/>
  <c r="K35" i="4" s="1"/>
  <c r="K36" i="4" s="1"/>
  <c r="K37" i="4" s="1"/>
  <c r="K38" i="4" s="1"/>
  <c r="K39" i="4" s="1"/>
  <c r="W78" i="4"/>
  <c r="Z100" i="4" s="1"/>
  <c r="Y100" i="4"/>
  <c r="I125" i="4" l="1"/>
  <c r="Y94" i="4" l="1"/>
  <c r="K68" i="4"/>
  <c r="E103" i="4" s="1"/>
  <c r="A115" i="4"/>
  <c r="A113" i="4"/>
  <c r="A111" i="4"/>
  <c r="A109" i="4"/>
  <c r="A107" i="4"/>
  <c r="A105" i="4"/>
  <c r="A103" i="4"/>
  <c r="A101" i="4"/>
  <c r="Z99" i="4"/>
  <c r="Y99" i="4"/>
  <c r="A99" i="4"/>
  <c r="Z98" i="4"/>
  <c r="Y98" i="4"/>
  <c r="Z97" i="4"/>
  <c r="A97" i="4"/>
  <c r="Z96" i="4"/>
  <c r="Y96" i="4"/>
  <c r="Z95" i="4"/>
  <c r="Y95" i="4"/>
  <c r="A95" i="4"/>
  <c r="Z94" i="4"/>
  <c r="Z93" i="4"/>
  <c r="Y93" i="4"/>
  <c r="A93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G68" i="4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C58" i="4"/>
  <c r="C83" i="4" s="1"/>
  <c r="AI57" i="4"/>
  <c r="K81" i="4" s="1"/>
  <c r="AE57" i="4"/>
  <c r="J81" i="4" s="1"/>
  <c r="AA57" i="4"/>
  <c r="I81" i="4" s="1"/>
  <c r="W57" i="4"/>
  <c r="H81" i="4" s="1"/>
  <c r="S57" i="4"/>
  <c r="G81" i="4" s="1"/>
  <c r="O57" i="4"/>
  <c r="F81" i="4" s="1"/>
  <c r="K57" i="4"/>
  <c r="E81" i="4" s="1"/>
  <c r="G57" i="4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C79" i="4"/>
  <c r="AC32" i="4"/>
  <c r="AC33" i="4" s="1"/>
  <c r="E27" i="4"/>
  <c r="E26" i="4"/>
  <c r="E24" i="4"/>
  <c r="AF23" i="4"/>
  <c r="E23" i="4"/>
  <c r="E21" i="4"/>
  <c r="AD19" i="4"/>
  <c r="AD20" i="4" s="1"/>
  <c r="AE20" i="4" s="1"/>
  <c r="E19" i="4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B14" i="4"/>
  <c r="B40" i="4" s="1"/>
  <c r="K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C41" i="4" l="1"/>
  <c r="H65" i="4" s="1"/>
  <c r="AF26" i="4"/>
  <c r="X57" i="4"/>
  <c r="I49" i="4"/>
  <c r="AF73" i="4" s="1"/>
  <c r="P59" i="4"/>
  <c r="AJ72" i="4"/>
  <c r="H41" i="4"/>
  <c r="I41" i="4"/>
  <c r="AB56" i="4"/>
  <c r="AE19" i="4"/>
  <c r="J41" i="4"/>
  <c r="AJ65" i="4" s="1"/>
  <c r="H43" i="4"/>
  <c r="AB67" i="4" s="1"/>
  <c r="J44" i="4"/>
  <c r="AF21" i="4"/>
  <c r="B45" i="4"/>
  <c r="D69" i="4" s="1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AJ73" i="4" s="1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J42" i="4"/>
  <c r="G46" i="4"/>
  <c r="X70" i="4" s="1"/>
  <c r="I50" i="4"/>
  <c r="AF74" i="4" s="1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X67" i="4" s="1"/>
  <c r="J46" i="4"/>
  <c r="AB62" i="4"/>
  <c r="AF63" i="4"/>
  <c r="AJ71" i="4"/>
  <c r="J43" i="4"/>
  <c r="AJ67" i="4" s="1"/>
  <c r="H47" i="4"/>
  <c r="AB71" i="4" s="1"/>
  <c r="X73" i="4"/>
  <c r="AF27" i="4"/>
  <c r="I47" i="4"/>
  <c r="AF71" i="4" s="1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X65" i="4" s="1"/>
  <c r="H44" i="4"/>
  <c r="AB68" i="4" s="1"/>
  <c r="C48" i="4"/>
  <c r="H72" i="4" s="1"/>
  <c r="AJ57" i="4"/>
  <c r="AF61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B50" i="4"/>
  <c r="D74" i="4" s="1"/>
  <c r="B42" i="4"/>
  <c r="D66" i="4" s="1"/>
  <c r="B43" i="4"/>
  <c r="D67" i="4" s="1"/>
  <c r="D61" i="4"/>
  <c r="D57" i="4"/>
  <c r="B49" i="4"/>
  <c r="D73" i="4" s="1"/>
  <c r="B41" i="4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D64" i="4"/>
  <c r="D60" i="4"/>
  <c r="B44" i="4"/>
  <c r="D68" i="4" s="1"/>
  <c r="B47" i="4"/>
  <c r="D71" i="4" s="1"/>
  <c r="D63" i="4"/>
  <c r="D59" i="4"/>
  <c r="F19" i="4"/>
  <c r="C45" i="4"/>
  <c r="H69" i="4" s="1"/>
  <c r="C43" i="4"/>
  <c r="H67" i="4" s="1"/>
  <c r="H60" i="4"/>
  <c r="H56" i="4"/>
  <c r="C46" i="4"/>
  <c r="H70" i="4" s="1"/>
  <c r="H63" i="4"/>
  <c r="H59" i="4"/>
  <c r="C44" i="4"/>
  <c r="H68" i="4" s="1"/>
  <c r="C47" i="4"/>
  <c r="H71" i="4" s="1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F23" i="4"/>
  <c r="F27" i="4"/>
  <c r="AI32" i="4"/>
  <c r="G40" i="4"/>
  <c r="O40" i="4" s="1"/>
  <c r="O41" i="4" s="1"/>
  <c r="O42" i="4" s="1"/>
  <c r="O43" i="4" s="1"/>
  <c r="O44" i="4" s="1"/>
  <c r="O45" i="4" s="1"/>
  <c r="O46" i="4" s="1"/>
  <c r="O47" i="4" s="1"/>
  <c r="O48" i="4" s="1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F28" i="4"/>
  <c r="H40" i="4"/>
  <c r="F45" i="4"/>
  <c r="T69" i="4" s="1"/>
  <c r="H48" i="4"/>
  <c r="AB72" i="4" s="1"/>
  <c r="T70" i="4"/>
  <c r="AJ70" i="4"/>
  <c r="I40" i="4"/>
  <c r="P40" i="4" s="1"/>
  <c r="P41" i="4" s="1"/>
  <c r="E42" i="4"/>
  <c r="P66" i="4" s="1"/>
  <c r="I48" i="4"/>
  <c r="AF72" i="4" s="1"/>
  <c r="E50" i="4"/>
  <c r="P74" i="4" s="1"/>
  <c r="AF20" i="4"/>
  <c r="AF24" i="4"/>
  <c r="J40" i="4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F42" i="4"/>
  <c r="T66" i="4" s="1"/>
  <c r="H45" i="4"/>
  <c r="AB69" i="4" s="1"/>
  <c r="F50" i="4"/>
  <c r="T74" i="4" s="1"/>
  <c r="P68" i="4"/>
  <c r="AF30" i="4"/>
  <c r="E47" i="4"/>
  <c r="P71" i="4" s="1"/>
  <c r="T56" i="4"/>
  <c r="P57" i="4"/>
  <c r="T60" i="4"/>
  <c r="P61" i="4"/>
  <c r="AF65" i="4"/>
  <c r="F47" i="4"/>
  <c r="T71" i="4" s="1"/>
  <c r="AB66" i="4"/>
  <c r="E41" i="4"/>
  <c r="P65" i="4" s="1"/>
  <c r="E49" i="4"/>
  <c r="P73" i="4" s="1"/>
  <c r="T57" i="4"/>
  <c r="P58" i="4"/>
  <c r="T61" i="4"/>
  <c r="P62" i="4"/>
  <c r="AF69" i="4"/>
  <c r="AB73" i="4"/>
  <c r="F41" i="4"/>
  <c r="T65" i="4" s="1"/>
  <c r="F49" i="4"/>
  <c r="T73" i="4" s="1"/>
  <c r="I44" i="4"/>
  <c r="AF68" i="4" s="1"/>
  <c r="E46" i="4"/>
  <c r="P70" i="4" s="1"/>
  <c r="AJ66" i="4"/>
  <c r="E40" i="4"/>
  <c r="M40" i="4" s="1"/>
  <c r="E48" i="4"/>
  <c r="P72" i="4" s="1"/>
  <c r="F40" i="4"/>
  <c r="AE53" i="3"/>
  <c r="AE3" i="3"/>
  <c r="Y3" i="3"/>
  <c r="Z3" i="3"/>
  <c r="P42" i="4" l="1"/>
  <c r="P43" i="4" s="1"/>
  <c r="P44" i="4" s="1"/>
  <c r="P45" i="4" s="1"/>
  <c r="P46" i="4" s="1"/>
  <c r="P47" i="4" s="1"/>
  <c r="P48" i="4" s="1"/>
  <c r="P49" i="4" s="1"/>
  <c r="P50" i="4" s="1"/>
  <c r="L64" i="4"/>
  <c r="L40" i="4"/>
  <c r="L41" i="4" s="1"/>
  <c r="L42" i="4" s="1"/>
  <c r="L43" i="4" s="1"/>
  <c r="L44" i="4" s="1"/>
  <c r="L45" i="4" s="1"/>
  <c r="L46" i="4" s="1"/>
  <c r="L47" i="4" s="1"/>
  <c r="L48" i="4" s="1"/>
  <c r="O50" i="4"/>
  <c r="O49" i="4"/>
  <c r="T64" i="4"/>
  <c r="N40" i="4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M41" i="4"/>
  <c r="M42" i="4" s="1"/>
  <c r="M43" i="4" s="1"/>
  <c r="M44" i="4" s="1"/>
  <c r="M45" i="4" s="1"/>
  <c r="M46" i="4" s="1"/>
  <c r="M47" i="4" s="1"/>
  <c r="M48" i="4" s="1"/>
  <c r="M49" i="4" s="1"/>
  <c r="M50" i="4" s="1"/>
  <c r="B51" i="4"/>
  <c r="D65" i="4"/>
  <c r="AD22" i="4"/>
  <c r="AD23" i="4" s="1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P110" i="1"/>
  <c r="P106" i="1"/>
  <c r="P107" i="1"/>
  <c r="P108" i="1"/>
  <c r="P109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L49" i="4" l="1"/>
  <c r="L50" i="4" s="1"/>
  <c r="AD24" i="4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M74" i="4"/>
  <c r="J74" i="4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T23" i="4"/>
  <c r="M19" i="4" s="1"/>
  <c r="E65" i="4" s="1"/>
  <c r="T24" i="4"/>
  <c r="M18" i="4" s="1"/>
  <c r="E64" i="4" s="1"/>
  <c r="I67" i="4"/>
  <c r="F67" i="4"/>
  <c r="C102" i="4" s="1"/>
  <c r="M69" i="4"/>
  <c r="J69" i="4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M61" i="4"/>
  <c r="J61" i="4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I60" i="4"/>
  <c r="F60" i="4"/>
  <c r="C88" i="4" s="1"/>
  <c r="M66" i="4"/>
  <c r="J66" i="4"/>
  <c r="M68" i="4"/>
  <c r="J68" i="4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Q70" i="4"/>
  <c r="N70" i="4"/>
  <c r="E108" i="4" s="1"/>
  <c r="S30" i="4"/>
  <c r="T30" i="4" s="1"/>
  <c r="M12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E58" i="4" l="1"/>
  <c r="AK71" i="4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S32" i="4"/>
  <c r="AJ30" i="4"/>
  <c r="I58" i="4"/>
  <c r="F58" i="4"/>
  <c r="C84" i="4" s="1"/>
  <c r="M59" i="4"/>
  <c r="J59" i="4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E57" i="4" l="1"/>
  <c r="AJ32" i="4"/>
  <c r="T32" i="4"/>
  <c r="I57" i="4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F56" i="4" s="1"/>
  <c r="M57" i="4"/>
  <c r="J57" i="4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C80" i="4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<sst xmlns="http://schemas.openxmlformats.org/spreadsheetml/2006/main" count="475" uniqueCount="130">
  <si>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</si>
  <si>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</si>
  <si>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</si>
  <si>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</si>
  <si>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</si>
  <si>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</si>
  <si>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</si>
  <si>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</si>
  <si>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</si>
  <si>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</si>
  <si>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</si>
  <si>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</si>
  <si>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</si>
  <si>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</si>
  <si>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</si>
  <si>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</si>
  <si>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</si>
  <si>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</si>
  <si>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</si>
  <si>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</si>
  <si>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</si>
  <si>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</si>
  <si>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</si>
  <si>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</si>
  <si>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</si>
  <si>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</si>
  <si>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</si>
  <si>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</si>
  <si>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</si>
  <si>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</si>
  <si>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</si>
  <si>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</si>
  <si>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</si>
  <si>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</si>
  <si>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</si>
  <si>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</si>
  <si>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</si>
  <si>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</si>
  <si>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</si>
  <si>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</si>
  <si>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</si>
  <si>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</si>
  <si>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</si>
  <si>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</si>
  <si>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</si>
  <si>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</si>
  <si>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</si>
  <si>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</si>
  <si>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</si>
  <si>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</si>
  <si>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</si>
  <si>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</si>
  <si>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</si>
  <si>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</si>
  <si>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</si>
  <si>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</si>
  <si>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</si>
  <si>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</si>
  <si>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</si>
  <si>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</si>
  <si>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</si>
  <si>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</si>
  <si>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</si>
  <si>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</si>
  <si>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</si>
  <si>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</si>
  <si>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</si>
  <si>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</si>
  <si>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</si>
  <si>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</si>
  <si>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</si>
  <si>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</si>
  <si>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</si>
  <si>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</si>
  <si>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</si>
  <si>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</si>
  <si>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</si>
  <si>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</si>
  <si>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</si>
  <si>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</si>
  <si>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</si>
  <si>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</si>
  <si>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</si>
  <si>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</si>
  <si>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</si>
  <si>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</si>
  <si>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</si>
  <si>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</si>
  <si>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</si>
  <si>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</si>
  <si>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</si>
  <si>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</si>
  <si>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</si>
  <si>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</si>
  <si>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</si>
  <si>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</si>
  <si>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</si>
  <si>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</si>
  <si>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</si>
  <si>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</si>
  <si>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</si>
  <si>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</si>
  <si>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</si>
  <si>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</si>
  <si>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</si>
  <si>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</si>
  <si>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</si>
  <si>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</si>
  <si>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</si>
  <si>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</si>
  <si>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</si>
  <si>
    <t>intento de MPM</t>
  </si>
  <si>
    <t>qb</t>
  </si>
  <si>
    <t>qb*</t>
  </si>
  <si>
    <t>Cum</t>
  </si>
  <si>
    <t>D50</t>
  </si>
  <si>
    <t>Cumulative Proportion Bedload Samples</t>
  </si>
  <si>
    <t>bedload d50</t>
  </si>
  <si>
    <t>R</t>
  </si>
  <si>
    <t>Sample #</t>
  </si>
  <si>
    <t>tau</t>
  </si>
  <si>
    <t>tau*</t>
  </si>
  <si>
    <t>qs</t>
  </si>
  <si>
    <t>tauc*</t>
  </si>
  <si>
    <t>Reference Transport</t>
  </si>
  <si>
    <t>MPM</t>
  </si>
  <si>
    <t>CS</t>
  </si>
  <si>
    <t>FS</t>
  </si>
  <si>
    <t>S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</si>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</sst>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164" fontId="7" fillId="12" borderId="1" xfId="0" applyNumberFormat="1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11" fontId="0" fillId="21" borderId="4" xfId="0" applyNumberFormat="1" applyFill="1" applyBorder="1"/>
    <xf numFmtId="11" fontId="0" fillId="21" borderId="4" xfId="0" applyNumberFormat="1" applyFill="1" applyBorder="1" applyAlignment="1">
      <alignment horizontal="center"/>
    </xf>
    <xf numFmtId="164" fontId="7" fillId="12" borderId="4" xfId="0" applyNumberFormat="1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11" fontId="7" fillId="17" borderId="2" xfId="0" applyNumberFormat="1" applyFont="1" applyFill="1" applyBorder="1" applyAlignment="1">
      <alignment horizontal="center"/>
    </xf>
    <xf numFmtId="164" fontId="7" fillId="12" borderId="2" xfId="0" applyNumberFormat="1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11" fontId="0" fillId="6" borderId="16" xfId="0" applyNumberFormat="1" applyFill="1" applyBorder="1"/>
    <xf numFmtId="11" fontId="0" fillId="6" borderId="16" xfId="0" applyNumberFormat="1" applyFill="1" applyBorder="1" applyAlignment="1">
      <alignment horizontal="center"/>
    </xf>
    <xf numFmtId="164" fontId="7" fillId="12" borderId="17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64" fontId="7" fillId="12" borderId="19" xfId="0" applyNumberFormat="1" applyFont="1" applyFill="1" applyBorder="1" applyAlignment="1">
      <alignment horizontal="center"/>
    </xf>
    <xf numFmtId="0" fontId="8" fillId="16" borderId="20" xfId="0" applyFont="1" applyFill="1" applyBorder="1" applyAlignment="1">
      <alignment horizontal="center"/>
    </xf>
    <xf numFmtId="0" fontId="8" fillId="18" borderId="20" xfId="0" applyFont="1" applyFill="1" applyBorder="1" applyAlignment="1">
      <alignment horizontal="center"/>
    </xf>
    <xf numFmtId="0" fontId="8" fillId="20" borderId="21" xfId="0" applyFont="1" applyFill="1" applyBorder="1" applyAlignment="1">
      <alignment horizontal="center"/>
    </xf>
    <xf numFmtId="11" fontId="7" fillId="20" borderId="22" xfId="0" applyNumberFormat="1" applyFont="1" applyFill="1" applyBorder="1" applyAlignment="1">
      <alignment horizontal="center"/>
    </xf>
    <xf numFmtId="164" fontId="7" fillId="12" borderId="23" xfId="0" applyNumberFormat="1" applyFont="1" applyFill="1" applyBorder="1" applyAlignment="1">
      <alignment horizontal="center"/>
    </xf>
    <xf numFmtId="2" fontId="8" fillId="12" borderId="1" xfId="0" applyNumberFormat="1" applyFont="1" applyFill="1" applyBorder="1" applyAlignment="1">
      <alignment horizontal="center"/>
    </xf>
    <xf numFmtId="2" fontId="8" fillId="12" borderId="4" xfId="0" applyNumberFormat="1" applyFont="1" applyFill="1" applyBorder="1" applyAlignment="1">
      <alignment horizontal="center"/>
    </xf>
    <xf numFmtId="2" fontId="8" fillId="12" borderId="16" xfId="0" applyNumberFormat="1" applyFont="1" applyFill="1" applyBorder="1" applyAlignment="1">
      <alignment horizontal="center"/>
    </xf>
    <xf numFmtId="2" fontId="8" fillId="12" borderId="22" xfId="0" applyNumberFormat="1" applyFont="1" applyFill="1" applyBorder="1" applyAlignment="1">
      <alignment horizontal="center"/>
    </xf>
    <xf numFmtId="2" fontId="8" fillId="12" borderId="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0" fillId="23" borderId="25" xfId="0" applyFill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0" xfId="0" applyBorder="1"/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5" fontId="2" fillId="23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5" fontId="7" fillId="12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65" fontId="0" fillId="16" borderId="0" xfId="0" applyNumberFormat="1" applyFill="1" applyAlignment="1">
      <alignment horizontal="center"/>
    </xf>
    <xf numFmtId="0" fontId="0" fillId="16" borderId="0" xfId="0" applyFill="1"/>
    <xf numFmtId="0" fontId="0" fillId="17" borderId="0" xfId="0" applyFill="1"/>
    <xf numFmtId="165" fontId="0" fillId="17" borderId="0" xfId="0" applyNumberForma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0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0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0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38151567913112E-2"/>
                  <c:y val="-0.16068581012683916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0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0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8215688888217"/>
                  <c:y val="-0.2897083176221800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0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0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6631642450669E-2"/>
                  <c:y val="-0.24334645440760969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0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0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15087668187009E-2"/>
                  <c:y val="-0.370117646059454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0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0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02365302664477E-3"/>
                  <c:y val="-0.1487668848688262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0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0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76539226343196E-2"/>
                  <c:y val="-0.25717337043289162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0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0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42508113887855E-4"/>
                  <c:y val="-0.1793025497374398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0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0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239.97999999999996</c:v>
                </c:pt>
                <c:pt idx="1">
                  <c:v>299.75</c:v>
                </c:pt>
                <c:pt idx="2">
                  <c:v>119.79999999999997</c:v>
                </c:pt>
                <c:pt idx="3">
                  <c:v>133.33555555555554</c:v>
                </c:pt>
                <c:pt idx="4">
                  <c:v>59.849999999999994</c:v>
                </c:pt>
                <c:pt idx="5">
                  <c:v>1714.3142857142857</c:v>
                </c:pt>
                <c:pt idx="6">
                  <c:v>133.44444444444443</c:v>
                </c:pt>
                <c:pt idx="7">
                  <c:v>1200.08</c:v>
                </c:pt>
                <c:pt idx="8">
                  <c:v>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5806348382276392"/>
                  <c:y val="-0.352343713533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0.000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239.97999999999996</c:v>
                </c:pt>
                <c:pt idx="1">
                  <c:v>299.75</c:v>
                </c:pt>
                <c:pt idx="2">
                  <c:v>119.79999999999997</c:v>
                </c:pt>
                <c:pt idx="3">
                  <c:v>133.33555555555554</c:v>
                </c:pt>
                <c:pt idx="4">
                  <c:v>59.849999999999994</c:v>
                </c:pt>
                <c:pt idx="5">
                  <c:v>1714.3142857142857</c:v>
                </c:pt>
                <c:pt idx="6">
                  <c:v>133.44444444444443</c:v>
                </c:pt>
                <c:pt idx="7">
                  <c:v>1200.08</c:v>
                </c:pt>
                <c:pt idx="8">
                  <c:v>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49835153439649E-2"/>
                  <c:y val="-0.2487600213495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calibration)'!$D$19:$D$27</c:f>
              <c:numCache>
                <c:formatCode>0.000</c:formatCode>
                <c:ptCount val="9"/>
                <c:pt idx="0">
                  <c:v>20.0439808393403</c:v>
                </c:pt>
                <c:pt idx="2">
                  <c:v>15.424340155103501</c:v>
                </c:pt>
                <c:pt idx="3">
                  <c:v>27.3128153046455</c:v>
                </c:pt>
                <c:pt idx="4">
                  <c:v>27.6081081247344</c:v>
                </c:pt>
                <c:pt idx="5">
                  <c:v>25.668936905449701</c:v>
                </c:pt>
                <c:pt idx="7">
                  <c:v>24.094341568775501</c:v>
                </c:pt>
                <c:pt idx="8">
                  <c:v>19.4918574001058</c:v>
                </c:pt>
              </c:numCache>
            </c:numRef>
          </c:xVal>
          <c:yVal>
            <c:numRef>
              <c:f>'tau_m (CS calibration)'!$F$19:$F$27</c:f>
              <c:numCache>
                <c:formatCode>0.0000</c:formatCode>
                <c:ptCount val="9"/>
                <c:pt idx="0">
                  <c:v>9.9492000000000018E-3</c:v>
                </c:pt>
                <c:pt idx="1">
                  <c:v>0.14232199999999998</c:v>
                </c:pt>
                <c:pt idx="2">
                  <c:v>7.6644E-3</c:v>
                </c:pt>
                <c:pt idx="3">
                  <c:v>1.0039200000000002E-2</c:v>
                </c:pt>
                <c:pt idx="4">
                  <c:v>2.6683100000000001E-2</c:v>
                </c:pt>
                <c:pt idx="5">
                  <c:v>1.41662E-2</c:v>
                </c:pt>
                <c:pt idx="6">
                  <c:v>5.37464E-2</c:v>
                </c:pt>
                <c:pt idx="7">
                  <c:v>2.2711099999999998E-2</c:v>
                </c:pt>
                <c:pt idx="8">
                  <c:v>6.2585999999999996E-3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1-495B-AFF2-6A7A0779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4975"/>
        <c:axId val="380733135"/>
      </c:scatterChart>
      <c:valAx>
        <c:axId val="380724975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0733135"/>
        <c:crosses val="autoZero"/>
        <c:crossBetween val="midCat"/>
      </c:valAx>
      <c:valAx>
        <c:axId val="380733135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07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756286400875352"/>
                  <c:y val="-0.4357356454841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3.98</c:v>
                </c:pt>
                <c:pt idx="1">
                  <c:v>4.7500000000000009</c:v>
                </c:pt>
                <c:pt idx="2">
                  <c:v>19.8</c:v>
                </c:pt>
                <c:pt idx="3">
                  <c:v>25.000125000000004</c:v>
                </c:pt>
                <c:pt idx="4">
                  <c:v>9.65</c:v>
                </c:pt>
                <c:pt idx="5">
                  <c:v>399.60000000000008</c:v>
                </c:pt>
                <c:pt idx="6">
                  <c:v>32.666666666666671</c:v>
                </c:pt>
                <c:pt idx="7">
                  <c:v>396</c:v>
                </c:pt>
                <c:pt idx="8">
                  <c:v>965.00000000000011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-0.19885776670874417"/>
                  <c:y val="-3.0023119192075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(cm=0.44)'!$Z$92:$Z$100</c:f>
              <c:numCache>
                <c:formatCode>0.0000</c:formatCode>
                <c:ptCount val="9"/>
                <c:pt idx="0">
                  <c:v>9.3629426391151516E-2</c:v>
                </c:pt>
                <c:pt idx="1">
                  <c:v>6.6878161707965372E-2</c:v>
                </c:pt>
                <c:pt idx="2">
                  <c:v>4.6814713195575758E-2</c:v>
                </c:pt>
                <c:pt idx="3">
                  <c:v>3.3439080853982686E-2</c:v>
                </c:pt>
                <c:pt idx="4">
                  <c:v>2.3407356597787879E-2</c:v>
                </c:pt>
                <c:pt idx="5">
                  <c:v>1.6719540426991343E-2</c:v>
                </c:pt>
                <c:pt idx="6">
                  <c:v>1.1703678298893939E-2</c:v>
                </c:pt>
                <c:pt idx="7">
                  <c:v>8.3597702134956715E-3</c:v>
                </c:pt>
                <c:pt idx="8">
                  <c:v>1.6719540426991344E-3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3.98</c:v>
                </c:pt>
                <c:pt idx="1">
                  <c:v>4.7500000000000009</c:v>
                </c:pt>
                <c:pt idx="2">
                  <c:v>19.8</c:v>
                </c:pt>
                <c:pt idx="3">
                  <c:v>25.000125000000004</c:v>
                </c:pt>
                <c:pt idx="4">
                  <c:v>9.65</c:v>
                </c:pt>
                <c:pt idx="5">
                  <c:v>399.60000000000008</c:v>
                </c:pt>
                <c:pt idx="6">
                  <c:v>32.666666666666671</c:v>
                </c:pt>
                <c:pt idx="7">
                  <c:v>396</c:v>
                </c:pt>
                <c:pt idx="8">
                  <c:v>965.00000000000011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(cm=0.44)'!$AI$16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(cm=0.44)'!$AI$18:$AI$30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(cm=0.44)'!$AB$18,'tau_m (cm=0.44)'!$AB$22)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(cm=0.44)'!$AI$18,'tau_m (cm=0.44)'!$AI$22)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476D-9684-BC905682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0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0-476D-9684-BC905682EB8C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0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0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0-476D-9684-BC905682EB8C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6750481112536"/>
                  <c:y val="-0.1488766071140041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0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0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0-476D-9684-BC905682EB8C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75318370153783"/>
                  <c:y val="-0.2818893351491509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0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0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0-476D-9684-BC905682EB8C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7445199045368"/>
                  <c:y val="-0.1992163521980419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0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0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C0-476D-9684-BC905682EB8C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79662694675632"/>
                  <c:y val="-0.32490728558348531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0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0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C0-476D-9684-BC905682EB8C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51543579978575"/>
                  <c:y val="-0.15493360400126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0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0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C0-476D-9684-BC905682EB8C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89241771524738E-2"/>
                  <c:y val="-0.2825015926997754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0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0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C0-476D-9684-BC905682EB8C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42508113887855E-4"/>
                  <c:y val="-0.1793025497374398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0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0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C0-476D-9684-BC905682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6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3955073797595"/>
                  <c:y val="-0.28688679699151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(cm=0.44)'!$D$19:$D$27</c:f>
              <c:numCache>
                <c:formatCode>0.000</c:formatCode>
                <c:ptCount val="9"/>
                <c:pt idx="0" formatCode="General">
                  <c:v>47.742527040046603</c:v>
                </c:pt>
                <c:pt idx="2">
                  <c:v>39.921821577914997</c:v>
                </c:pt>
                <c:pt idx="3">
                  <c:v>70.691992553200095</c:v>
                </c:pt>
                <c:pt idx="4">
                  <c:v>71.456279852253701</c:v>
                </c:pt>
                <c:pt idx="5">
                  <c:v>66.437248461164103</c:v>
                </c:pt>
                <c:pt idx="7">
                  <c:v>62.361825236830803</c:v>
                </c:pt>
                <c:pt idx="8">
                  <c:v>50.449513270862099</c:v>
                </c:pt>
              </c:numCache>
            </c:numRef>
          </c:xVal>
          <c:yVal>
            <c:numRef>
              <c:f>'tau_m (cm=0.44)'!$F$19:$F$27</c:f>
              <c:numCache>
                <c:formatCode>0.0000</c:formatCode>
                <c:ptCount val="9"/>
                <c:pt idx="0">
                  <c:v>9.9492000000000018E-3</c:v>
                </c:pt>
                <c:pt idx="2">
                  <c:v>7.6644E-3</c:v>
                </c:pt>
                <c:pt idx="3">
                  <c:v>1.0039200000000002E-2</c:v>
                </c:pt>
                <c:pt idx="4">
                  <c:v>2.6683100000000001E-2</c:v>
                </c:pt>
                <c:pt idx="5">
                  <c:v>1.41662E-2</c:v>
                </c:pt>
                <c:pt idx="7">
                  <c:v>2.2711099999999998E-2</c:v>
                </c:pt>
                <c:pt idx="8">
                  <c:v>6.2585999999999996E-3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F-4657-830C-82409B26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1183"/>
        <c:axId val="405973023"/>
      </c:scatterChart>
      <c:valAx>
        <c:axId val="40598118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5973023"/>
        <c:crosses val="autoZero"/>
        <c:crossBetween val="midCat"/>
      </c:valAx>
      <c:valAx>
        <c:axId val="405973023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59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MPM Di vs tauc*</a:t>
            </a:r>
            <a:r>
              <a:rPr lang="es-AR" baseline="0"/>
              <a:t> </a:t>
            </a:r>
            <a:r>
              <a:rPr lang="es-AR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513279152646148"/>
                  <c:y val="0.24904268230094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(cm=0.44)'!$C$122:$C$128</c:f>
              <c:numCache>
                <c:formatCode>0.000</c:formatCode>
                <c:ptCount val="7"/>
                <c:pt idx="0">
                  <c:v>1.1714285714285699</c:v>
                </c:pt>
                <c:pt idx="1">
                  <c:v>0.43333333333333302</c:v>
                </c:pt>
                <c:pt idx="2">
                  <c:v>0.84210526315789402</c:v>
                </c:pt>
                <c:pt idx="3">
                  <c:v>1.02666666666666</c:v>
                </c:pt>
                <c:pt idx="4">
                  <c:v>0.37777777777777699</c:v>
                </c:pt>
                <c:pt idx="5">
                  <c:v>1.54285714285714</c:v>
                </c:pt>
                <c:pt idx="6">
                  <c:v>1.2909090909090899</c:v>
                </c:pt>
              </c:numCache>
            </c:numRef>
          </c:xVal>
          <c:yVal>
            <c:numRef>
              <c:f>'tau_m (cm=0.44)'!$I$122:$I$128</c:f>
              <c:numCache>
                <c:formatCode>0.00</c:formatCode>
                <c:ptCount val="7"/>
                <c:pt idx="0">
                  <c:v>4.9989097316481858E-2</c:v>
                </c:pt>
                <c:pt idx="1">
                  <c:v>4.1796226128284771E-2</c:v>
                </c:pt>
                <c:pt idx="2">
                  <c:v>7.4018707033006476E-2</c:v>
                </c:pt>
                <c:pt idx="3">
                  <c:v>7.4816680563492277E-2</c:v>
                </c:pt>
                <c:pt idx="4">
                  <c:v>6.955618535409655E-2</c:v>
                </c:pt>
                <c:pt idx="5">
                  <c:v>6.5296291356274086E-2</c:v>
                </c:pt>
                <c:pt idx="6">
                  <c:v>5.2824593590829361E-2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E-43A8-8B65-EC023E8C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85007"/>
        <c:axId val="341896047"/>
      </c:scatterChart>
      <c:valAx>
        <c:axId val="3418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1896047"/>
        <c:crosses val="autoZero"/>
        <c:crossBetween val="midCat"/>
      </c:valAx>
      <c:valAx>
        <c:axId val="3418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tauc*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18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0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0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0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0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0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0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0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0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0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0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0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0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0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0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986117</xdr:colOff>
      <xdr:row>118</xdr:row>
      <xdr:rowOff>17930</xdr:rowOff>
    </xdr:from>
    <xdr:to>
      <xdr:col>21</xdr:col>
      <xdr:colOff>75107</xdr:colOff>
      <xdr:row>141</xdr:row>
      <xdr:rowOff>71102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B74AA-ADE8-4913-8CF0-280F766E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240959</xdr:colOff>
      <xdr:row>128</xdr:row>
      <xdr:rowOff>54935</xdr:rowOff>
    </xdr:from>
    <xdr:to>
      <xdr:col>3</xdr:col>
      <xdr:colOff>192744</xdr:colOff>
      <xdr:row>131</xdr:row>
      <xdr:rowOff>51472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A053AC-35E8-F0CC-8716-9F4F17588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279" y="23555015"/>
          <a:ext cx="1270045" cy="545177"/>
        </a:xfrm>
        <a:prstGeom prst="rect">
          <a:avLst/>
        </a:prstGeom>
      </xdr:spPr>
    </xdr:pic>
    <xdr:clientData/>
  </xdr:twoCellAnchor>
  <xdr:twoCellAnchor editAs="oneCell">
    <xdr:from>
      <xdr:col>3</xdr:col>
      <xdr:colOff>202475</xdr:colOff>
      <xdr:row>128</xdr:row>
      <xdr:rowOff>157843</xdr:rowOff>
    </xdr:from>
    <xdr:to>
      <xdr:col>5</xdr:col>
      <xdr:colOff>353917</xdr:colOff>
      <xdr:row>130</xdr:row>
      <xdr:rowOff>153521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61CB51-0808-E5C3-E8BB-99A2058DF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7055" y="23657923"/>
          <a:ext cx="1515422" cy="361438"/>
        </a:xfrm>
        <a:prstGeom prst="rect">
          <a:avLst/>
        </a:prstGeom>
      </xdr:spPr>
    </xdr:pic>
    <xdr:clientData/>
  </xdr:twoCellAnchor>
  <xdr:twoCellAnchor>
    <xdr:from>
      <xdr:col>7</xdr:col>
      <xdr:colOff>160020</xdr:colOff>
      <xdr:row>16</xdr:row>
      <xdr:rowOff>121920</xdr:rowOff>
    </xdr:from>
    <xdr:to>
      <xdr:col>10</xdr:col>
      <xdr:colOff>449580</xdr:colOff>
      <xdr:row>26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CA458E-7566-1E3E-5667-BC125FC2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632460</xdr:colOff>
      <xdr:row>128</xdr:row>
      <xdr:rowOff>60960</xdr:rowOff>
    </xdr:from>
    <xdr:to>
      <xdr:col>10</xdr:col>
      <xdr:colOff>586740</xdr:colOff>
      <xdr:row>141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AE4501-0683-59B3-D77E-3A187B93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236220</xdr:colOff>
      <xdr:row>17</xdr:row>
      <xdr:rowOff>0</xdr:rowOff>
    </xdr:from>
    <xdr:to>
      <xdr:col>10</xdr:col>
      <xdr:colOff>365760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47A80-14D6-A401-DAD5-8E2ACCC3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56"/>
  <sheetViews>
    <sheetView tabSelected="1" topLeftCell="N77" zoomScaleNormal="100" workbookViewId="0">
      <selection activeCell="AB90" sqref="AB90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12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9.109375" style="1"/>
    <col min="25" max="25" width="11" style="1" bestFit="1" customWidth="1"/>
    <col min="26" max="26" width="9.109375" style="1"/>
    <col min="35" max="35" width="12" bestFit="1" customWidth="1"/>
    <col min="38" max="38" width="12" bestFit="1" customWidth="1"/>
  </cols>
  <sheetData>
    <row r="1" spans="1:39" x14ac:dyDescent="0.3">
      <c r="A1" s="217" t="s">
        <v>71</v>
      </c>
      <c r="B1" s="218"/>
      <c r="C1" s="218"/>
      <c r="D1" s="218"/>
      <c r="E1" s="218"/>
      <c r="F1" s="218"/>
      <c r="G1" s="218"/>
      <c r="H1" s="218"/>
      <c r="I1" s="218"/>
      <c r="J1" s="218"/>
      <c r="K1" s="25"/>
      <c r="L1" s="217" t="s">
        <v>60</v>
      </c>
      <c r="M1" s="218"/>
      <c r="N1" s="219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7" t="s">
        <v>38</v>
      </c>
      <c r="M8" s="219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N9" s="1" t="s">
        <v>114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N10" s="41">
        <f>M10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N11" s="41">
        <f>M11+N10</f>
        <v>0.10407239819004521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ht="15" thickBot="1" x14ac:dyDescent="0.3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51">
        <v>90</v>
      </c>
      <c r="M12" s="252">
        <f>T30</f>
        <v>0.15837104072398189</v>
      </c>
      <c r="N12" s="41">
        <f t="shared" ref="N12:N28" si="5">M12+N11</f>
        <v>0.26244343891402711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55">
        <v>64</v>
      </c>
      <c r="M13" s="256">
        <f>T29</f>
        <v>0.19457013574660631</v>
      </c>
      <c r="N13" s="257">
        <f t="shared" si="5"/>
        <v>0.45701357466063341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ht="15" thickBot="1" x14ac:dyDescent="0.35">
      <c r="A14" s="53" t="s">
        <v>105</v>
      </c>
      <c r="B14" s="134">
        <f>SUM(B3:B13)/1000</f>
        <v>9.9492000000000018E-3</v>
      </c>
      <c r="C14" s="135">
        <f>SUM(C3:C13)/1000</f>
        <v>0.14232199999999998</v>
      </c>
      <c r="D14" s="135">
        <f t="shared" ref="D14:J14" si="6">SUM(D3:D13)/1000</f>
        <v>7.6644E-3</v>
      </c>
      <c r="E14" s="135">
        <f t="shared" si="6"/>
        <v>1.0039200000000002E-2</v>
      </c>
      <c r="F14" s="135">
        <f t="shared" si="6"/>
        <v>2.6683100000000001E-2</v>
      </c>
      <c r="G14" s="135">
        <f t="shared" si="6"/>
        <v>1.41662E-2</v>
      </c>
      <c r="H14" s="135">
        <f>SUM(H3:H13)/1000</f>
        <v>5.37464E-2</v>
      </c>
      <c r="I14" s="135">
        <f t="shared" si="6"/>
        <v>2.2711099999999998E-2</v>
      </c>
      <c r="J14" s="135">
        <f t="shared" si="6"/>
        <v>6.2585999999999996E-3</v>
      </c>
      <c r="K14" s="32"/>
      <c r="L14" s="258">
        <v>45</v>
      </c>
      <c r="M14" s="259">
        <f>T28</f>
        <v>0.19457013574660631</v>
      </c>
      <c r="N14" s="260">
        <f t="shared" si="5"/>
        <v>0.65158371040723972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53">
        <v>32</v>
      </c>
      <c r="M15" s="254">
        <f>T27</f>
        <v>0.12217194570135748</v>
      </c>
      <c r="N15" s="41">
        <f t="shared" si="5"/>
        <v>0.7737556561085972</v>
      </c>
      <c r="Q15" s="139"/>
      <c r="R15" s="48" t="s">
        <v>81</v>
      </c>
      <c r="S15" s="6" t="s">
        <v>42</v>
      </c>
      <c r="T15" s="140" t="s">
        <v>83</v>
      </c>
      <c r="U15" s="144"/>
      <c r="X15" s="9">
        <v>3.2</v>
      </c>
      <c r="Y15" s="5">
        <f t="shared" si="4"/>
        <v>0.75186232608695658</v>
      </c>
      <c r="Z15" s="13">
        <v>0.11783916521739132</v>
      </c>
      <c r="AB15" s="220" t="s">
        <v>44</v>
      </c>
      <c r="AC15" s="221"/>
      <c r="AD15" s="221"/>
      <c r="AE15" s="222"/>
      <c r="AF15" s="31"/>
    </row>
    <row r="16" spans="1:39" x14ac:dyDescent="0.3">
      <c r="L16" s="2">
        <v>22.6</v>
      </c>
      <c r="M16" s="34">
        <f>T26</f>
        <v>0.11312217194570137</v>
      </c>
      <c r="N16" s="41">
        <f t="shared" si="5"/>
        <v>0.8868778280542986</v>
      </c>
      <c r="Q16" s="139"/>
      <c r="R16" s="2" t="s">
        <v>82</v>
      </c>
      <c r="S16" s="39">
        <f>AI17</f>
        <v>1.9905677788902364E-2</v>
      </c>
      <c r="T16" s="141">
        <f>S16</f>
        <v>1.9905677788902364E-2</v>
      </c>
      <c r="U16" s="142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N17" s="41">
        <f t="shared" si="5"/>
        <v>0.9321266968325792</v>
      </c>
      <c r="Q17" s="139"/>
      <c r="R17" s="2">
        <v>1</v>
      </c>
      <c r="S17" s="39">
        <f>AI18</f>
        <v>4.5248868831398781E-2</v>
      </c>
      <c r="T17" s="141">
        <f>S17-S16</f>
        <v>2.5343191042496417E-2</v>
      </c>
      <c r="U17" s="142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8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G18" s="278" t="s">
        <v>118</v>
      </c>
      <c r="L18" s="2">
        <v>11</v>
      </c>
      <c r="M18" s="34">
        <f>T24</f>
        <v>6.7873303167420851E-3</v>
      </c>
      <c r="N18" s="41">
        <f t="shared" si="5"/>
        <v>0.93891402714932126</v>
      </c>
      <c r="Q18" s="139"/>
      <c r="R18" s="2">
        <v>1.4</v>
      </c>
      <c r="S18" s="39">
        <f>$AM$16*R18+$AM$17</f>
        <v>4.6153846206964395E-2</v>
      </c>
      <c r="T18" s="141">
        <f>S18-S17</f>
        <v>9.0497737556561458E-4</v>
      </c>
      <c r="U18" s="142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7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D19" s="33">
        <v>47.742527040046603</v>
      </c>
      <c r="E19" s="70">
        <f>SQRT(D19/$M$2)</f>
        <v>0.21850063395799704</v>
      </c>
      <c r="F19" s="136">
        <f>B14</f>
        <v>9.9492000000000018E-3</v>
      </c>
      <c r="G19" s="33"/>
      <c r="L19" s="2">
        <v>8</v>
      </c>
      <c r="M19" s="34">
        <f>T23</f>
        <v>5.4298642533936597E-3</v>
      </c>
      <c r="N19" s="41">
        <f t="shared" si="5"/>
        <v>0.94434389140271491</v>
      </c>
      <c r="Q19" s="139"/>
      <c r="R19" s="2">
        <v>2</v>
      </c>
      <c r="S19" s="39">
        <f t="shared" ref="S19:S20" si="8">$AM$16*R19+$AM$17</f>
        <v>4.7511312270312807E-2</v>
      </c>
      <c r="T19" s="141">
        <f t="shared" ref="T19:T32" si="9">S19-S18</f>
        <v>1.3574660633484115E-3</v>
      </c>
      <c r="U19" s="142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10">AD19/$AD$31*100</f>
        <v>0</v>
      </c>
      <c r="AF19" s="41">
        <f t="shared" ref="AF19:AF30" si="11">AC19/$AC$32</f>
        <v>0</v>
      </c>
      <c r="AG19" s="5">
        <f t="shared" ref="AG19:AG30" si="12">AG18+AF19</f>
        <v>4.5248868831398781E-2</v>
      </c>
      <c r="AI19" s="45">
        <f>$AM$16*AB19+$AM$17</f>
        <v>5.2036199148140866E-2</v>
      </c>
      <c r="AJ19" s="45">
        <f t="shared" ref="AJ19:AJ29" si="13">AI19-AI18</f>
        <v>6.7873303167420851E-3</v>
      </c>
    </row>
    <row r="20" spans="1:39" x14ac:dyDescent="0.3">
      <c r="A20" s="57">
        <v>3</v>
      </c>
      <c r="B20" s="145">
        <v>45031</v>
      </c>
      <c r="C20" s="146">
        <v>0.52083333333333337</v>
      </c>
      <c r="D20" s="147"/>
      <c r="E20" s="148">
        <f t="shared" ref="E20:E27" si="14">SQRT(D20/$M$2)</f>
        <v>0</v>
      </c>
      <c r="F20" s="149"/>
      <c r="G20" s="33"/>
      <c r="L20" s="2">
        <v>5.6</v>
      </c>
      <c r="M20" s="34">
        <f>T22</f>
        <v>3.6199095022624445E-3</v>
      </c>
      <c r="N20" s="41">
        <f t="shared" si="5"/>
        <v>0.94796380090497734</v>
      </c>
      <c r="Q20" s="139"/>
      <c r="R20" s="2">
        <v>2.8</v>
      </c>
      <c r="S20" s="39">
        <f t="shared" si="8"/>
        <v>4.9321267021444029E-2</v>
      </c>
      <c r="T20" s="141">
        <f t="shared" si="9"/>
        <v>1.8099547511312222E-3</v>
      </c>
      <c r="U20" s="143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5">AC20+AD19</f>
        <v>0</v>
      </c>
      <c r="AE20" s="30">
        <f t="shared" si="10"/>
        <v>0</v>
      </c>
      <c r="AF20" s="41">
        <f t="shared" si="11"/>
        <v>0</v>
      </c>
      <c r="AG20" s="5">
        <f t="shared" si="12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>
        <v>39.921821577914997</v>
      </c>
      <c r="E21" s="70">
        <f>SQRT(D21/$M$2)</f>
        <v>0.19980445835344865</v>
      </c>
      <c r="F21" s="136">
        <f>D14</f>
        <v>7.6644E-3</v>
      </c>
      <c r="G21" s="33"/>
      <c r="L21" s="2">
        <v>4</v>
      </c>
      <c r="M21" s="34">
        <f>T21</f>
        <v>2.7149321266968368E-3</v>
      </c>
      <c r="N21" s="41">
        <f t="shared" si="5"/>
        <v>0.95067873303167416</v>
      </c>
      <c r="Q21" s="49"/>
      <c r="R21" s="2">
        <v>4</v>
      </c>
      <c r="S21" s="39">
        <f>AI19</f>
        <v>5.2036199148140866E-2</v>
      </c>
      <c r="T21" s="141">
        <f t="shared" si="9"/>
        <v>2.7149321266968368E-3</v>
      </c>
      <c r="U21" s="143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5"/>
        <v>0</v>
      </c>
      <c r="AE21" s="30">
        <f t="shared" si="10"/>
        <v>0</v>
      </c>
      <c r="AF21" s="41">
        <f t="shared" si="11"/>
        <v>0</v>
      </c>
      <c r="AG21" s="5">
        <f t="shared" si="12"/>
        <v>4.5248868831398781E-2</v>
      </c>
      <c r="AI21" s="45">
        <f>$AM$16*AB21+$AM$17</f>
        <v>6.108597290379697E-2</v>
      </c>
      <c r="AJ21" s="45">
        <f t="shared" si="13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70.691992553200095</v>
      </c>
      <c r="E22" s="34">
        <f t="shared" si="14"/>
        <v>0.26587965802821412</v>
      </c>
      <c r="F22" s="39">
        <f>E14</f>
        <v>1.0039200000000002E-2</v>
      </c>
      <c r="G22" s="33"/>
      <c r="L22" s="2">
        <v>2.8</v>
      </c>
      <c r="M22" s="34">
        <f>T20</f>
        <v>1.8099547511312222E-3</v>
      </c>
      <c r="N22" s="41">
        <f t="shared" si="5"/>
        <v>0.95248868778280538</v>
      </c>
      <c r="Q22" s="49"/>
      <c r="R22" s="2">
        <v>5.6</v>
      </c>
      <c r="S22" s="39">
        <f t="shared" ref="S22:S31" si="16">AI20</f>
        <v>5.565610865040331E-2</v>
      </c>
      <c r="T22" s="141">
        <f t="shared" si="9"/>
        <v>3.6199095022624445E-3</v>
      </c>
      <c r="U22" s="143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5"/>
        <v>5</v>
      </c>
      <c r="AE22" s="30">
        <f t="shared" si="10"/>
        <v>2.3696682464454977</v>
      </c>
      <c r="AF22" s="7">
        <f t="shared" si="11"/>
        <v>2.2624434389140271E-2</v>
      </c>
      <c r="AG22" s="5">
        <f t="shared" si="12"/>
        <v>6.7873303220539055E-2</v>
      </c>
      <c r="AI22" s="45">
        <f t="shared" si="7"/>
        <v>6.7873303220539055E-2</v>
      </c>
      <c r="AJ22" s="45">
        <f t="shared" si="13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71.456279852253701</v>
      </c>
      <c r="E23" s="70">
        <f t="shared" si="14"/>
        <v>0.26731307460027781</v>
      </c>
      <c r="F23" s="136">
        <f>F14</f>
        <v>2.6683100000000001E-2</v>
      </c>
      <c r="G23" s="33"/>
      <c r="L23" s="2">
        <v>2</v>
      </c>
      <c r="M23" s="34">
        <f>T19</f>
        <v>1.3574660633484115E-3</v>
      </c>
      <c r="N23" s="41">
        <f t="shared" si="5"/>
        <v>0.95384615384615379</v>
      </c>
      <c r="Q23" s="49"/>
      <c r="R23" s="2">
        <v>8</v>
      </c>
      <c r="S23" s="39">
        <f t="shared" si="16"/>
        <v>6.108597290379697E-2</v>
      </c>
      <c r="T23" s="141">
        <f t="shared" si="9"/>
        <v>5.4298642533936597E-3</v>
      </c>
      <c r="U23" s="143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5"/>
        <v>15</v>
      </c>
      <c r="AE23" s="30">
        <f t="shared" si="10"/>
        <v>7.109004739336493</v>
      </c>
      <c r="AF23" s="5">
        <f t="shared" si="11"/>
        <v>4.5248868778280542E-2</v>
      </c>
      <c r="AG23" s="5">
        <f t="shared" si="12"/>
        <v>0.1131221719988196</v>
      </c>
      <c r="AI23" s="45">
        <f t="shared" si="7"/>
        <v>0.1131221719988196</v>
      </c>
      <c r="AJ23" s="45">
        <f t="shared" si="13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66.437248461164103</v>
      </c>
      <c r="E24" s="34">
        <f t="shared" si="14"/>
        <v>0.25775424043294437</v>
      </c>
      <c r="F24" s="39">
        <f>G14</f>
        <v>1.41662E-2</v>
      </c>
      <c r="G24" s="33"/>
      <c r="L24" s="2">
        <v>1.4</v>
      </c>
      <c r="M24" s="34">
        <f>T18</f>
        <v>9.0497737556561458E-4</v>
      </c>
      <c r="N24" s="41">
        <f t="shared" si="5"/>
        <v>0.9547511312217194</v>
      </c>
      <c r="Q24" s="49"/>
      <c r="R24" s="2">
        <v>11</v>
      </c>
      <c r="S24" s="39">
        <f t="shared" si="16"/>
        <v>6.7873303220539055E-2</v>
      </c>
      <c r="T24" s="141">
        <f t="shared" si="9"/>
        <v>6.7873303167420851E-3</v>
      </c>
      <c r="U24" s="143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5"/>
        <v>40</v>
      </c>
      <c r="AE24" s="30">
        <f t="shared" si="10"/>
        <v>18.957345971563981</v>
      </c>
      <c r="AF24" s="5">
        <f t="shared" si="11"/>
        <v>0.11312217194570136</v>
      </c>
      <c r="AG24" s="5">
        <f t="shared" si="12"/>
        <v>0.22624434394452098</v>
      </c>
      <c r="AI24" s="45">
        <f t="shared" si="7"/>
        <v>0.22624434394452098</v>
      </c>
      <c r="AJ24" s="45">
        <f t="shared" si="13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/>
      <c r="E25" s="70">
        <f t="shared" si="14"/>
        <v>0</v>
      </c>
      <c r="F25" s="136"/>
      <c r="G25" s="33"/>
      <c r="L25" s="2">
        <v>1</v>
      </c>
      <c r="M25" s="34">
        <f>T17</f>
        <v>2.5343191042496417E-2</v>
      </c>
      <c r="N25" s="41">
        <f t="shared" si="5"/>
        <v>0.98009432226421578</v>
      </c>
      <c r="Q25" s="49"/>
      <c r="R25" s="2">
        <v>16</v>
      </c>
      <c r="S25" s="39">
        <f t="shared" si="16"/>
        <v>0.1131221719988196</v>
      </c>
      <c r="T25" s="141">
        <f t="shared" si="9"/>
        <v>4.5248868778280549E-2</v>
      </c>
      <c r="U25" s="143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5"/>
        <v>67</v>
      </c>
      <c r="AE25" s="30">
        <f t="shared" si="10"/>
        <v>31.753554502369667</v>
      </c>
      <c r="AF25" s="5">
        <f t="shared" si="11"/>
        <v>0.12217194570135746</v>
      </c>
      <c r="AG25" s="5">
        <f t="shared" si="12"/>
        <v>0.34841628964587845</v>
      </c>
      <c r="AI25" s="45">
        <f t="shared" si="7"/>
        <v>0.34841628964587845</v>
      </c>
      <c r="AJ25" s="45">
        <f t="shared" si="13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62.361825236830803</v>
      </c>
      <c r="E26" s="34">
        <f t="shared" si="14"/>
        <v>0.24972349756647011</v>
      </c>
      <c r="F26" s="39">
        <f>I14</f>
        <v>2.2711099999999998E-2</v>
      </c>
      <c r="G26" s="33"/>
      <c r="L26" s="2">
        <v>0.7</v>
      </c>
      <c r="M26" s="34">
        <f>R4</f>
        <v>1.8954130943692853E-3</v>
      </c>
      <c r="N26" s="41">
        <f t="shared" si="5"/>
        <v>0.98198973535858503</v>
      </c>
      <c r="Q26" s="49"/>
      <c r="R26" s="2">
        <v>22.6</v>
      </c>
      <c r="S26" s="39">
        <f t="shared" si="16"/>
        <v>0.22624434394452098</v>
      </c>
      <c r="T26" s="141">
        <f t="shared" si="9"/>
        <v>0.11312217194570137</v>
      </c>
      <c r="U26" s="143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5"/>
        <v>110</v>
      </c>
      <c r="AE26" s="30">
        <f t="shared" si="10"/>
        <v>52.132701421800952</v>
      </c>
      <c r="AF26" s="5">
        <f t="shared" si="11"/>
        <v>0.19457013574660634</v>
      </c>
      <c r="AG26" s="5">
        <f t="shared" si="12"/>
        <v>0.54298642539248476</v>
      </c>
      <c r="AI26" s="45">
        <f t="shared" si="7"/>
        <v>0.54298642539248476</v>
      </c>
      <c r="AJ26" s="45">
        <f t="shared" si="13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>
        <v>50.449513270862099</v>
      </c>
      <c r="E27" s="70">
        <f t="shared" si="14"/>
        <v>0.22460969095491426</v>
      </c>
      <c r="F27" s="136">
        <f>J14</f>
        <v>6.2585999999999996E-3</v>
      </c>
      <c r="G27" s="33"/>
      <c r="L27" s="2">
        <v>0.5</v>
      </c>
      <c r="M27" s="34">
        <f>R3</f>
        <v>8.650709206137662E-3</v>
      </c>
      <c r="N27" s="41">
        <f t="shared" si="5"/>
        <v>0.99064044456472267</v>
      </c>
      <c r="Q27" s="49"/>
      <c r="R27" s="2">
        <v>32</v>
      </c>
      <c r="S27" s="39">
        <f t="shared" si="16"/>
        <v>0.34841628964587845</v>
      </c>
      <c r="T27" s="141">
        <f t="shared" si="9"/>
        <v>0.12217194570135748</v>
      </c>
      <c r="U27" s="143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5"/>
        <v>153</v>
      </c>
      <c r="AE27" s="30">
        <f t="shared" si="10"/>
        <v>72.511848341232238</v>
      </c>
      <c r="AF27" s="5">
        <f t="shared" si="11"/>
        <v>0.19457013574660634</v>
      </c>
      <c r="AG27" s="5">
        <f t="shared" si="12"/>
        <v>0.73755656113909107</v>
      </c>
      <c r="AI27" s="45">
        <f t="shared" si="7"/>
        <v>0.73755656113909107</v>
      </c>
      <c r="AJ27" s="45">
        <f t="shared" si="13"/>
        <v>0.19457013574660631</v>
      </c>
    </row>
    <row r="28" spans="1:39" ht="15" thickBot="1" x14ac:dyDescent="0.35">
      <c r="C28" s="1"/>
      <c r="L28" s="2" t="s">
        <v>78</v>
      </c>
      <c r="M28" s="34">
        <f>R2</f>
        <v>9.3595554883954112E-3</v>
      </c>
      <c r="N28" s="41">
        <f t="shared" si="5"/>
        <v>1.0000000000531182</v>
      </c>
      <c r="Q28" s="49"/>
      <c r="R28" s="2">
        <v>45</v>
      </c>
      <c r="S28" s="39">
        <f t="shared" si="16"/>
        <v>0.54298642539248476</v>
      </c>
      <c r="T28" s="141">
        <f t="shared" si="9"/>
        <v>0.19457013574660631</v>
      </c>
      <c r="U28" s="143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5"/>
        <v>188</v>
      </c>
      <c r="AE28" s="30">
        <f t="shared" si="10"/>
        <v>89.099526066350705</v>
      </c>
      <c r="AF28" s="5">
        <f t="shared" si="11"/>
        <v>0.15837104072398189</v>
      </c>
      <c r="AG28" s="5">
        <f t="shared" si="12"/>
        <v>0.89592760186307296</v>
      </c>
      <c r="AI28" s="45">
        <f t="shared" si="7"/>
        <v>0.89592760186307296</v>
      </c>
      <c r="AJ28" s="45">
        <f t="shared" si="13"/>
        <v>0.15837104072398189</v>
      </c>
    </row>
    <row r="29" spans="1:39" ht="15" thickBot="1" x14ac:dyDescent="0.35">
      <c r="L29" s="264" t="s">
        <v>115</v>
      </c>
      <c r="M29" s="265">
        <v>59.8102564102564</v>
      </c>
      <c r="Q29" s="49"/>
      <c r="R29" s="2">
        <v>64</v>
      </c>
      <c r="S29" s="39">
        <f t="shared" si="16"/>
        <v>0.73755656113909107</v>
      </c>
      <c r="T29" s="141">
        <f t="shared" si="9"/>
        <v>0.19457013574660631</v>
      </c>
      <c r="U29" s="143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5"/>
        <v>198</v>
      </c>
      <c r="AE29" s="30">
        <f t="shared" si="10"/>
        <v>93.838862559241704</v>
      </c>
      <c r="AF29" s="5">
        <f t="shared" si="11"/>
        <v>4.5248868778280542E-2</v>
      </c>
      <c r="AG29" s="5">
        <f t="shared" si="12"/>
        <v>0.94117647064135346</v>
      </c>
      <c r="AI29" s="45">
        <f t="shared" si="7"/>
        <v>0.94117647064135346</v>
      </c>
      <c r="AJ29" s="45">
        <f t="shared" si="13"/>
        <v>4.5248868778280493E-2</v>
      </c>
    </row>
    <row r="30" spans="1:39" x14ac:dyDescent="0.3">
      <c r="A30" s="223" t="s">
        <v>72</v>
      </c>
      <c r="B30" s="223"/>
      <c r="C30" s="223"/>
      <c r="D30" s="223"/>
      <c r="E30" s="223"/>
      <c r="F30" s="223"/>
      <c r="G30" s="223"/>
      <c r="H30" s="223"/>
      <c r="I30" s="223"/>
      <c r="J30" s="217"/>
      <c r="K30" s="266" t="s">
        <v>116</v>
      </c>
      <c r="L30" s="267"/>
      <c r="M30" s="267"/>
      <c r="N30" s="267"/>
      <c r="O30" s="267"/>
      <c r="P30" s="268"/>
      <c r="Q30" s="269"/>
      <c r="R30" s="105">
        <v>90</v>
      </c>
      <c r="S30" s="39">
        <f t="shared" si="16"/>
        <v>0.89592760186307296</v>
      </c>
      <c r="T30" s="141">
        <f t="shared" si="9"/>
        <v>0.15837104072398189</v>
      </c>
      <c r="U30" s="143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5"/>
        <v>211</v>
      </c>
      <c r="AE30" s="30">
        <f t="shared" si="10"/>
        <v>100</v>
      </c>
      <c r="AF30" s="5">
        <f t="shared" si="11"/>
        <v>5.8823529411764705E-2</v>
      </c>
      <c r="AG30" s="5">
        <f t="shared" si="12"/>
        <v>1.0000000000531182</v>
      </c>
      <c r="AI30" s="45">
        <f t="shared" si="7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153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153" t="s">
        <v>6</v>
      </c>
      <c r="I31" s="6" t="s">
        <v>7</v>
      </c>
      <c r="J31" s="38" t="s">
        <v>8</v>
      </c>
      <c r="K31" s="270" t="s">
        <v>0</v>
      </c>
      <c r="L31" s="6" t="s">
        <v>2</v>
      </c>
      <c r="M31" s="56" t="s">
        <v>3</v>
      </c>
      <c r="N31" s="6" t="s">
        <v>4</v>
      </c>
      <c r="O31" s="6" t="s">
        <v>5</v>
      </c>
      <c r="P31" s="6" t="s">
        <v>7</v>
      </c>
      <c r="Q31" s="271" t="s">
        <v>8</v>
      </c>
      <c r="R31" s="105">
        <v>128</v>
      </c>
      <c r="S31" s="39">
        <f t="shared" si="16"/>
        <v>0.94117647064135346</v>
      </c>
      <c r="T31" s="141">
        <f t="shared" si="9"/>
        <v>4.5248868778280493E-2</v>
      </c>
      <c r="U31" s="143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57">
        <v>0</v>
      </c>
      <c r="D32" s="2">
        <v>0</v>
      </c>
      <c r="E32" s="2">
        <v>0</v>
      </c>
      <c r="F32" s="2">
        <v>0</v>
      </c>
      <c r="G32" s="2">
        <v>0</v>
      </c>
      <c r="H32" s="57">
        <v>0</v>
      </c>
      <c r="I32" s="2">
        <v>0</v>
      </c>
      <c r="J32" s="36">
        <v>0</v>
      </c>
      <c r="K32" s="272">
        <f>B32</f>
        <v>0</v>
      </c>
      <c r="L32" s="272">
        <f>D32</f>
        <v>0</v>
      </c>
      <c r="M32" s="272">
        <f t="shared" ref="M32:O32" si="17">E32</f>
        <v>0</v>
      </c>
      <c r="N32" s="272">
        <f t="shared" si="17"/>
        <v>0</v>
      </c>
      <c r="O32" s="272">
        <f t="shared" si="17"/>
        <v>0</v>
      </c>
      <c r="P32" s="272">
        <f>I32</f>
        <v>0</v>
      </c>
      <c r="Q32" s="273">
        <f>J32</f>
        <v>0</v>
      </c>
      <c r="R32" s="105">
        <v>180</v>
      </c>
      <c r="S32" s="39">
        <f>AI30</f>
        <v>1.0000000000531182</v>
      </c>
      <c r="T32" s="141">
        <f t="shared" si="9"/>
        <v>5.8823529411764719E-2</v>
      </c>
      <c r="U32" s="142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8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57">
        <v>0</v>
      </c>
      <c r="D33" s="2">
        <v>0</v>
      </c>
      <c r="E33" s="2">
        <v>0</v>
      </c>
      <c r="F33" s="2">
        <v>0</v>
      </c>
      <c r="G33" s="2">
        <v>0</v>
      </c>
      <c r="H33" s="57">
        <v>0</v>
      </c>
      <c r="I33" s="2">
        <v>0</v>
      </c>
      <c r="J33" s="36">
        <v>0</v>
      </c>
      <c r="K33" s="272">
        <f>K32+B33</f>
        <v>0</v>
      </c>
      <c r="L33" s="272">
        <f>L32+D33</f>
        <v>0</v>
      </c>
      <c r="M33" s="272">
        <f t="shared" ref="M33:O48" si="19">M32+E33</f>
        <v>0</v>
      </c>
      <c r="N33" s="272">
        <f t="shared" si="19"/>
        <v>0</v>
      </c>
      <c r="O33" s="272">
        <f t="shared" si="19"/>
        <v>0</v>
      </c>
      <c r="P33" s="272">
        <f>P32+I33</f>
        <v>0</v>
      </c>
      <c r="Q33" s="273">
        <f>Q32+J33</f>
        <v>0</v>
      </c>
      <c r="R33" s="105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57">
        <v>0</v>
      </c>
      <c r="D34" s="2">
        <v>0</v>
      </c>
      <c r="E34" s="2">
        <v>0</v>
      </c>
      <c r="F34" s="2">
        <v>0</v>
      </c>
      <c r="G34" s="2">
        <v>0</v>
      </c>
      <c r="H34" s="57">
        <v>0</v>
      </c>
      <c r="I34" s="2">
        <v>0</v>
      </c>
      <c r="J34" s="36">
        <v>0</v>
      </c>
      <c r="K34" s="272">
        <f t="shared" ref="K34:K50" si="20">K33+B34</f>
        <v>0</v>
      </c>
      <c r="L34" s="272">
        <f>L33+D34</f>
        <v>0</v>
      </c>
      <c r="M34" s="272">
        <f t="shared" si="19"/>
        <v>0</v>
      </c>
      <c r="N34" s="272">
        <f t="shared" si="19"/>
        <v>0</v>
      </c>
      <c r="O34" s="272">
        <f t="shared" si="19"/>
        <v>0</v>
      </c>
      <c r="P34" s="272">
        <f>P33+I34</f>
        <v>0</v>
      </c>
      <c r="Q34" s="273">
        <f>Q33+J34</f>
        <v>0</v>
      </c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57">
        <v>0</v>
      </c>
      <c r="D35" s="2">
        <v>0</v>
      </c>
      <c r="E35" s="2">
        <v>0</v>
      </c>
      <c r="F35" s="2">
        <v>0</v>
      </c>
      <c r="G35" s="2">
        <v>0</v>
      </c>
      <c r="H35" s="57">
        <v>0</v>
      </c>
      <c r="I35" s="2">
        <v>0</v>
      </c>
      <c r="J35" s="36">
        <v>0</v>
      </c>
      <c r="K35" s="272">
        <f t="shared" si="20"/>
        <v>0</v>
      </c>
      <c r="L35" s="272">
        <f>L34+D35</f>
        <v>0</v>
      </c>
      <c r="M35" s="272">
        <f t="shared" si="19"/>
        <v>0</v>
      </c>
      <c r="N35" s="272">
        <f t="shared" si="19"/>
        <v>0</v>
      </c>
      <c r="O35" s="272">
        <f t="shared" si="19"/>
        <v>0</v>
      </c>
      <c r="P35" s="272">
        <f>P34+I35</f>
        <v>0</v>
      </c>
      <c r="Q35" s="273">
        <f>Q34+J35</f>
        <v>0</v>
      </c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57">
        <v>0</v>
      </c>
      <c r="D36" s="2">
        <v>0</v>
      </c>
      <c r="E36" s="2">
        <v>0</v>
      </c>
      <c r="F36" s="2">
        <v>0</v>
      </c>
      <c r="G36" s="2">
        <v>0</v>
      </c>
      <c r="H36" s="57">
        <v>0</v>
      </c>
      <c r="I36" s="2">
        <v>0</v>
      </c>
      <c r="J36" s="36">
        <v>0</v>
      </c>
      <c r="K36" s="272">
        <f t="shared" si="20"/>
        <v>0</v>
      </c>
      <c r="L36" s="272">
        <f>L35+D36</f>
        <v>0</v>
      </c>
      <c r="M36" s="272">
        <f t="shared" si="19"/>
        <v>0</v>
      </c>
      <c r="N36" s="272">
        <f t="shared" si="19"/>
        <v>0</v>
      </c>
      <c r="O36" s="272">
        <f t="shared" si="19"/>
        <v>0</v>
      </c>
      <c r="P36" s="272">
        <f>P35+I36</f>
        <v>0</v>
      </c>
      <c r="Q36" s="273">
        <f>Q35+J36</f>
        <v>0</v>
      </c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57">
        <v>0</v>
      </c>
      <c r="D37" s="2">
        <v>0</v>
      </c>
      <c r="E37" s="2">
        <v>0</v>
      </c>
      <c r="F37" s="2">
        <v>0</v>
      </c>
      <c r="G37" s="2">
        <v>0</v>
      </c>
      <c r="H37" s="57">
        <v>0</v>
      </c>
      <c r="I37" s="2">
        <v>0</v>
      </c>
      <c r="J37" s="36">
        <v>0</v>
      </c>
      <c r="K37" s="272">
        <f t="shared" si="20"/>
        <v>0</v>
      </c>
      <c r="L37" s="272">
        <f>L36+D37</f>
        <v>0</v>
      </c>
      <c r="M37" s="272">
        <f t="shared" si="19"/>
        <v>0</v>
      </c>
      <c r="N37" s="272">
        <f t="shared" si="19"/>
        <v>0</v>
      </c>
      <c r="O37" s="272">
        <f t="shared" si="19"/>
        <v>0</v>
      </c>
      <c r="P37" s="272">
        <f>P36+I37</f>
        <v>0</v>
      </c>
      <c r="Q37" s="273">
        <f>Q36+J37</f>
        <v>0</v>
      </c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57">
        <v>0</v>
      </c>
      <c r="D38" s="2">
        <v>0</v>
      </c>
      <c r="E38" s="2">
        <v>0</v>
      </c>
      <c r="F38" s="2">
        <v>0</v>
      </c>
      <c r="G38" s="2">
        <v>0</v>
      </c>
      <c r="H38" s="57">
        <v>0</v>
      </c>
      <c r="I38" s="2">
        <v>0</v>
      </c>
      <c r="J38" s="36">
        <v>0</v>
      </c>
      <c r="K38" s="272">
        <f t="shared" si="20"/>
        <v>0</v>
      </c>
      <c r="L38" s="272">
        <f>L37+D38</f>
        <v>0</v>
      </c>
      <c r="M38" s="272">
        <f t="shared" si="19"/>
        <v>0</v>
      </c>
      <c r="N38" s="272">
        <f t="shared" si="19"/>
        <v>0</v>
      </c>
      <c r="O38" s="272">
        <f t="shared" si="19"/>
        <v>0</v>
      </c>
      <c r="P38" s="272">
        <f>P37+I38</f>
        <v>0</v>
      </c>
      <c r="Q38" s="273">
        <f>Q37+J38</f>
        <v>0</v>
      </c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57">
        <v>0</v>
      </c>
      <c r="D39" s="2">
        <v>0</v>
      </c>
      <c r="E39" s="2">
        <v>0</v>
      </c>
      <c r="F39" s="2">
        <v>0</v>
      </c>
      <c r="G39" s="2">
        <v>0</v>
      </c>
      <c r="H39" s="57">
        <v>0</v>
      </c>
      <c r="I39" s="2">
        <v>0</v>
      </c>
      <c r="J39" s="36">
        <v>0</v>
      </c>
      <c r="K39" s="272">
        <f t="shared" si="20"/>
        <v>0</v>
      </c>
      <c r="L39" s="272">
        <f>L38+D39</f>
        <v>0</v>
      </c>
      <c r="M39" s="272">
        <f t="shared" si="19"/>
        <v>0</v>
      </c>
      <c r="N39" s="272">
        <f t="shared" si="19"/>
        <v>0</v>
      </c>
      <c r="O39" s="272">
        <f t="shared" si="19"/>
        <v>0</v>
      </c>
      <c r="P39" s="272">
        <f>P38+I39</f>
        <v>0</v>
      </c>
      <c r="Q39" s="273">
        <f>Q38+J39</f>
        <v>0</v>
      </c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261">
        <f t="shared" ref="C40:J40" si="21">C3/1000/C$14</f>
        <v>0.17209567038124818</v>
      </c>
      <c r="D40" s="30">
        <f t="shared" si="21"/>
        <v>0</v>
      </c>
      <c r="E40" s="30">
        <f t="shared" si="21"/>
        <v>0</v>
      </c>
      <c r="F40" s="30">
        <f t="shared" si="21"/>
        <v>0</v>
      </c>
      <c r="G40" s="30">
        <f t="shared" si="21"/>
        <v>0</v>
      </c>
      <c r="H40" s="261">
        <f t="shared" si="21"/>
        <v>0</v>
      </c>
      <c r="I40" s="30">
        <f t="shared" si="21"/>
        <v>0</v>
      </c>
      <c r="J40" s="37">
        <f t="shared" si="21"/>
        <v>0</v>
      </c>
      <c r="K40" s="272">
        <f t="shared" si="20"/>
        <v>0.402042375266353</v>
      </c>
      <c r="L40" s="272">
        <f>L39+D40</f>
        <v>0</v>
      </c>
      <c r="M40" s="272">
        <f t="shared" si="19"/>
        <v>0</v>
      </c>
      <c r="N40" s="272">
        <f t="shared" si="19"/>
        <v>0</v>
      </c>
      <c r="O40" s="272">
        <f t="shared" si="19"/>
        <v>0</v>
      </c>
      <c r="P40" s="272">
        <f>P39+I40</f>
        <v>0</v>
      </c>
      <c r="Q40" s="273">
        <f>Q39+J40</f>
        <v>0</v>
      </c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22">(B4/1000)/B$14</f>
        <v>0</v>
      </c>
      <c r="C41" s="261">
        <f t="shared" ref="C41:J50" si="23">C4/1000/C$14</f>
        <v>7.2083023004173657E-2</v>
      </c>
      <c r="D41" s="30">
        <f t="shared" si="23"/>
        <v>0</v>
      </c>
      <c r="E41" s="30">
        <f t="shared" si="23"/>
        <v>0</v>
      </c>
      <c r="F41" s="30">
        <f t="shared" si="23"/>
        <v>0</v>
      </c>
      <c r="G41" s="30">
        <f t="shared" si="23"/>
        <v>0</v>
      </c>
      <c r="H41" s="261">
        <f t="shared" si="23"/>
        <v>0</v>
      </c>
      <c r="I41" s="30">
        <f t="shared" si="23"/>
        <v>4.3855207365561331E-2</v>
      </c>
      <c r="J41" s="37">
        <f t="shared" si="23"/>
        <v>0</v>
      </c>
      <c r="K41" s="272">
        <f t="shared" si="20"/>
        <v>0.402042375266353</v>
      </c>
      <c r="L41" s="272">
        <f>L40+D41</f>
        <v>0</v>
      </c>
      <c r="M41" s="272">
        <f t="shared" si="19"/>
        <v>0</v>
      </c>
      <c r="N41" s="272">
        <f t="shared" si="19"/>
        <v>0</v>
      </c>
      <c r="O41" s="272">
        <f t="shared" si="19"/>
        <v>0</v>
      </c>
      <c r="P41" s="272">
        <f>P40+I41</f>
        <v>4.3855207365561331E-2</v>
      </c>
      <c r="Q41" s="273">
        <f>Q40+J41</f>
        <v>0</v>
      </c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22"/>
        <v>0</v>
      </c>
      <c r="C42" s="261">
        <f t="shared" si="23"/>
        <v>0.12324166327061173</v>
      </c>
      <c r="D42" s="30">
        <f t="shared" si="23"/>
        <v>0</v>
      </c>
      <c r="E42" s="30">
        <f t="shared" si="23"/>
        <v>0</v>
      </c>
      <c r="F42" s="30">
        <f t="shared" si="23"/>
        <v>3.7990338453927762E-2</v>
      </c>
      <c r="G42" s="30">
        <f t="shared" si="23"/>
        <v>0</v>
      </c>
      <c r="H42" s="261">
        <f t="shared" si="23"/>
        <v>1.8103538097435364E-2</v>
      </c>
      <c r="I42" s="30">
        <f t="shared" si="23"/>
        <v>4.561646067341521E-2</v>
      </c>
      <c r="J42" s="37">
        <f t="shared" si="23"/>
        <v>4.7135142044546698E-2</v>
      </c>
      <c r="K42" s="272">
        <f t="shared" si="20"/>
        <v>0.402042375266353</v>
      </c>
      <c r="L42" s="272">
        <f>L41+D42</f>
        <v>0</v>
      </c>
      <c r="M42" s="272">
        <f t="shared" si="19"/>
        <v>0</v>
      </c>
      <c r="N42" s="272">
        <f t="shared" si="19"/>
        <v>3.7990338453927762E-2</v>
      </c>
      <c r="O42" s="272">
        <f t="shared" si="19"/>
        <v>0</v>
      </c>
      <c r="P42" s="272">
        <f>P41+I42</f>
        <v>8.9471668038976548E-2</v>
      </c>
      <c r="Q42" s="273">
        <f>Q41+J42</f>
        <v>4.7135142044546698E-2</v>
      </c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22"/>
        <v>0</v>
      </c>
      <c r="C43" s="261">
        <f t="shared" si="23"/>
        <v>0.11361560405278175</v>
      </c>
      <c r="D43" s="30">
        <f t="shared" si="23"/>
        <v>0</v>
      </c>
      <c r="E43" s="30">
        <f t="shared" si="23"/>
        <v>0</v>
      </c>
      <c r="F43" s="30">
        <f t="shared" si="23"/>
        <v>3.9519396172108937E-2</v>
      </c>
      <c r="G43" s="30">
        <f t="shared" si="23"/>
        <v>0</v>
      </c>
      <c r="H43" s="261">
        <f t="shared" si="23"/>
        <v>1.1070508908503638E-2</v>
      </c>
      <c r="I43" s="30">
        <f t="shared" si="23"/>
        <v>6.8997098335175325E-2</v>
      </c>
      <c r="J43" s="37">
        <f t="shared" si="23"/>
        <v>9.0323714568753405E-2</v>
      </c>
      <c r="K43" s="272">
        <f t="shared" si="20"/>
        <v>0.402042375266353</v>
      </c>
      <c r="L43" s="272">
        <f>L42+D43</f>
        <v>0</v>
      </c>
      <c r="M43" s="272">
        <f t="shared" si="19"/>
        <v>0</v>
      </c>
      <c r="N43" s="272">
        <f t="shared" si="19"/>
        <v>7.7509734626036692E-2</v>
      </c>
      <c r="O43" s="272">
        <f t="shared" si="19"/>
        <v>0</v>
      </c>
      <c r="P43" s="272">
        <f>P42+I43</f>
        <v>0.15846876637415186</v>
      </c>
      <c r="Q43" s="273">
        <f>Q42+J43</f>
        <v>0.1374588566133001</v>
      </c>
      <c r="X43" s="9">
        <v>237.35</v>
      </c>
      <c r="Y43" s="5">
        <f t="shared" si="4"/>
        <v>8.649954221739133</v>
      </c>
      <c r="Z43" s="13">
        <v>2.7713960869565214E-2</v>
      </c>
    </row>
    <row r="44" spans="1:29" ht="15" thickBot="1" x14ac:dyDescent="0.35">
      <c r="A44" s="52">
        <v>2.8</v>
      </c>
      <c r="B44" s="30">
        <f t="shared" si="22"/>
        <v>0</v>
      </c>
      <c r="C44" s="261">
        <f t="shared" si="23"/>
        <v>0.10011804218602889</v>
      </c>
      <c r="D44" s="30">
        <f t="shared" si="23"/>
        <v>3.5227806481916389E-3</v>
      </c>
      <c r="E44" s="30">
        <f t="shared" si="23"/>
        <v>8.9947406167822125E-2</v>
      </c>
      <c r="F44" s="30">
        <f t="shared" si="23"/>
        <v>5.7324673669850952E-2</v>
      </c>
      <c r="G44" s="30">
        <f t="shared" si="23"/>
        <v>7.1084694554644145E-3</v>
      </c>
      <c r="H44" s="261">
        <f t="shared" si="23"/>
        <v>1.18761442626855E-2</v>
      </c>
      <c r="I44" s="30">
        <f t="shared" si="23"/>
        <v>0.17348345082360608</v>
      </c>
      <c r="J44" s="37">
        <f t="shared" si="23"/>
        <v>0.12366983031348866</v>
      </c>
      <c r="K44" s="272">
        <f t="shared" si="20"/>
        <v>0.402042375266353</v>
      </c>
      <c r="L44" s="272">
        <f>L43+D44</f>
        <v>3.5227806481916389E-3</v>
      </c>
      <c r="M44" s="272">
        <f t="shared" si="19"/>
        <v>8.9947406167822125E-2</v>
      </c>
      <c r="N44" s="272">
        <f t="shared" si="19"/>
        <v>0.13483440829588764</v>
      </c>
      <c r="O44" s="272">
        <f t="shared" si="19"/>
        <v>7.1084694554644145E-3</v>
      </c>
      <c r="P44" s="272">
        <f>P43+I44</f>
        <v>0.33195221719775792</v>
      </c>
      <c r="Q44" s="273">
        <f>Q43+J44</f>
        <v>0.26112868692678876</v>
      </c>
      <c r="X44" s="9">
        <v>250</v>
      </c>
      <c r="Y44" s="5">
        <f t="shared" si="4"/>
        <v>8.7158762130434813</v>
      </c>
      <c r="Z44" s="13">
        <v>6.5921991304347824E-2</v>
      </c>
    </row>
    <row r="45" spans="1:29" ht="15" thickBot="1" x14ac:dyDescent="0.35">
      <c r="A45" s="52">
        <v>2</v>
      </c>
      <c r="B45" s="30">
        <f t="shared" si="22"/>
        <v>0</v>
      </c>
      <c r="C45" s="261">
        <f t="shared" si="23"/>
        <v>9.499585447084781E-2</v>
      </c>
      <c r="D45" s="30">
        <f t="shared" si="23"/>
        <v>1.6700589739575177E-2</v>
      </c>
      <c r="E45" s="30">
        <f t="shared" si="23"/>
        <v>6.8561239939437399E-2</v>
      </c>
      <c r="F45" s="30">
        <f t="shared" si="23"/>
        <v>8.9659747180799818E-2</v>
      </c>
      <c r="G45" s="30">
        <f t="shared" si="23"/>
        <v>6.0143157656958107E-3</v>
      </c>
      <c r="H45" s="261">
        <f t="shared" si="23"/>
        <v>2.587336082044565E-2</v>
      </c>
      <c r="I45" s="30">
        <f t="shared" si="23"/>
        <v>6.4285745736666214E-3</v>
      </c>
      <c r="J45" s="37">
        <f t="shared" si="23"/>
        <v>6.9504361997890909E-2</v>
      </c>
      <c r="K45" s="272">
        <f t="shared" si="20"/>
        <v>0.402042375266353</v>
      </c>
      <c r="L45" s="272">
        <f>L44+D45</f>
        <v>2.0223370387766816E-2</v>
      </c>
      <c r="M45" s="272">
        <f t="shared" si="19"/>
        <v>0.15850864610725951</v>
      </c>
      <c r="N45" s="272">
        <f t="shared" si="19"/>
        <v>0.22449415547668744</v>
      </c>
      <c r="O45" s="272">
        <f t="shared" si="19"/>
        <v>1.3122785221160225E-2</v>
      </c>
      <c r="P45" s="276">
        <f>P44+I45</f>
        <v>0.33838079177142455</v>
      </c>
      <c r="Q45" s="273">
        <f>Q44+J45</f>
        <v>0.33063304892467965</v>
      </c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ht="15" thickBot="1" x14ac:dyDescent="0.35">
      <c r="A46" s="52">
        <v>1.4</v>
      </c>
      <c r="B46" s="30">
        <f t="shared" si="22"/>
        <v>5.6486953724922608E-2</v>
      </c>
      <c r="C46" s="261">
        <f t="shared" si="23"/>
        <v>9.3801379969365245E-2</v>
      </c>
      <c r="D46" s="30">
        <f t="shared" si="23"/>
        <v>4.0994728876363448E-2</v>
      </c>
      <c r="E46" s="30">
        <f t="shared" si="23"/>
        <v>0.10160172125268944</v>
      </c>
      <c r="F46" s="30">
        <f t="shared" si="23"/>
        <v>0.13225224955121406</v>
      </c>
      <c r="G46" s="30">
        <f t="shared" si="23"/>
        <v>3.3318744617469753E-2</v>
      </c>
      <c r="H46" s="261">
        <f t="shared" si="23"/>
        <v>5.4831579417412145E-2</v>
      </c>
      <c r="I46" s="30">
        <f t="shared" si="23"/>
        <v>0.20840029765180901</v>
      </c>
      <c r="J46" s="37">
        <f t="shared" si="23"/>
        <v>0.14188476656121179</v>
      </c>
      <c r="K46" s="276">
        <f t="shared" si="20"/>
        <v>0.45852932899127563</v>
      </c>
      <c r="L46" s="272">
        <f>L45+D46</f>
        <v>6.1218099264130264E-2</v>
      </c>
      <c r="M46" s="272">
        <f t="shared" si="19"/>
        <v>0.26011036735994897</v>
      </c>
      <c r="N46" s="276">
        <f t="shared" si="19"/>
        <v>0.3567464050279015</v>
      </c>
      <c r="O46" s="272">
        <f t="shared" si="19"/>
        <v>4.644152983862998E-2</v>
      </c>
      <c r="P46" s="275">
        <f>P45+I46</f>
        <v>0.54678108942323356</v>
      </c>
      <c r="Q46" s="276">
        <f>Q45+J46</f>
        <v>0.47251781548589145</v>
      </c>
      <c r="X46" s="9">
        <v>300</v>
      </c>
      <c r="Y46" s="5">
        <f t="shared" si="4"/>
        <v>10.45890106956522</v>
      </c>
      <c r="Z46" s="13">
        <v>1.7120587434782608</v>
      </c>
    </row>
    <row r="47" spans="1:29" ht="15" thickBot="1" x14ac:dyDescent="0.35">
      <c r="A47" s="52">
        <v>1</v>
      </c>
      <c r="B47" s="30">
        <f t="shared" si="22"/>
        <v>7.0478028384191677E-2</v>
      </c>
      <c r="C47" s="261">
        <f t="shared" si="23"/>
        <v>6.7171624906901276E-2</v>
      </c>
      <c r="D47" s="30">
        <f t="shared" si="23"/>
        <v>5.9365377589896143E-2</v>
      </c>
      <c r="E47" s="30">
        <f t="shared" si="23"/>
        <v>0.14009084389194357</v>
      </c>
      <c r="F47" s="30">
        <f t="shared" si="23"/>
        <v>0.14862590928340411</v>
      </c>
      <c r="G47" s="30">
        <f t="shared" si="23"/>
        <v>3.0509240304386495E-2</v>
      </c>
      <c r="H47" s="261">
        <f t="shared" si="23"/>
        <v>9.8722891207597155E-2</v>
      </c>
      <c r="I47" s="30">
        <f t="shared" si="23"/>
        <v>0.18184940403591196</v>
      </c>
      <c r="J47" s="37">
        <f t="shared" si="23"/>
        <v>0.1102962323842393</v>
      </c>
      <c r="K47" s="275">
        <f t="shared" si="20"/>
        <v>0.52900735737546734</v>
      </c>
      <c r="L47" s="272">
        <f>L46+D47</f>
        <v>0.1205834768540264</v>
      </c>
      <c r="M47" s="276">
        <f t="shared" si="19"/>
        <v>0.40020121125189256</v>
      </c>
      <c r="N47" s="275">
        <f t="shared" si="19"/>
        <v>0.50537231431130558</v>
      </c>
      <c r="O47" s="272">
        <f t="shared" si="19"/>
        <v>7.6950770143016475E-2</v>
      </c>
      <c r="P47" s="272">
        <f>P46+I47</f>
        <v>0.72863049345914555</v>
      </c>
      <c r="Q47" s="275">
        <f>Q46+J47</f>
        <v>0.58281404787013069</v>
      </c>
      <c r="X47" s="9">
        <v>330.52</v>
      </c>
      <c r="Y47" s="5">
        <f t="shared" si="4"/>
        <v>13.774185308695655</v>
      </c>
      <c r="Z47" s="13">
        <v>3.3152842391304347</v>
      </c>
    </row>
    <row r="48" spans="1:29" ht="15" thickBot="1" x14ac:dyDescent="0.35">
      <c r="A48" s="52">
        <v>0.7</v>
      </c>
      <c r="B48" s="30">
        <f t="shared" si="22"/>
        <v>8.5132472962650252E-2</v>
      </c>
      <c r="C48" s="261">
        <f t="shared" si="23"/>
        <v>5.6379196469976543E-2</v>
      </c>
      <c r="D48" s="30">
        <f t="shared" si="23"/>
        <v>0.1082928865925578</v>
      </c>
      <c r="E48" s="30">
        <f t="shared" si="23"/>
        <v>0.19191768268387918</v>
      </c>
      <c r="F48" s="30">
        <f t="shared" si="23"/>
        <v>0.16183277055514539</v>
      </c>
      <c r="G48" s="30">
        <f t="shared" si="23"/>
        <v>0.10023859609493017</v>
      </c>
      <c r="H48" s="261">
        <f t="shared" si="23"/>
        <v>0.16070843814655492</v>
      </c>
      <c r="I48" s="30">
        <f t="shared" si="23"/>
        <v>0.16974519067768626</v>
      </c>
      <c r="J48" s="37">
        <f t="shared" si="23"/>
        <v>0.11927587639408177</v>
      </c>
      <c r="K48" s="272">
        <f t="shared" si="20"/>
        <v>0.61413983033811759</v>
      </c>
      <c r="L48" s="272">
        <f>L47+D48</f>
        <v>0.22887636344658419</v>
      </c>
      <c r="M48" s="275">
        <f t="shared" si="19"/>
        <v>0.59211889393577177</v>
      </c>
      <c r="N48" s="272">
        <f t="shared" si="19"/>
        <v>0.66720508486645103</v>
      </c>
      <c r="O48" s="272">
        <f t="shared" si="19"/>
        <v>0.17718936623794665</v>
      </c>
      <c r="P48" s="272">
        <f>P47+I48</f>
        <v>0.89837568413683178</v>
      </c>
      <c r="Q48" s="273">
        <f>Q47+J48</f>
        <v>0.70208992426421246</v>
      </c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22"/>
        <v>0.10734531419611627</v>
      </c>
      <c r="C49" s="261">
        <f t="shared" si="23"/>
        <v>4.2298449993676317E-2</v>
      </c>
      <c r="D49" s="30">
        <f t="shared" si="23"/>
        <v>0.16781483221126245</v>
      </c>
      <c r="E49" s="30">
        <f t="shared" si="23"/>
        <v>0.18674794804366879</v>
      </c>
      <c r="F49" s="30">
        <f t="shared" si="23"/>
        <v>0.14825863561580177</v>
      </c>
      <c r="G49" s="30">
        <f t="shared" si="23"/>
        <v>0.10299162795950925</v>
      </c>
      <c r="H49" s="261">
        <f t="shared" si="23"/>
        <v>0.20782787312266496</v>
      </c>
      <c r="I49" s="30">
        <f t="shared" si="23"/>
        <v>9.2465798662328129E-4</v>
      </c>
      <c r="J49" s="37">
        <f t="shared" si="23"/>
        <v>0.1152653948167322</v>
      </c>
      <c r="K49" s="272">
        <f t="shared" si="20"/>
        <v>0.72148514453423385</v>
      </c>
      <c r="L49" s="276">
        <f>L48+D49</f>
        <v>0.39669119565784661</v>
      </c>
      <c r="M49" s="272">
        <f t="shared" ref="M49:O50" si="24">M48+E49</f>
        <v>0.77886684197944056</v>
      </c>
      <c r="N49" s="272">
        <f t="shared" si="24"/>
        <v>0.8154637204822528</v>
      </c>
      <c r="O49" s="276">
        <f>O48+G49</f>
        <v>0.2801809941974559</v>
      </c>
      <c r="P49" s="272">
        <f>P48+I49</f>
        <v>0.89930034212345511</v>
      </c>
      <c r="Q49" s="273">
        <f>Q48+J49</f>
        <v>0.81735531908094461</v>
      </c>
      <c r="X49" s="9">
        <v>460.27</v>
      </c>
      <c r="Y49" s="5">
        <f t="shared" si="4"/>
        <v>38.970567352173916</v>
      </c>
      <c r="Z49" s="13">
        <v>21.30781896521739</v>
      </c>
    </row>
    <row r="50" spans="1:38" ht="15" thickBot="1" x14ac:dyDescent="0.35">
      <c r="A50" s="52" t="s">
        <v>78</v>
      </c>
      <c r="B50" s="30">
        <f t="shared" si="22"/>
        <v>0.27851485546576604</v>
      </c>
      <c r="C50" s="261">
        <f t="shared" si="23"/>
        <v>6.4199491294388802E-2</v>
      </c>
      <c r="D50" s="30">
        <f t="shared" si="23"/>
        <v>0.60330880434215328</v>
      </c>
      <c r="E50" s="30">
        <f t="shared" si="23"/>
        <v>0.22113315802055938</v>
      </c>
      <c r="F50" s="30">
        <f t="shared" si="23"/>
        <v>0.1845362795177472</v>
      </c>
      <c r="G50" s="30">
        <f t="shared" si="23"/>
        <v>0.7198190058025441</v>
      </c>
      <c r="H50" s="261">
        <f t="shared" si="23"/>
        <v>0.41098566601670061</v>
      </c>
      <c r="I50" s="30">
        <f t="shared" si="23"/>
        <v>0.10069965787654496</v>
      </c>
      <c r="J50" s="37">
        <f t="shared" si="23"/>
        <v>0.18264468091905539</v>
      </c>
      <c r="K50" s="274">
        <f t="shared" si="20"/>
        <v>0.99999999999999989</v>
      </c>
      <c r="L50" s="275">
        <f>L49+D50</f>
        <v>0.99999999999999989</v>
      </c>
      <c r="M50" s="274">
        <f t="shared" si="24"/>
        <v>1</v>
      </c>
      <c r="N50" s="274">
        <f t="shared" si="24"/>
        <v>1</v>
      </c>
      <c r="O50" s="275">
        <f t="shared" si="24"/>
        <v>1</v>
      </c>
      <c r="P50" s="274">
        <f>P49+I50</f>
        <v>1</v>
      </c>
      <c r="Q50" s="275">
        <f>Q49+J50</f>
        <v>1</v>
      </c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262">
        <f t="shared" ref="C51:J51" si="25">SUM(C40:C50)</f>
        <v>1.0000000000000002</v>
      </c>
      <c r="D51" s="40">
        <f t="shared" si="25"/>
        <v>0.99999999999999989</v>
      </c>
      <c r="E51" s="40">
        <f t="shared" si="25"/>
        <v>1</v>
      </c>
      <c r="F51" s="40">
        <f t="shared" si="25"/>
        <v>1</v>
      </c>
      <c r="G51" s="40">
        <f t="shared" si="25"/>
        <v>1</v>
      </c>
      <c r="H51" s="262">
        <f t="shared" si="25"/>
        <v>0.99999999999999989</v>
      </c>
      <c r="I51" s="40">
        <f t="shared" si="25"/>
        <v>1</v>
      </c>
      <c r="J51" s="263">
        <f t="shared" si="25"/>
        <v>1</v>
      </c>
      <c r="K51" s="277">
        <v>1.1714285714285699</v>
      </c>
      <c r="L51" s="277">
        <v>0.43333333333333302</v>
      </c>
      <c r="M51" s="277">
        <v>0.84210526315789402</v>
      </c>
      <c r="N51" s="277">
        <v>1.02666666666666</v>
      </c>
      <c r="O51" s="277">
        <v>0.37777777777777699</v>
      </c>
      <c r="P51" s="277">
        <v>1.54285714285714</v>
      </c>
      <c r="Q51" s="277">
        <v>1.2909090909090899</v>
      </c>
      <c r="R51" t="s">
        <v>117</v>
      </c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7" t="s">
        <v>74</v>
      </c>
      <c r="B54" s="219"/>
      <c r="C54" s="211" t="s">
        <v>88</v>
      </c>
      <c r="D54" s="212"/>
      <c r="E54" s="212"/>
      <c r="F54" s="213"/>
      <c r="G54" s="224" t="s">
        <v>89</v>
      </c>
      <c r="H54" s="225"/>
      <c r="I54" s="225"/>
      <c r="J54" s="226"/>
      <c r="K54" s="211" t="s">
        <v>90</v>
      </c>
      <c r="L54" s="212"/>
      <c r="M54" s="212"/>
      <c r="N54" s="213"/>
      <c r="O54" s="214" t="s">
        <v>91</v>
      </c>
      <c r="P54" s="215"/>
      <c r="Q54" s="215"/>
      <c r="R54" s="216"/>
      <c r="S54" s="211" t="s">
        <v>92</v>
      </c>
      <c r="T54" s="212"/>
      <c r="U54" s="212"/>
      <c r="V54" s="213"/>
      <c r="W54" s="214" t="s">
        <v>93</v>
      </c>
      <c r="X54" s="215"/>
      <c r="Y54" s="215"/>
      <c r="Z54" s="216"/>
      <c r="AA54" s="211" t="s">
        <v>94</v>
      </c>
      <c r="AB54" s="212"/>
      <c r="AC54" s="212"/>
      <c r="AD54" s="213"/>
      <c r="AE54" s="214" t="s">
        <v>95</v>
      </c>
      <c r="AF54" s="215"/>
      <c r="AG54" s="215"/>
      <c r="AH54" s="216"/>
      <c r="AI54" s="211" t="s">
        <v>96</v>
      </c>
      <c r="AJ54" s="212"/>
      <c r="AK54" s="212"/>
      <c r="AL54" s="213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0" t="s">
        <v>84</v>
      </c>
      <c r="H55" s="150" t="s">
        <v>85</v>
      </c>
      <c r="I55" s="150" t="s">
        <v>86</v>
      </c>
      <c r="J55" s="150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>$D$19/(($M$3-$M$2)*$M$4*B56/1000)</f>
        <v>1.6386263944249357E-2</v>
      </c>
      <c r="D56" s="68">
        <f>($B$14/1000/($M$6*60))*B32/($M$3*$M$5)</f>
        <v>0</v>
      </c>
      <c r="E56" s="60">
        <f>M10</f>
        <v>5.8823529411764719E-2</v>
      </c>
      <c r="F56" s="68">
        <f>($M$3/$M$2-1)*$M$4*D56/(E56*$E$19^3)</f>
        <v>0</v>
      </c>
      <c r="G56" s="151">
        <f t="shared" ref="G56:G74" si="26">$D$20/(($M$3-$M$2)*$M$4*B56/1000)</f>
        <v>0</v>
      </c>
      <c r="H56" s="152">
        <f>($C$14/1000/($M$6*60))*C32/($M$3*$M$5)</f>
        <v>0</v>
      </c>
      <c r="I56" s="151">
        <f>E56</f>
        <v>5.8823529411764719E-2</v>
      </c>
      <c r="J56" s="151" t="e">
        <f t="shared" ref="J56:J74" si="27">($M$3/$M$2-1)*$M$4*H56/(I56*$E$20^3)</f>
        <v>#DIV/0!</v>
      </c>
      <c r="K56" s="60">
        <f t="shared" ref="K56:K74" si="28">$D$21/(($M$3-$M$2)*$M$4*B56/1000)</f>
        <v>1.3702029324133278E-2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9">($M$3/$M$2-1)*$M$4*L56/(M56*$E$21^3)</f>
        <v>0</v>
      </c>
      <c r="O56" s="64">
        <f t="shared" ref="O56:O74" si="30">$D$22/(($M$3-$M$2)*$M$4*B56/1000)</f>
        <v>2.426301497928661E-2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31">($M$3/$M$2-1)*$M$4*P56/(Q56*$E$22^3)</f>
        <v>0</v>
      </c>
      <c r="S56" s="60">
        <f t="shared" ref="S56:S74" si="32">$D$23/(($M$3-$M$2)*$M$4*B56/1000)</f>
        <v>2.4525334847713867E-2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3">($M$3/$M$2-1)*$M$4*T56/(U56*$E$23^3)</f>
        <v>0</v>
      </c>
      <c r="W56" s="64">
        <f t="shared" ref="W56:W74" si="34">$D$24/(($M$3-$M$2)*$M$4*B56/1000)</f>
        <v>2.2802695133861243E-2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5">($M$3/$M$2-1)*$M$4*X56/(Y56*$E$24^3)</f>
        <v>0</v>
      </c>
      <c r="AA56" s="60">
        <f t="shared" ref="AA56:AA74" si="36">$D$25/(($M$3-$M$2)*$M$4*B56/1000)</f>
        <v>0</v>
      </c>
      <c r="AB56" s="61">
        <f>($H$14/1000/($M$6*60))*H32/($M$3*$M$5)</f>
        <v>0</v>
      </c>
      <c r="AC56" s="60">
        <f>Y56</f>
        <v>5.8823529411764719E-2</v>
      </c>
      <c r="AD56" s="68" t="e">
        <f t="shared" ref="AD56:AD74" si="37">($M$3/$M$2-1)*$M$4*AB56/(AC56*$E$25^3)</f>
        <v>#DIV/0!</v>
      </c>
      <c r="AE56" s="64">
        <f t="shared" ref="AE56:AE74" si="38">$D$26/(($M$3-$M$2)*$M$4*B56/1000)</f>
        <v>2.140392207389244E-2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9">($M$3/$M$2-1)*$M$4*AF56/(AG56*$E$26^3)</f>
        <v>0</v>
      </c>
      <c r="AI56" s="60">
        <f>$D$27/(($M$3-$M$2)*$M$4*B56/1000)</f>
        <v>1.731535994359569E-2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3">
      <c r="A57" s="2">
        <v>2</v>
      </c>
      <c r="B57" s="36">
        <v>128</v>
      </c>
      <c r="C57" s="60">
        <f t="shared" ref="C56:C74" si="40">$D$19/(($M$3-$M$2)*$M$4*B57/1000)</f>
        <v>2.3043183671600662E-2</v>
      </c>
      <c r="D57" s="68">
        <f t="shared" ref="D57:D74" si="41">($B$14/1000/($M$6*60))*B33/($M$3*$M$5)</f>
        <v>0</v>
      </c>
      <c r="E57" s="60">
        <f t="shared" ref="E57:E74" si="42">M11</f>
        <v>4.5248868778280493E-2</v>
      </c>
      <c r="F57" s="61">
        <f t="shared" ref="F57:F74" si="43">($M$3/$M$2-1)*$M$4*D57/(E57*$E$19^3)</f>
        <v>0</v>
      </c>
      <c r="G57" s="151">
        <f t="shared" si="26"/>
        <v>0</v>
      </c>
      <c r="H57" s="152">
        <f t="shared" ref="H57:H74" si="44">($C$14/1000/($M$6*60))*C33/($M$3*$M$5)</f>
        <v>0</v>
      </c>
      <c r="I57" s="151">
        <f t="shared" ref="I57:I74" si="45">E57</f>
        <v>4.5248868778280493E-2</v>
      </c>
      <c r="J57" s="151" t="e">
        <f t="shared" si="27"/>
        <v>#DIV/0!</v>
      </c>
      <c r="K57" s="60">
        <f t="shared" si="28"/>
        <v>1.9268478737062424E-2</v>
      </c>
      <c r="L57" s="68">
        <f t="shared" ref="L57:L74" si="46">($D$14/1000/($M$6*60))*D33/($M$3*$M$5)</f>
        <v>0</v>
      </c>
      <c r="M57" s="60">
        <f t="shared" ref="M57:M74" si="47">I57</f>
        <v>4.5248868778280493E-2</v>
      </c>
      <c r="N57" s="61">
        <f t="shared" si="29"/>
        <v>0</v>
      </c>
      <c r="O57" s="64">
        <f t="shared" si="30"/>
        <v>3.41198648146218E-2</v>
      </c>
      <c r="P57" s="65">
        <f t="shared" ref="P57:P74" si="48">($E$14/1000/($M$6*60))*E33/($M$3*$M$5)</f>
        <v>0</v>
      </c>
      <c r="Q57" s="64">
        <f t="shared" ref="Q57:Q74" si="49">M57</f>
        <v>4.5248868778280493E-2</v>
      </c>
      <c r="R57" s="64">
        <f t="shared" si="31"/>
        <v>0</v>
      </c>
      <c r="S57" s="60">
        <f t="shared" si="32"/>
        <v>3.4488752129597636E-2</v>
      </c>
      <c r="T57" s="61">
        <f t="shared" ref="T57:T74" si="50">($F$14/1000/($M$6*60))*F33/($M$3*$M$5)</f>
        <v>0</v>
      </c>
      <c r="U57" s="60">
        <f t="shared" ref="U57:U74" si="51">Q57</f>
        <v>4.5248868778280493E-2</v>
      </c>
      <c r="V57" s="61">
        <f t="shared" si="33"/>
        <v>0</v>
      </c>
      <c r="W57" s="64">
        <f t="shared" si="34"/>
        <v>3.2066290031992378E-2</v>
      </c>
      <c r="X57" s="65">
        <f t="shared" ref="X57:X74" si="52">($G$14/1000/($M$6*60))*G33/($M$3*$M$5)</f>
        <v>0</v>
      </c>
      <c r="Y57" s="64">
        <f t="shared" ref="Y57:Y74" si="53">U57</f>
        <v>4.5248868778280493E-2</v>
      </c>
      <c r="Z57" s="64">
        <f t="shared" si="35"/>
        <v>0</v>
      </c>
      <c r="AA57" s="60">
        <f t="shared" si="36"/>
        <v>0</v>
      </c>
      <c r="AB57" s="61">
        <f t="shared" ref="AB57:AB74" si="54">($H$14/1000/($M$6*60))*H33/($M$3*$M$5)</f>
        <v>0</v>
      </c>
      <c r="AC57" s="60">
        <f t="shared" ref="AC57:AC74" si="55">Y57</f>
        <v>4.5248868778280493E-2</v>
      </c>
      <c r="AD57" s="68" t="e">
        <f t="shared" si="37"/>
        <v>#DIV/0!</v>
      </c>
      <c r="AE57" s="64">
        <f t="shared" si="38"/>
        <v>3.0099265416411249E-2</v>
      </c>
      <c r="AF57" s="65">
        <f t="shared" ref="AF57:AF74" si="56">($I$14/1000/($M$6*60))*I33/($M$3*$M$5)</f>
        <v>0</v>
      </c>
      <c r="AG57" s="64">
        <f t="shared" ref="AG57:AG74" si="57">AC57</f>
        <v>4.5248868778280493E-2</v>
      </c>
      <c r="AH57" s="64">
        <f t="shared" si="39"/>
        <v>0</v>
      </c>
      <c r="AI57" s="60">
        <f t="shared" ref="AI57:AI74" si="58">$D$27/(($M$3-$M$2)*$M$4*B57/1000)</f>
        <v>2.4349724920681444E-2</v>
      </c>
      <c r="AJ57" s="61">
        <f t="shared" ref="AJ57:AJ74" si="59">($I$14/1000/($M$6*60))*J33/($M$3*$M$5)</f>
        <v>0</v>
      </c>
      <c r="AK57" s="60">
        <f t="shared" ref="AK57:AK74" si="60">AG57</f>
        <v>4.5248868778280493E-2</v>
      </c>
      <c r="AL57" s="61">
        <f t="shared" ref="AL57:AL74" si="61">($M$3/$M$2-1)*$M$4*AJ57/(AK57*$E$27^3)</f>
        <v>0</v>
      </c>
    </row>
    <row r="58" spans="1:38" x14ac:dyDescent="0.3">
      <c r="A58" s="2">
        <v>3</v>
      </c>
      <c r="B58" s="36">
        <v>90</v>
      </c>
      <c r="C58" s="60">
        <f t="shared" si="40"/>
        <v>3.2772527888498715E-2</v>
      </c>
      <c r="D58" s="68">
        <f t="shared" si="41"/>
        <v>0</v>
      </c>
      <c r="E58" s="60">
        <f t="shared" si="42"/>
        <v>0.15837104072398189</v>
      </c>
      <c r="F58" s="61">
        <f t="shared" si="43"/>
        <v>0</v>
      </c>
      <c r="G58" s="151">
        <f t="shared" si="26"/>
        <v>0</v>
      </c>
      <c r="H58" s="152">
        <f t="shared" si="44"/>
        <v>0</v>
      </c>
      <c r="I58" s="151">
        <f t="shared" si="45"/>
        <v>0.15837104072398189</v>
      </c>
      <c r="J58" s="151" t="e">
        <f t="shared" si="27"/>
        <v>#DIV/0!</v>
      </c>
      <c r="K58" s="60">
        <f t="shared" si="28"/>
        <v>2.7404058648266557E-2</v>
      </c>
      <c r="L58" s="68">
        <f t="shared" si="46"/>
        <v>0</v>
      </c>
      <c r="M58" s="60">
        <f t="shared" si="47"/>
        <v>0.15837104072398189</v>
      </c>
      <c r="N58" s="61">
        <f t="shared" si="29"/>
        <v>0</v>
      </c>
      <c r="O58" s="64">
        <f t="shared" si="30"/>
        <v>4.8526029958573219E-2</v>
      </c>
      <c r="P58" s="65">
        <f t="shared" si="48"/>
        <v>0</v>
      </c>
      <c r="Q58" s="64">
        <f t="shared" si="49"/>
        <v>0.15837104072398189</v>
      </c>
      <c r="R58" s="64">
        <f t="shared" si="31"/>
        <v>0</v>
      </c>
      <c r="S58" s="60">
        <f t="shared" si="32"/>
        <v>4.9050669695427734E-2</v>
      </c>
      <c r="T58" s="61">
        <f t="shared" si="50"/>
        <v>0</v>
      </c>
      <c r="U58" s="60">
        <f t="shared" si="51"/>
        <v>0.15837104072398189</v>
      </c>
      <c r="V58" s="61">
        <f t="shared" si="33"/>
        <v>0</v>
      </c>
      <c r="W58" s="64">
        <f t="shared" si="34"/>
        <v>4.5605390267722486E-2</v>
      </c>
      <c r="X58" s="65">
        <f t="shared" si="52"/>
        <v>0</v>
      </c>
      <c r="Y58" s="64">
        <f t="shared" si="53"/>
        <v>0.15837104072398189</v>
      </c>
      <c r="Z58" s="64">
        <f t="shared" si="35"/>
        <v>0</v>
      </c>
      <c r="AA58" s="60">
        <f t="shared" si="36"/>
        <v>0</v>
      </c>
      <c r="AB58" s="61">
        <f t="shared" si="54"/>
        <v>0</v>
      </c>
      <c r="AC58" s="60">
        <f t="shared" si="55"/>
        <v>0.15837104072398189</v>
      </c>
      <c r="AD58" s="68" t="e">
        <f t="shared" si="37"/>
        <v>#DIV/0!</v>
      </c>
      <c r="AE58" s="64">
        <f t="shared" si="38"/>
        <v>4.2807844147784879E-2</v>
      </c>
      <c r="AF58" s="65">
        <f t="shared" si="56"/>
        <v>0</v>
      </c>
      <c r="AG58" s="64">
        <f t="shared" si="57"/>
        <v>0.15837104072398189</v>
      </c>
      <c r="AH58" s="64">
        <f t="shared" si="39"/>
        <v>0</v>
      </c>
      <c r="AI58" s="60">
        <f t="shared" si="58"/>
        <v>3.463071988719138E-2</v>
      </c>
      <c r="AJ58" s="61">
        <f t="shared" si="59"/>
        <v>0</v>
      </c>
      <c r="AK58" s="60">
        <f t="shared" si="60"/>
        <v>0.15837104072398189</v>
      </c>
      <c r="AL58" s="61">
        <f t="shared" si="61"/>
        <v>0</v>
      </c>
    </row>
    <row r="59" spans="1:38" x14ac:dyDescent="0.3">
      <c r="A59" s="2">
        <v>4</v>
      </c>
      <c r="B59" s="36">
        <v>64</v>
      </c>
      <c r="C59" s="60">
        <f t="shared" si="40"/>
        <v>4.6086367343201325E-2</v>
      </c>
      <c r="D59" s="68">
        <f t="shared" si="41"/>
        <v>0</v>
      </c>
      <c r="E59" s="60">
        <f t="shared" si="42"/>
        <v>0.19457013574660631</v>
      </c>
      <c r="F59" s="61">
        <f t="shared" si="43"/>
        <v>0</v>
      </c>
      <c r="G59" s="151">
        <f t="shared" si="26"/>
        <v>0</v>
      </c>
      <c r="H59" s="152">
        <f t="shared" si="44"/>
        <v>0</v>
      </c>
      <c r="I59" s="151">
        <f t="shared" si="45"/>
        <v>0.19457013574660631</v>
      </c>
      <c r="J59" s="151" t="e">
        <f t="shared" si="27"/>
        <v>#DIV/0!</v>
      </c>
      <c r="K59" s="60">
        <f t="shared" si="28"/>
        <v>3.8536957474124847E-2</v>
      </c>
      <c r="L59" s="68">
        <f t="shared" si="46"/>
        <v>0</v>
      </c>
      <c r="M59" s="60">
        <f t="shared" si="47"/>
        <v>0.19457013574660631</v>
      </c>
      <c r="N59" s="61">
        <f t="shared" si="29"/>
        <v>0</v>
      </c>
      <c r="O59" s="64">
        <f t="shared" si="30"/>
        <v>6.8239729629243601E-2</v>
      </c>
      <c r="P59" s="65">
        <f t="shared" si="48"/>
        <v>0</v>
      </c>
      <c r="Q59" s="64">
        <f t="shared" si="49"/>
        <v>0.19457013574660631</v>
      </c>
      <c r="R59" s="64">
        <f t="shared" si="31"/>
        <v>0</v>
      </c>
      <c r="S59" s="60">
        <f t="shared" si="32"/>
        <v>6.8977504259195271E-2</v>
      </c>
      <c r="T59" s="61">
        <f t="shared" si="50"/>
        <v>0</v>
      </c>
      <c r="U59" s="60">
        <f t="shared" si="51"/>
        <v>0.19457013574660631</v>
      </c>
      <c r="V59" s="61">
        <f t="shared" si="33"/>
        <v>0</v>
      </c>
      <c r="W59" s="64">
        <f t="shared" si="34"/>
        <v>6.4132580063984757E-2</v>
      </c>
      <c r="X59" s="65">
        <f t="shared" si="52"/>
        <v>0</v>
      </c>
      <c r="Y59" s="64">
        <f t="shared" si="53"/>
        <v>0.19457013574660631</v>
      </c>
      <c r="Z59" s="64">
        <f t="shared" si="35"/>
        <v>0</v>
      </c>
      <c r="AA59" s="60">
        <f t="shared" si="36"/>
        <v>0</v>
      </c>
      <c r="AB59" s="61">
        <f t="shared" si="54"/>
        <v>0</v>
      </c>
      <c r="AC59" s="60">
        <f t="shared" si="55"/>
        <v>0.19457013574660631</v>
      </c>
      <c r="AD59" s="68" t="e">
        <f t="shared" si="37"/>
        <v>#DIV/0!</v>
      </c>
      <c r="AE59" s="64">
        <f t="shared" si="38"/>
        <v>6.0198530832822499E-2</v>
      </c>
      <c r="AF59" s="65">
        <f t="shared" si="56"/>
        <v>0</v>
      </c>
      <c r="AG59" s="64">
        <f t="shared" si="57"/>
        <v>0.19457013574660631</v>
      </c>
      <c r="AH59" s="64">
        <f t="shared" si="39"/>
        <v>0</v>
      </c>
      <c r="AI59" s="60">
        <f t="shared" si="58"/>
        <v>4.8699449841362888E-2</v>
      </c>
      <c r="AJ59" s="61">
        <f t="shared" si="59"/>
        <v>0</v>
      </c>
      <c r="AK59" s="60">
        <f t="shared" si="60"/>
        <v>0.19457013574660631</v>
      </c>
      <c r="AL59" s="61">
        <f t="shared" si="61"/>
        <v>0</v>
      </c>
    </row>
    <row r="60" spans="1:38" x14ac:dyDescent="0.3">
      <c r="A60" s="2">
        <v>5</v>
      </c>
      <c r="B60" s="36">
        <v>45</v>
      </c>
      <c r="C60" s="60">
        <f t="shared" si="40"/>
        <v>6.554505577699743E-2</v>
      </c>
      <c r="D60" s="68">
        <f t="shared" si="41"/>
        <v>0</v>
      </c>
      <c r="E60" s="60">
        <f t="shared" si="42"/>
        <v>0.19457013574660631</v>
      </c>
      <c r="F60" s="61">
        <f t="shared" si="43"/>
        <v>0</v>
      </c>
      <c r="G60" s="151">
        <f t="shared" si="26"/>
        <v>0</v>
      </c>
      <c r="H60" s="152">
        <f t="shared" si="44"/>
        <v>0</v>
      </c>
      <c r="I60" s="151">
        <f t="shared" si="45"/>
        <v>0.19457013574660631</v>
      </c>
      <c r="J60" s="151" t="e">
        <f t="shared" si="27"/>
        <v>#DIV/0!</v>
      </c>
      <c r="K60" s="60">
        <f t="shared" si="28"/>
        <v>5.4808117296533114E-2</v>
      </c>
      <c r="L60" s="68">
        <f t="shared" si="46"/>
        <v>0</v>
      </c>
      <c r="M60" s="60">
        <f t="shared" si="47"/>
        <v>0.19457013574660631</v>
      </c>
      <c r="N60" s="61">
        <f t="shared" si="29"/>
        <v>0</v>
      </c>
      <c r="O60" s="64">
        <f t="shared" si="30"/>
        <v>9.7052059917146438E-2</v>
      </c>
      <c r="P60" s="65">
        <f t="shared" si="48"/>
        <v>0</v>
      </c>
      <c r="Q60" s="64">
        <f t="shared" si="49"/>
        <v>0.19457013574660631</v>
      </c>
      <c r="R60" s="64">
        <f t="shared" si="31"/>
        <v>0</v>
      </c>
      <c r="S60" s="60">
        <f t="shared" si="32"/>
        <v>9.8101339390855469E-2</v>
      </c>
      <c r="T60" s="61">
        <f t="shared" si="50"/>
        <v>0</v>
      </c>
      <c r="U60" s="60">
        <f t="shared" si="51"/>
        <v>0.19457013574660631</v>
      </c>
      <c r="V60" s="61">
        <f t="shared" si="33"/>
        <v>0</v>
      </c>
      <c r="W60" s="64">
        <f t="shared" si="34"/>
        <v>9.1210780535444971E-2</v>
      </c>
      <c r="X60" s="65">
        <f t="shared" si="52"/>
        <v>0</v>
      </c>
      <c r="Y60" s="64">
        <f t="shared" si="53"/>
        <v>0.19457013574660631</v>
      </c>
      <c r="Z60" s="64">
        <f t="shared" si="35"/>
        <v>0</v>
      </c>
      <c r="AA60" s="60">
        <f t="shared" si="36"/>
        <v>0</v>
      </c>
      <c r="AB60" s="61">
        <f t="shared" si="54"/>
        <v>0</v>
      </c>
      <c r="AC60" s="60">
        <f t="shared" si="55"/>
        <v>0.19457013574660631</v>
      </c>
      <c r="AD60" s="68" t="e">
        <f t="shared" si="37"/>
        <v>#DIV/0!</v>
      </c>
      <c r="AE60" s="64">
        <f t="shared" si="38"/>
        <v>8.5615688295569758E-2</v>
      </c>
      <c r="AF60" s="65">
        <f t="shared" si="56"/>
        <v>0</v>
      </c>
      <c r="AG60" s="64">
        <f t="shared" si="57"/>
        <v>0.19457013574660631</v>
      </c>
      <c r="AH60" s="64">
        <f t="shared" si="39"/>
        <v>0</v>
      </c>
      <c r="AI60" s="60">
        <f t="shared" si="58"/>
        <v>6.926143977438276E-2</v>
      </c>
      <c r="AJ60" s="61">
        <f t="shared" si="59"/>
        <v>0</v>
      </c>
      <c r="AK60" s="60">
        <f t="shared" si="60"/>
        <v>0.19457013574660631</v>
      </c>
      <c r="AL60" s="61">
        <f t="shared" si="61"/>
        <v>0</v>
      </c>
    </row>
    <row r="61" spans="1:38" x14ac:dyDescent="0.3">
      <c r="A61" s="2">
        <v>6</v>
      </c>
      <c r="B61" s="36">
        <v>32</v>
      </c>
      <c r="C61" s="60">
        <f t="shared" si="40"/>
        <v>9.2172734686402649E-2</v>
      </c>
      <c r="D61" s="68">
        <f t="shared" si="41"/>
        <v>0</v>
      </c>
      <c r="E61" s="60">
        <f t="shared" si="42"/>
        <v>0.12217194570135748</v>
      </c>
      <c r="F61" s="61">
        <f t="shared" si="43"/>
        <v>0</v>
      </c>
      <c r="G61" s="151">
        <f t="shared" si="26"/>
        <v>0</v>
      </c>
      <c r="H61" s="152">
        <f t="shared" si="44"/>
        <v>0</v>
      </c>
      <c r="I61" s="151">
        <f t="shared" si="45"/>
        <v>0.12217194570135748</v>
      </c>
      <c r="J61" s="151" t="e">
        <f t="shared" si="27"/>
        <v>#DIV/0!</v>
      </c>
      <c r="K61" s="60">
        <f t="shared" si="28"/>
        <v>7.7073914948249694E-2</v>
      </c>
      <c r="L61" s="68">
        <f t="shared" si="46"/>
        <v>0</v>
      </c>
      <c r="M61" s="60">
        <f t="shared" si="47"/>
        <v>0.12217194570135748</v>
      </c>
      <c r="N61" s="61">
        <f t="shared" si="29"/>
        <v>0</v>
      </c>
      <c r="O61" s="64">
        <f t="shared" si="30"/>
        <v>0.1364794592584872</v>
      </c>
      <c r="P61" s="65">
        <f t="shared" si="48"/>
        <v>0</v>
      </c>
      <c r="Q61" s="64">
        <f t="shared" si="49"/>
        <v>0.12217194570135748</v>
      </c>
      <c r="R61" s="64">
        <f t="shared" si="31"/>
        <v>0</v>
      </c>
      <c r="S61" s="60">
        <f t="shared" si="32"/>
        <v>0.13795500851839054</v>
      </c>
      <c r="T61" s="61">
        <f t="shared" si="50"/>
        <v>0</v>
      </c>
      <c r="U61" s="60">
        <f t="shared" si="51"/>
        <v>0.12217194570135748</v>
      </c>
      <c r="V61" s="61">
        <f t="shared" si="33"/>
        <v>0</v>
      </c>
      <c r="W61" s="64">
        <f t="shared" si="34"/>
        <v>0.12826516012796951</v>
      </c>
      <c r="X61" s="65">
        <f t="shared" si="52"/>
        <v>0</v>
      </c>
      <c r="Y61" s="64">
        <f t="shared" si="53"/>
        <v>0.12217194570135748</v>
      </c>
      <c r="Z61" s="64">
        <f t="shared" si="35"/>
        <v>0</v>
      </c>
      <c r="AA61" s="60">
        <f t="shared" si="36"/>
        <v>0</v>
      </c>
      <c r="AB61" s="61">
        <f t="shared" si="54"/>
        <v>0</v>
      </c>
      <c r="AC61" s="60">
        <f t="shared" si="55"/>
        <v>0.12217194570135748</v>
      </c>
      <c r="AD61" s="68" t="e">
        <f t="shared" si="37"/>
        <v>#DIV/0!</v>
      </c>
      <c r="AE61" s="64">
        <f t="shared" si="38"/>
        <v>0.120397061665645</v>
      </c>
      <c r="AF61" s="65">
        <f t="shared" si="56"/>
        <v>0</v>
      </c>
      <c r="AG61" s="64">
        <f t="shared" si="57"/>
        <v>0.12217194570135748</v>
      </c>
      <c r="AH61" s="64">
        <f t="shared" si="39"/>
        <v>0</v>
      </c>
      <c r="AI61" s="60">
        <f t="shared" si="58"/>
        <v>9.7398899682725776E-2</v>
      </c>
      <c r="AJ61" s="61">
        <f t="shared" si="59"/>
        <v>0</v>
      </c>
      <c r="AK61" s="60">
        <f t="shared" si="60"/>
        <v>0.12217194570135748</v>
      </c>
      <c r="AL61" s="61">
        <f t="shared" si="61"/>
        <v>0</v>
      </c>
    </row>
    <row r="62" spans="1:38" x14ac:dyDescent="0.3">
      <c r="A62" s="2">
        <v>7</v>
      </c>
      <c r="B62" s="36">
        <v>22.6</v>
      </c>
      <c r="C62" s="60">
        <f t="shared" si="40"/>
        <v>0.13051006681260549</v>
      </c>
      <c r="D62" s="68">
        <f t="shared" si="41"/>
        <v>0</v>
      </c>
      <c r="E62" s="60">
        <f t="shared" si="42"/>
        <v>0.11312217194570137</v>
      </c>
      <c r="F62" s="61">
        <f t="shared" si="43"/>
        <v>0</v>
      </c>
      <c r="G62" s="151">
        <f t="shared" si="26"/>
        <v>0</v>
      </c>
      <c r="H62" s="152">
        <f t="shared" si="44"/>
        <v>0</v>
      </c>
      <c r="I62" s="151">
        <f t="shared" si="45"/>
        <v>0.11312217194570137</v>
      </c>
      <c r="J62" s="151" t="e">
        <f t="shared" si="27"/>
        <v>#DIV/0!</v>
      </c>
      <c r="K62" s="60">
        <f t="shared" si="28"/>
        <v>0.10913120700637124</v>
      </c>
      <c r="L62" s="68">
        <f t="shared" si="46"/>
        <v>0</v>
      </c>
      <c r="M62" s="60">
        <f t="shared" si="47"/>
        <v>0.11312217194570137</v>
      </c>
      <c r="N62" s="61">
        <f t="shared" si="29"/>
        <v>0</v>
      </c>
      <c r="O62" s="64">
        <f t="shared" si="30"/>
        <v>0.19324525204741549</v>
      </c>
      <c r="P62" s="65">
        <f t="shared" si="48"/>
        <v>0</v>
      </c>
      <c r="Q62" s="64">
        <f t="shared" si="49"/>
        <v>0.11312217194570137</v>
      </c>
      <c r="R62" s="64">
        <f t="shared" si="31"/>
        <v>0</v>
      </c>
      <c r="S62" s="60">
        <f t="shared" si="32"/>
        <v>0.19533452533577417</v>
      </c>
      <c r="T62" s="61">
        <f t="shared" si="50"/>
        <v>0</v>
      </c>
      <c r="U62" s="60">
        <f t="shared" si="51"/>
        <v>0.11312217194570137</v>
      </c>
      <c r="V62" s="61">
        <f t="shared" si="33"/>
        <v>0</v>
      </c>
      <c r="W62" s="64">
        <f t="shared" si="34"/>
        <v>0.18161438602190369</v>
      </c>
      <c r="X62" s="65">
        <f t="shared" si="52"/>
        <v>0</v>
      </c>
      <c r="Y62" s="64">
        <f t="shared" si="53"/>
        <v>0.11312217194570137</v>
      </c>
      <c r="Z62" s="64">
        <f t="shared" si="35"/>
        <v>0</v>
      </c>
      <c r="AA62" s="60">
        <f t="shared" si="36"/>
        <v>0</v>
      </c>
      <c r="AB62" s="61">
        <f t="shared" si="54"/>
        <v>0</v>
      </c>
      <c r="AC62" s="60">
        <f t="shared" si="55"/>
        <v>0.11312217194570137</v>
      </c>
      <c r="AD62" s="68" t="e">
        <f t="shared" si="37"/>
        <v>#DIV/0!</v>
      </c>
      <c r="AE62" s="64">
        <f t="shared" si="38"/>
        <v>0.17047371563277167</v>
      </c>
      <c r="AF62" s="65">
        <f t="shared" si="56"/>
        <v>0</v>
      </c>
      <c r="AG62" s="64">
        <f t="shared" si="57"/>
        <v>0.11312217194570137</v>
      </c>
      <c r="AH62" s="64">
        <f t="shared" si="39"/>
        <v>0</v>
      </c>
      <c r="AI62" s="60">
        <f t="shared" si="58"/>
        <v>0.137909946453417</v>
      </c>
      <c r="AJ62" s="61">
        <f t="shared" si="59"/>
        <v>0</v>
      </c>
      <c r="AK62" s="60">
        <f t="shared" si="60"/>
        <v>0.11312217194570137</v>
      </c>
      <c r="AL62" s="61">
        <f t="shared" si="61"/>
        <v>0</v>
      </c>
    </row>
    <row r="63" spans="1:38" x14ac:dyDescent="0.3">
      <c r="A63" s="2">
        <v>8</v>
      </c>
      <c r="B63" s="36">
        <v>16</v>
      </c>
      <c r="C63" s="60">
        <f t="shared" si="40"/>
        <v>0.1843454693728053</v>
      </c>
      <c r="D63" s="68">
        <f t="shared" si="41"/>
        <v>0</v>
      </c>
      <c r="E63" s="60">
        <f t="shared" si="42"/>
        <v>4.5248868778280549E-2</v>
      </c>
      <c r="F63" s="61">
        <f t="shared" si="43"/>
        <v>0</v>
      </c>
      <c r="G63" s="151">
        <f t="shared" si="26"/>
        <v>0</v>
      </c>
      <c r="H63" s="152">
        <f t="shared" si="44"/>
        <v>0</v>
      </c>
      <c r="I63" s="151">
        <f t="shared" si="45"/>
        <v>4.5248868778280549E-2</v>
      </c>
      <c r="J63" s="151" t="e">
        <f t="shared" si="27"/>
        <v>#DIV/0!</v>
      </c>
      <c r="K63" s="60">
        <f t="shared" si="28"/>
        <v>0.15414782989649939</v>
      </c>
      <c r="L63" s="68">
        <f t="shared" si="46"/>
        <v>0</v>
      </c>
      <c r="M63" s="60">
        <f t="shared" si="47"/>
        <v>4.5248868778280549E-2</v>
      </c>
      <c r="N63" s="61">
        <f t="shared" si="29"/>
        <v>0</v>
      </c>
      <c r="O63" s="64">
        <f t="shared" si="30"/>
        <v>0.2729589185169744</v>
      </c>
      <c r="P63" s="65">
        <f t="shared" si="48"/>
        <v>0</v>
      </c>
      <c r="Q63" s="64">
        <f t="shared" si="49"/>
        <v>4.5248868778280549E-2</v>
      </c>
      <c r="R63" s="64">
        <f t="shared" si="31"/>
        <v>0</v>
      </c>
      <c r="S63" s="60">
        <f t="shared" si="32"/>
        <v>0.27591001703678109</v>
      </c>
      <c r="T63" s="61">
        <f t="shared" si="50"/>
        <v>0</v>
      </c>
      <c r="U63" s="60">
        <f t="shared" si="51"/>
        <v>4.5248868778280549E-2</v>
      </c>
      <c r="V63" s="61">
        <f t="shared" si="33"/>
        <v>0</v>
      </c>
      <c r="W63" s="64">
        <f t="shared" si="34"/>
        <v>0.25653032025593903</v>
      </c>
      <c r="X63" s="65">
        <f t="shared" si="52"/>
        <v>0</v>
      </c>
      <c r="Y63" s="64">
        <f t="shared" si="53"/>
        <v>4.5248868778280549E-2</v>
      </c>
      <c r="Z63" s="64">
        <f t="shared" si="35"/>
        <v>0</v>
      </c>
      <c r="AA63" s="60">
        <f t="shared" si="36"/>
        <v>0</v>
      </c>
      <c r="AB63" s="61">
        <f t="shared" si="54"/>
        <v>0</v>
      </c>
      <c r="AC63" s="60">
        <f t="shared" si="55"/>
        <v>4.5248868778280549E-2</v>
      </c>
      <c r="AD63" s="68" t="e">
        <f t="shared" si="37"/>
        <v>#DIV/0!</v>
      </c>
      <c r="AE63" s="64">
        <f t="shared" si="38"/>
        <v>0.24079412333128999</v>
      </c>
      <c r="AF63" s="65">
        <f t="shared" si="56"/>
        <v>0</v>
      </c>
      <c r="AG63" s="64">
        <f t="shared" si="57"/>
        <v>4.5248868778280549E-2</v>
      </c>
      <c r="AH63" s="64">
        <f t="shared" si="39"/>
        <v>0</v>
      </c>
      <c r="AI63" s="60">
        <f t="shared" si="58"/>
        <v>0.19479779936545155</v>
      </c>
      <c r="AJ63" s="61">
        <f t="shared" si="59"/>
        <v>0</v>
      </c>
      <c r="AK63" s="60">
        <f t="shared" si="60"/>
        <v>4.5248868778280549E-2</v>
      </c>
      <c r="AL63" s="61">
        <f t="shared" si="61"/>
        <v>0</v>
      </c>
    </row>
    <row r="64" spans="1:38" x14ac:dyDescent="0.3">
      <c r="A64" s="2">
        <v>9</v>
      </c>
      <c r="B64" s="58">
        <v>11</v>
      </c>
      <c r="C64" s="60">
        <f t="shared" si="40"/>
        <v>0.26813886454226221</v>
      </c>
      <c r="D64" s="68">
        <f>($B$14/1000/($M$6*60))*B40/($M$3*$M$5)</f>
        <v>1.0062893081761007E-11</v>
      </c>
      <c r="E64" s="60">
        <f t="shared" si="42"/>
        <v>6.7873303167420851E-3</v>
      </c>
      <c r="F64" s="61">
        <f t="shared" si="43"/>
        <v>2.3004813693672412E-6</v>
      </c>
      <c r="G64" s="151">
        <f t="shared" si="26"/>
        <v>0</v>
      </c>
      <c r="H64" s="152">
        <f t="shared" si="44"/>
        <v>6.1617610062893081E-11</v>
      </c>
      <c r="I64" s="151">
        <f t="shared" si="45"/>
        <v>6.7873303167420851E-3</v>
      </c>
      <c r="J64" s="151" t="e">
        <f t="shared" si="27"/>
        <v>#DIV/0!</v>
      </c>
      <c r="K64" s="60">
        <f t="shared" si="28"/>
        <v>0.22421502530399912</v>
      </c>
      <c r="L64" s="68">
        <f t="shared" si="46"/>
        <v>0</v>
      </c>
      <c r="M64" s="60">
        <f t="shared" si="47"/>
        <v>6.7873303167420851E-3</v>
      </c>
      <c r="N64" s="61">
        <f t="shared" si="29"/>
        <v>0</v>
      </c>
      <c r="O64" s="64">
        <f t="shared" si="30"/>
        <v>0.3970311542065082</v>
      </c>
      <c r="P64" s="65">
        <f t="shared" si="48"/>
        <v>0</v>
      </c>
      <c r="Q64" s="64">
        <f t="shared" si="49"/>
        <v>6.7873303167420851E-3</v>
      </c>
      <c r="R64" s="64">
        <f t="shared" si="31"/>
        <v>0</v>
      </c>
      <c r="S64" s="60">
        <f t="shared" si="32"/>
        <v>0.40132366114440876</v>
      </c>
      <c r="T64" s="61">
        <f t="shared" si="50"/>
        <v>0</v>
      </c>
      <c r="U64" s="60">
        <f t="shared" si="51"/>
        <v>6.7873303167420851E-3</v>
      </c>
      <c r="V64" s="61">
        <f t="shared" si="33"/>
        <v>0</v>
      </c>
      <c r="W64" s="64">
        <f t="shared" si="34"/>
        <v>0.37313501128136578</v>
      </c>
      <c r="X64" s="65">
        <f t="shared" si="52"/>
        <v>0</v>
      </c>
      <c r="Y64" s="64">
        <f t="shared" si="53"/>
        <v>6.7873303167420851E-3</v>
      </c>
      <c r="Z64" s="64">
        <f t="shared" si="35"/>
        <v>0</v>
      </c>
      <c r="AA64" s="60">
        <f t="shared" si="36"/>
        <v>0</v>
      </c>
      <c r="AB64" s="61">
        <f t="shared" si="54"/>
        <v>0</v>
      </c>
      <c r="AC64" s="60">
        <f t="shared" si="55"/>
        <v>6.7873303167420851E-3</v>
      </c>
      <c r="AD64" s="68" t="e">
        <f t="shared" si="37"/>
        <v>#DIV/0!</v>
      </c>
      <c r="AE64" s="64">
        <f t="shared" si="38"/>
        <v>0.35024599757278541</v>
      </c>
      <c r="AF64" s="65">
        <f t="shared" si="56"/>
        <v>0</v>
      </c>
      <c r="AG64" s="64">
        <f t="shared" si="57"/>
        <v>6.7873303167420851E-3</v>
      </c>
      <c r="AH64" s="64">
        <f t="shared" si="39"/>
        <v>0</v>
      </c>
      <c r="AI64" s="60">
        <f t="shared" si="58"/>
        <v>0.28334225362247495</v>
      </c>
      <c r="AJ64" s="61">
        <f t="shared" si="59"/>
        <v>0</v>
      </c>
      <c r="AK64" s="60">
        <f t="shared" si="60"/>
        <v>6.7873303167420851E-3</v>
      </c>
      <c r="AL64" s="61">
        <f t="shared" si="61"/>
        <v>0</v>
      </c>
    </row>
    <row r="65" spans="1:38" x14ac:dyDescent="0.3">
      <c r="A65" s="2">
        <v>10</v>
      </c>
      <c r="B65" s="58">
        <v>8</v>
      </c>
      <c r="C65" s="60">
        <f t="shared" si="40"/>
        <v>0.3686909387456106</v>
      </c>
      <c r="D65" s="68">
        <f t="shared" si="41"/>
        <v>0</v>
      </c>
      <c r="E65" s="60">
        <f t="shared" si="42"/>
        <v>5.4298642533936597E-3</v>
      </c>
      <c r="F65" s="61">
        <f t="shared" si="43"/>
        <v>0</v>
      </c>
      <c r="G65" s="151">
        <f t="shared" si="26"/>
        <v>0</v>
      </c>
      <c r="H65" s="152">
        <f t="shared" si="44"/>
        <v>2.5808805031446548E-11</v>
      </c>
      <c r="I65" s="151">
        <f t="shared" si="45"/>
        <v>5.4298642533936597E-3</v>
      </c>
      <c r="J65" s="151" t="e">
        <f t="shared" si="27"/>
        <v>#DIV/0!</v>
      </c>
      <c r="K65" s="60">
        <f t="shared" si="28"/>
        <v>0.30829565979299878</v>
      </c>
      <c r="L65" s="68">
        <f t="shared" si="46"/>
        <v>0</v>
      </c>
      <c r="M65" s="60">
        <f t="shared" si="47"/>
        <v>5.4298642533936597E-3</v>
      </c>
      <c r="N65" s="68">
        <f t="shared" si="29"/>
        <v>0</v>
      </c>
      <c r="O65" s="64">
        <f t="shared" si="30"/>
        <v>0.54591783703394881</v>
      </c>
      <c r="P65" s="65">
        <f t="shared" si="48"/>
        <v>0</v>
      </c>
      <c r="Q65" s="64">
        <f t="shared" si="49"/>
        <v>5.4298642533936597E-3</v>
      </c>
      <c r="R65" s="64">
        <f t="shared" si="31"/>
        <v>0</v>
      </c>
      <c r="S65" s="60">
        <f t="shared" si="32"/>
        <v>0.55182003407356217</v>
      </c>
      <c r="T65" s="61">
        <f t="shared" si="50"/>
        <v>0</v>
      </c>
      <c r="U65" s="60">
        <f t="shared" si="51"/>
        <v>5.4298642533936597E-3</v>
      </c>
      <c r="V65" s="61">
        <f t="shared" si="33"/>
        <v>0</v>
      </c>
      <c r="W65" s="64">
        <f t="shared" si="34"/>
        <v>0.51306064051187805</v>
      </c>
      <c r="X65" s="65">
        <f t="shared" si="52"/>
        <v>0</v>
      </c>
      <c r="Y65" s="64">
        <f t="shared" si="53"/>
        <v>5.4298642533936597E-3</v>
      </c>
      <c r="Z65" s="64">
        <f t="shared" si="35"/>
        <v>0</v>
      </c>
      <c r="AA65" s="60">
        <f t="shared" si="36"/>
        <v>0</v>
      </c>
      <c r="AB65" s="61">
        <f t="shared" si="54"/>
        <v>0</v>
      </c>
      <c r="AC65" s="60">
        <f t="shared" si="55"/>
        <v>5.4298642533936597E-3</v>
      </c>
      <c r="AD65" s="68" t="e">
        <f t="shared" si="37"/>
        <v>#DIV/0!</v>
      </c>
      <c r="AE65" s="64">
        <f t="shared" si="38"/>
        <v>0.48158824666257999</v>
      </c>
      <c r="AF65" s="65">
        <f t="shared" si="56"/>
        <v>2.5056603773584901E-12</v>
      </c>
      <c r="AG65" s="64">
        <f t="shared" si="57"/>
        <v>5.4298642533936597E-3</v>
      </c>
      <c r="AH65" s="64">
        <f t="shared" si="39"/>
        <v>4.79631787200728E-7</v>
      </c>
      <c r="AI65" s="60">
        <f t="shared" si="58"/>
        <v>0.3895955987309031</v>
      </c>
      <c r="AJ65" s="61">
        <f t="shared" si="59"/>
        <v>0</v>
      </c>
      <c r="AK65" s="60">
        <f t="shared" si="60"/>
        <v>5.4298642533936597E-3</v>
      </c>
      <c r="AL65" s="61">
        <f t="shared" si="61"/>
        <v>0</v>
      </c>
    </row>
    <row r="66" spans="1:38" x14ac:dyDescent="0.3">
      <c r="A66" s="2">
        <f>A65+1</f>
        <v>11</v>
      </c>
      <c r="B66" s="58">
        <v>5.6</v>
      </c>
      <c r="C66" s="60">
        <f t="shared" si="40"/>
        <v>0.52670134106515798</v>
      </c>
      <c r="D66" s="68">
        <f t="shared" si="41"/>
        <v>0</v>
      </c>
      <c r="E66" s="60">
        <f t="shared" si="42"/>
        <v>3.6199095022624445E-3</v>
      </c>
      <c r="F66" s="61">
        <f t="shared" si="43"/>
        <v>0</v>
      </c>
      <c r="G66" s="151">
        <f t="shared" si="26"/>
        <v>0</v>
      </c>
      <c r="H66" s="152">
        <f t="shared" si="44"/>
        <v>4.4125786163522011E-11</v>
      </c>
      <c r="I66" s="151">
        <f t="shared" si="45"/>
        <v>3.6199095022624445E-3</v>
      </c>
      <c r="J66" s="151" t="e">
        <f t="shared" si="27"/>
        <v>#DIV/0!</v>
      </c>
      <c r="K66" s="60">
        <f t="shared" si="28"/>
        <v>0.44042237113285543</v>
      </c>
      <c r="L66" s="68">
        <f t="shared" si="46"/>
        <v>0</v>
      </c>
      <c r="M66" s="60">
        <f t="shared" si="47"/>
        <v>3.6199095022624445E-3</v>
      </c>
      <c r="N66" s="61">
        <f t="shared" si="29"/>
        <v>0</v>
      </c>
      <c r="O66" s="64">
        <f t="shared" si="30"/>
        <v>0.77988262433421263</v>
      </c>
      <c r="P66" s="65">
        <f t="shared" si="48"/>
        <v>0</v>
      </c>
      <c r="Q66" s="64">
        <f t="shared" si="49"/>
        <v>3.6199095022624445E-3</v>
      </c>
      <c r="R66" s="64">
        <f t="shared" si="31"/>
        <v>0</v>
      </c>
      <c r="S66" s="60">
        <f t="shared" si="32"/>
        <v>0.78831433439080301</v>
      </c>
      <c r="T66" s="61">
        <f t="shared" si="50"/>
        <v>2.5501886792452829E-12</v>
      </c>
      <c r="U66" s="60">
        <f t="shared" si="51"/>
        <v>3.6199095022624445E-3</v>
      </c>
      <c r="V66" s="61">
        <f t="shared" si="33"/>
        <v>5.9698985144301188E-7</v>
      </c>
      <c r="W66" s="64">
        <f t="shared" si="34"/>
        <v>0.73294377215982576</v>
      </c>
      <c r="X66" s="65">
        <f t="shared" si="52"/>
        <v>0</v>
      </c>
      <c r="Y66" s="64">
        <f t="shared" si="53"/>
        <v>3.6199095022624445E-3</v>
      </c>
      <c r="Z66" s="64">
        <f t="shared" si="35"/>
        <v>0</v>
      </c>
      <c r="AA66" s="60">
        <f t="shared" si="36"/>
        <v>0</v>
      </c>
      <c r="AB66" s="61">
        <f t="shared" si="54"/>
        <v>2.4477987421383646E-12</v>
      </c>
      <c r="AC66" s="60">
        <f t="shared" si="55"/>
        <v>3.6199095022624445E-3</v>
      </c>
      <c r="AD66" s="68" t="e">
        <f t="shared" si="37"/>
        <v>#DIV/0!</v>
      </c>
      <c r="AE66" s="64">
        <f t="shared" si="38"/>
        <v>0.68798320951797143</v>
      </c>
      <c r="AF66" s="65">
        <f t="shared" si="56"/>
        <v>2.6062893081761006E-12</v>
      </c>
      <c r="AG66" s="64">
        <f t="shared" si="57"/>
        <v>3.6199095022624445E-3</v>
      </c>
      <c r="AH66" s="64">
        <f t="shared" si="39"/>
        <v>7.4834116195776135E-7</v>
      </c>
      <c r="AI66" s="60">
        <f t="shared" si="58"/>
        <v>0.55656514104414734</v>
      </c>
      <c r="AJ66" s="61">
        <f t="shared" si="59"/>
        <v>2.6930589295293192E-12</v>
      </c>
      <c r="AK66" s="60">
        <f t="shared" si="60"/>
        <v>3.6199095022624445E-3</v>
      </c>
      <c r="AL66" s="61">
        <f t="shared" si="61"/>
        <v>1.0627120967914573E-6</v>
      </c>
    </row>
    <row r="67" spans="1:38" x14ac:dyDescent="0.3">
      <c r="A67" s="2">
        <f t="shared" ref="A67:A74" si="62">A66+1</f>
        <v>12</v>
      </c>
      <c r="B67" s="58">
        <v>4</v>
      </c>
      <c r="C67" s="60">
        <f t="shared" si="40"/>
        <v>0.73738187749122119</v>
      </c>
      <c r="D67" s="68">
        <f t="shared" si="41"/>
        <v>0</v>
      </c>
      <c r="E67" s="60">
        <f t="shared" si="42"/>
        <v>2.7149321266968368E-3</v>
      </c>
      <c r="F67" s="61">
        <f t="shared" si="43"/>
        <v>0</v>
      </c>
      <c r="G67" s="151">
        <f t="shared" si="26"/>
        <v>0</v>
      </c>
      <c r="H67" s="152">
        <f t="shared" si="44"/>
        <v>4.067924528301887E-11</v>
      </c>
      <c r="I67" s="151">
        <f t="shared" si="45"/>
        <v>2.7149321266968368E-3</v>
      </c>
      <c r="J67" s="151" t="e">
        <f t="shared" si="27"/>
        <v>#DIV/0!</v>
      </c>
      <c r="K67" s="60">
        <f t="shared" si="28"/>
        <v>0.61659131958599755</v>
      </c>
      <c r="L67" s="68">
        <f t="shared" si="46"/>
        <v>0</v>
      </c>
      <c r="M67" s="60">
        <f t="shared" si="47"/>
        <v>2.7149321266968368E-3</v>
      </c>
      <c r="N67" s="61">
        <f t="shared" si="29"/>
        <v>0</v>
      </c>
      <c r="O67" s="64">
        <f t="shared" si="30"/>
        <v>1.0918356740678976</v>
      </c>
      <c r="P67" s="65">
        <f t="shared" si="48"/>
        <v>0</v>
      </c>
      <c r="Q67" s="64">
        <f t="shared" si="49"/>
        <v>2.7149321266968368E-3</v>
      </c>
      <c r="R67" s="64">
        <f t="shared" si="31"/>
        <v>0</v>
      </c>
      <c r="S67" s="60">
        <f t="shared" si="32"/>
        <v>1.1036400681471243</v>
      </c>
      <c r="T67" s="61">
        <f t="shared" si="50"/>
        <v>2.6528301886792455E-12</v>
      </c>
      <c r="U67" s="60">
        <f t="shared" si="51"/>
        <v>2.7149321266968368E-3</v>
      </c>
      <c r="V67" s="61">
        <f t="shared" si="33"/>
        <v>8.2802380500036868E-7</v>
      </c>
      <c r="W67" s="64">
        <f t="shared" si="34"/>
        <v>1.0261212810237561</v>
      </c>
      <c r="X67" s="65">
        <f t="shared" si="52"/>
        <v>0</v>
      </c>
      <c r="Y67" s="64">
        <f t="shared" si="53"/>
        <v>2.7149321266968368E-3</v>
      </c>
      <c r="Z67" s="64">
        <f t="shared" si="35"/>
        <v>0</v>
      </c>
      <c r="AA67" s="60">
        <f t="shared" si="36"/>
        <v>0</v>
      </c>
      <c r="AB67" s="61">
        <f t="shared" si="54"/>
        <v>1.4968553459119493E-12</v>
      </c>
      <c r="AC67" s="60">
        <f t="shared" si="55"/>
        <v>2.7149321266968368E-3</v>
      </c>
      <c r="AD67" s="68" t="e">
        <f t="shared" si="37"/>
        <v>#DIV/0!</v>
      </c>
      <c r="AE67" s="64">
        <f t="shared" si="38"/>
        <v>0.96317649332515998</v>
      </c>
      <c r="AF67" s="65">
        <f t="shared" si="56"/>
        <v>3.9421383647798748E-12</v>
      </c>
      <c r="AG67" s="64">
        <f t="shared" si="57"/>
        <v>2.7149321266968368E-3</v>
      </c>
      <c r="AH67" s="64">
        <f t="shared" si="39"/>
        <v>1.5092028324167451E-6</v>
      </c>
      <c r="AI67" s="60">
        <f t="shared" si="58"/>
        <v>0.77919119746180621</v>
      </c>
      <c r="AJ67" s="61">
        <f t="shared" si="59"/>
        <v>5.160631230043812E-12</v>
      </c>
      <c r="AK67" s="60">
        <f t="shared" si="60"/>
        <v>2.7149321266968368E-3</v>
      </c>
      <c r="AL67" s="61">
        <f t="shared" si="61"/>
        <v>2.7152594274178989E-6</v>
      </c>
    </row>
    <row r="68" spans="1:38" x14ac:dyDescent="0.3">
      <c r="A68" s="2">
        <f t="shared" si="62"/>
        <v>13</v>
      </c>
      <c r="B68" s="58">
        <v>2.8</v>
      </c>
      <c r="C68" s="60">
        <f t="shared" si="40"/>
        <v>1.053402682130316</v>
      </c>
      <c r="D68" s="68">
        <f t="shared" si="41"/>
        <v>0</v>
      </c>
      <c r="E68" s="60">
        <f t="shared" si="42"/>
        <v>1.8099547511312222E-3</v>
      </c>
      <c r="F68" s="61">
        <f t="shared" si="43"/>
        <v>0</v>
      </c>
      <c r="G68" s="151">
        <f t="shared" si="26"/>
        <v>0</v>
      </c>
      <c r="H68" s="152">
        <f t="shared" si="44"/>
        <v>3.5846540880503154E-11</v>
      </c>
      <c r="I68" s="151">
        <f t="shared" si="45"/>
        <v>1.8099547511312222E-3</v>
      </c>
      <c r="J68" s="151" t="e">
        <f t="shared" si="27"/>
        <v>#DIV/0!</v>
      </c>
      <c r="K68" s="60">
        <f>$D$21/(($M$3-$M$2)*$M$4*B68/1000)</f>
        <v>0.88084474226571086</v>
      </c>
      <c r="L68" s="68">
        <f t="shared" si="46"/>
        <v>6.7924528301886789E-14</v>
      </c>
      <c r="M68" s="60">
        <f t="shared" si="47"/>
        <v>1.8099547511312222E-3</v>
      </c>
      <c r="N68" s="61">
        <f t="shared" si="29"/>
        <v>7.6154635031688742E-8</v>
      </c>
      <c r="O68" s="64">
        <f t="shared" si="30"/>
        <v>1.5597652486684253</v>
      </c>
      <c r="P68" s="65">
        <f t="shared" si="48"/>
        <v>2.2716981132075474E-12</v>
      </c>
      <c r="Q68" s="64">
        <f t="shared" si="49"/>
        <v>1.8099547511312222E-3</v>
      </c>
      <c r="R68" s="64">
        <f t="shared" si="31"/>
        <v>1.0808875554473613E-6</v>
      </c>
      <c r="S68" s="60">
        <f t="shared" si="32"/>
        <v>1.576628668781606</v>
      </c>
      <c r="T68" s="61">
        <f t="shared" si="50"/>
        <v>3.8480503144654095E-12</v>
      </c>
      <c r="U68" s="60">
        <f t="shared" si="51"/>
        <v>1.8099547511312222E-3</v>
      </c>
      <c r="V68" s="61">
        <f t="shared" si="33"/>
        <v>1.801629035744759E-6</v>
      </c>
      <c r="W68" s="64">
        <f t="shared" si="34"/>
        <v>1.4658875443196515</v>
      </c>
      <c r="X68" s="65">
        <f t="shared" si="52"/>
        <v>2.5333333333333333E-13</v>
      </c>
      <c r="Y68" s="64">
        <f t="shared" si="53"/>
        <v>1.8099547511312222E-3</v>
      </c>
      <c r="Z68" s="64">
        <f t="shared" si="35"/>
        <v>1.3230008254005486E-7</v>
      </c>
      <c r="AA68" s="60">
        <f t="shared" si="36"/>
        <v>0</v>
      </c>
      <c r="AB68" s="61">
        <f t="shared" si="54"/>
        <v>1.6057861635220123E-12</v>
      </c>
      <c r="AC68" s="60">
        <f t="shared" si="55"/>
        <v>1.8099547511312222E-3</v>
      </c>
      <c r="AD68" s="68" t="e">
        <f t="shared" si="37"/>
        <v>#DIV/0!</v>
      </c>
      <c r="AE68" s="64">
        <f t="shared" si="38"/>
        <v>1.3759664190359429</v>
      </c>
      <c r="AF68" s="65">
        <f t="shared" si="56"/>
        <v>9.9119496855345908E-12</v>
      </c>
      <c r="AG68" s="64">
        <f t="shared" si="57"/>
        <v>1.8099547511312222E-3</v>
      </c>
      <c r="AH68" s="64">
        <f t="shared" si="39"/>
        <v>5.6920157878640537E-6</v>
      </c>
      <c r="AI68" s="60">
        <f t="shared" si="58"/>
        <v>1.1131302820882947</v>
      </c>
      <c r="AJ68" s="61">
        <f t="shared" si="59"/>
        <v>7.0658563100193013E-12</v>
      </c>
      <c r="AK68" s="60">
        <f t="shared" si="60"/>
        <v>1.8099547511312222E-3</v>
      </c>
      <c r="AL68" s="61">
        <f t="shared" si="61"/>
        <v>5.5765366977395804E-6</v>
      </c>
    </row>
    <row r="69" spans="1:38" x14ac:dyDescent="0.3">
      <c r="A69" s="2">
        <f t="shared" si="62"/>
        <v>14</v>
      </c>
      <c r="B69" s="58">
        <v>2</v>
      </c>
      <c r="C69" s="60">
        <f t="shared" si="40"/>
        <v>1.4747637549824424</v>
      </c>
      <c r="D69" s="68">
        <f t="shared" si="41"/>
        <v>0</v>
      </c>
      <c r="E69" s="60">
        <f t="shared" si="42"/>
        <v>1.3574660633484115E-3</v>
      </c>
      <c r="F69" s="61">
        <f t="shared" si="43"/>
        <v>0</v>
      </c>
      <c r="G69" s="151">
        <f t="shared" si="26"/>
        <v>0</v>
      </c>
      <c r="H69" s="152">
        <f t="shared" si="44"/>
        <v>3.40125786163522E-11</v>
      </c>
      <c r="I69" s="151">
        <f t="shared" si="45"/>
        <v>1.3574660633484115E-3</v>
      </c>
      <c r="J69" s="151" t="e">
        <f t="shared" si="27"/>
        <v>#DIV/0!</v>
      </c>
      <c r="K69" s="60">
        <f t="shared" si="28"/>
        <v>1.2331826391719951</v>
      </c>
      <c r="L69" s="68">
        <f t="shared" si="46"/>
        <v>3.2201257861635218E-13</v>
      </c>
      <c r="M69" s="60">
        <f t="shared" si="47"/>
        <v>1.3574660633484115E-3</v>
      </c>
      <c r="N69" s="61">
        <f t="shared" si="29"/>
        <v>4.8137250785462698E-7</v>
      </c>
      <c r="O69" s="64">
        <f t="shared" si="30"/>
        <v>2.1836713481357952</v>
      </c>
      <c r="P69" s="65">
        <f t="shared" si="48"/>
        <v>1.7315723270440253E-12</v>
      </c>
      <c r="Q69" s="64">
        <f t="shared" si="49"/>
        <v>1.3574660633484115E-3</v>
      </c>
      <c r="R69" s="64">
        <f t="shared" si="31"/>
        <v>1.0985232992461006E-6</v>
      </c>
      <c r="S69" s="60">
        <f t="shared" si="32"/>
        <v>2.2072801362942487</v>
      </c>
      <c r="T69" s="61">
        <f t="shared" si="50"/>
        <v>6.0186163522012576E-12</v>
      </c>
      <c r="U69" s="60">
        <f t="shared" si="51"/>
        <v>1.3574660633484115E-3</v>
      </c>
      <c r="V69" s="61">
        <f t="shared" si="33"/>
        <v>3.7571629228694016E-6</v>
      </c>
      <c r="W69" s="64">
        <f t="shared" si="34"/>
        <v>2.0522425620475122</v>
      </c>
      <c r="X69" s="65">
        <f t="shared" si="52"/>
        <v>2.1433962264150944E-13</v>
      </c>
      <c r="Y69" s="64">
        <f t="shared" si="53"/>
        <v>1.3574660633484115E-3</v>
      </c>
      <c r="Z69" s="64">
        <f t="shared" si="35"/>
        <v>1.4924815666882116E-7</v>
      </c>
      <c r="AA69" s="60">
        <f t="shared" si="36"/>
        <v>0</v>
      </c>
      <c r="AB69" s="61">
        <f t="shared" si="54"/>
        <v>3.4983647798742138E-12</v>
      </c>
      <c r="AC69" s="60">
        <f t="shared" si="55"/>
        <v>1.3574660633484115E-3</v>
      </c>
      <c r="AD69" s="68" t="e">
        <f t="shared" si="37"/>
        <v>#DIV/0!</v>
      </c>
      <c r="AE69" s="64">
        <f t="shared" si="38"/>
        <v>1.92635298665032</v>
      </c>
      <c r="AF69" s="65">
        <f t="shared" si="56"/>
        <v>3.6729559748427673E-13</v>
      </c>
      <c r="AG69" s="64">
        <f t="shared" si="57"/>
        <v>1.3574660633484115E-3</v>
      </c>
      <c r="AH69" s="64">
        <f t="shared" si="39"/>
        <v>2.812298832582589E-7</v>
      </c>
      <c r="AI69" s="60">
        <f t="shared" si="58"/>
        <v>1.5583823949236124</v>
      </c>
      <c r="AJ69" s="61">
        <f t="shared" si="59"/>
        <v>3.9711207943906922E-12</v>
      </c>
      <c r="AK69" s="60">
        <f t="shared" si="60"/>
        <v>1.3574660633484115E-3</v>
      </c>
      <c r="AL69" s="61">
        <f t="shared" si="61"/>
        <v>4.178800109417273E-6</v>
      </c>
    </row>
    <row r="70" spans="1:38" x14ac:dyDescent="0.3">
      <c r="A70" s="2">
        <f t="shared" si="62"/>
        <v>15</v>
      </c>
      <c r="B70" s="58">
        <v>1.4</v>
      </c>
      <c r="C70" s="60">
        <f t="shared" si="40"/>
        <v>2.1068053642606319</v>
      </c>
      <c r="D70" s="68">
        <f t="shared" si="41"/>
        <v>1.4138364779874215E-12</v>
      </c>
      <c r="E70" s="60">
        <f t="shared" si="42"/>
        <v>9.0497737556561458E-4</v>
      </c>
      <c r="F70" s="61">
        <f t="shared" si="43"/>
        <v>2.4241322429707223E-6</v>
      </c>
      <c r="G70" s="151">
        <f t="shared" si="26"/>
        <v>0</v>
      </c>
      <c r="H70" s="152">
        <f t="shared" si="44"/>
        <v>3.3584905660377357E-11</v>
      </c>
      <c r="I70" s="151">
        <f t="shared" si="45"/>
        <v>9.0497737556561458E-4</v>
      </c>
      <c r="J70" s="151" t="e">
        <f t="shared" si="27"/>
        <v>#DIV/0!</v>
      </c>
      <c r="K70" s="60">
        <f t="shared" si="28"/>
        <v>1.7616894845314217</v>
      </c>
      <c r="L70" s="68">
        <f t="shared" si="46"/>
        <v>7.9044025157232712E-13</v>
      </c>
      <c r="M70" s="60">
        <f t="shared" si="47"/>
        <v>9.0497737556561458E-4</v>
      </c>
      <c r="N70" s="61">
        <f t="shared" si="29"/>
        <v>1.7724286168115935E-6</v>
      </c>
      <c r="O70" s="64">
        <f t="shared" si="30"/>
        <v>3.1195304973368505</v>
      </c>
      <c r="P70" s="65">
        <f t="shared" si="48"/>
        <v>2.5660377358490567E-12</v>
      </c>
      <c r="Q70" s="64">
        <f t="shared" si="49"/>
        <v>9.0497737556561458E-4</v>
      </c>
      <c r="R70" s="64">
        <f t="shared" si="31"/>
        <v>2.4418722182863879E-6</v>
      </c>
      <c r="S70" s="60">
        <f t="shared" si="32"/>
        <v>3.153257337563212</v>
      </c>
      <c r="T70" s="61">
        <f t="shared" si="50"/>
        <v>8.8777358490566047E-12</v>
      </c>
      <c r="U70" s="60">
        <f t="shared" si="51"/>
        <v>9.0497737556561458E-4</v>
      </c>
      <c r="V70" s="61">
        <f t="shared" si="33"/>
        <v>8.3129820923635666E-6</v>
      </c>
      <c r="W70" s="64">
        <f t="shared" si="34"/>
        <v>2.931775088639303</v>
      </c>
      <c r="X70" s="65">
        <f t="shared" si="52"/>
        <v>1.1874213836477989E-12</v>
      </c>
      <c r="Y70" s="64">
        <f t="shared" si="53"/>
        <v>9.0497737556561458E-4</v>
      </c>
      <c r="Z70" s="64">
        <f t="shared" si="35"/>
        <v>1.2402311610507579E-6</v>
      </c>
      <c r="AA70" s="60">
        <f t="shared" si="36"/>
        <v>0</v>
      </c>
      <c r="AB70" s="61">
        <f t="shared" si="54"/>
        <v>7.41383647798742E-12</v>
      </c>
      <c r="AC70" s="60">
        <f t="shared" si="55"/>
        <v>9.0497737556561458E-4</v>
      </c>
      <c r="AD70" s="68" t="e">
        <f t="shared" si="37"/>
        <v>#DIV/0!</v>
      </c>
      <c r="AE70" s="64">
        <f t="shared" si="38"/>
        <v>2.7519328380718857</v>
      </c>
      <c r="AF70" s="65">
        <f t="shared" si="56"/>
        <v>1.1906918238993708E-11</v>
      </c>
      <c r="AG70" s="64">
        <f t="shared" si="57"/>
        <v>9.0497737556561458E-4</v>
      </c>
      <c r="AH70" s="64">
        <f t="shared" si="39"/>
        <v>1.3675284631452009E-5</v>
      </c>
      <c r="AI70" s="60">
        <f t="shared" si="58"/>
        <v>2.2262605641765894</v>
      </c>
      <c r="AJ70" s="61">
        <f t="shared" si="59"/>
        <v>8.1065638285492748E-12</v>
      </c>
      <c r="AK70" s="60">
        <f t="shared" si="60"/>
        <v>9.0497737556561458E-4</v>
      </c>
      <c r="AL70" s="61">
        <f t="shared" si="61"/>
        <v>1.2795774128146584E-5</v>
      </c>
    </row>
    <row r="71" spans="1:38" x14ac:dyDescent="0.3">
      <c r="A71" s="2">
        <f t="shared" si="62"/>
        <v>16</v>
      </c>
      <c r="B71" s="58">
        <v>1</v>
      </c>
      <c r="C71" s="60">
        <f t="shared" si="40"/>
        <v>2.9495275099648848</v>
      </c>
      <c r="D71" s="68">
        <f t="shared" si="41"/>
        <v>1.7640251572327042E-12</v>
      </c>
      <c r="E71" s="60">
        <f t="shared" si="42"/>
        <v>2.5343191042496417E-2</v>
      </c>
      <c r="F71" s="61">
        <f t="shared" si="43"/>
        <v>1.0800362307330651E-7</v>
      </c>
      <c r="G71" s="151">
        <f t="shared" si="26"/>
        <v>0</v>
      </c>
      <c r="H71" s="152">
        <f t="shared" si="44"/>
        <v>2.405031446540881E-11</v>
      </c>
      <c r="I71" s="151">
        <f t="shared" si="45"/>
        <v>2.5343191042496417E-2</v>
      </c>
      <c r="J71" s="151" t="e">
        <f t="shared" si="27"/>
        <v>#DIV/0!</v>
      </c>
      <c r="K71" s="60">
        <f t="shared" si="28"/>
        <v>2.4663652783439902</v>
      </c>
      <c r="L71" s="68">
        <f t="shared" si="46"/>
        <v>1.1446540880503145E-12</v>
      </c>
      <c r="M71" s="60">
        <f t="shared" si="47"/>
        <v>2.5343191042496417E-2</v>
      </c>
      <c r="N71" s="61">
        <f t="shared" si="29"/>
        <v>9.1653782733607663E-8</v>
      </c>
      <c r="O71" s="64">
        <f t="shared" si="30"/>
        <v>4.3673426962715904</v>
      </c>
      <c r="P71" s="65">
        <f t="shared" si="48"/>
        <v>3.53811320754717E-12</v>
      </c>
      <c r="Q71" s="64">
        <f t="shared" si="49"/>
        <v>2.5343191042496417E-2</v>
      </c>
      <c r="R71" s="64">
        <f t="shared" si="31"/>
        <v>1.2022867042038037E-7</v>
      </c>
      <c r="S71" s="60">
        <f t="shared" si="32"/>
        <v>4.4145602725884974</v>
      </c>
      <c r="T71" s="61">
        <f t="shared" si="50"/>
        <v>9.9768553459119503E-12</v>
      </c>
      <c r="U71" s="60">
        <f t="shared" si="51"/>
        <v>2.5343191042496417E-2</v>
      </c>
      <c r="V71" s="61">
        <f t="shared" si="33"/>
        <v>3.3359898932795121E-7</v>
      </c>
      <c r="W71" s="64">
        <f t="shared" si="34"/>
        <v>4.1044851240950244</v>
      </c>
      <c r="X71" s="65">
        <f t="shared" si="52"/>
        <v>1.0872955974842767E-12</v>
      </c>
      <c r="Y71" s="64">
        <f t="shared" si="53"/>
        <v>2.5343191042496417E-2</v>
      </c>
      <c r="Z71" s="64">
        <f t="shared" si="35"/>
        <v>4.0552891656858944E-8</v>
      </c>
      <c r="AA71" s="60">
        <f t="shared" si="36"/>
        <v>0</v>
      </c>
      <c r="AB71" s="61">
        <f t="shared" si="54"/>
        <v>1.3348427672955974E-11</v>
      </c>
      <c r="AC71" s="60">
        <f t="shared" si="55"/>
        <v>2.5343191042496417E-2</v>
      </c>
      <c r="AD71" s="68" t="e">
        <f t="shared" si="37"/>
        <v>#DIV/0!</v>
      </c>
      <c r="AE71" s="64">
        <f t="shared" si="38"/>
        <v>3.8527059733006399</v>
      </c>
      <c r="AF71" s="65">
        <f t="shared" si="56"/>
        <v>1.0389937106918238E-11</v>
      </c>
      <c r="AG71" s="64">
        <f t="shared" si="57"/>
        <v>2.5343191042496417E-2</v>
      </c>
      <c r="AH71" s="64">
        <f t="shared" si="39"/>
        <v>4.2611453265156593E-7</v>
      </c>
      <c r="AI71" s="60">
        <f t="shared" si="58"/>
        <v>3.1167647898472248</v>
      </c>
      <c r="AJ71" s="61">
        <f t="shared" si="59"/>
        <v>6.3017578950986087E-12</v>
      </c>
      <c r="AK71" s="60">
        <f t="shared" si="60"/>
        <v>2.5343191042496417E-2</v>
      </c>
      <c r="AL71" s="61">
        <f t="shared" si="61"/>
        <v>3.5519586185859211E-7</v>
      </c>
    </row>
    <row r="72" spans="1:38" x14ac:dyDescent="0.3">
      <c r="A72" s="2">
        <f t="shared" si="62"/>
        <v>17</v>
      </c>
      <c r="B72" s="58">
        <v>0.7</v>
      </c>
      <c r="C72" s="60">
        <f t="shared" si="40"/>
        <v>4.2136107285212638</v>
      </c>
      <c r="D72" s="68">
        <f t="shared" si="41"/>
        <v>2.1308176100628931E-12</v>
      </c>
      <c r="E72" s="60">
        <f t="shared" si="42"/>
        <v>1.8954130943692853E-3</v>
      </c>
      <c r="F72" s="61">
        <f t="shared" si="43"/>
        <v>1.7443645343935165E-6</v>
      </c>
      <c r="G72" s="151">
        <f t="shared" si="26"/>
        <v>0</v>
      </c>
      <c r="H72" s="152">
        <f t="shared" si="44"/>
        <v>2.018616352201258E-11</v>
      </c>
      <c r="I72" s="151">
        <f t="shared" si="45"/>
        <v>1.8954130943692853E-3</v>
      </c>
      <c r="J72" s="151" t="e">
        <f t="shared" si="27"/>
        <v>#DIV/0!</v>
      </c>
      <c r="K72" s="60">
        <f t="shared" si="28"/>
        <v>3.5233789690628434</v>
      </c>
      <c r="L72" s="68">
        <f t="shared" si="46"/>
        <v>2.088050314465409E-12</v>
      </c>
      <c r="M72" s="60">
        <f t="shared" si="47"/>
        <v>1.8954130943692853E-3</v>
      </c>
      <c r="N72" s="61">
        <f t="shared" si="29"/>
        <v>2.2354991567442641E-6</v>
      </c>
      <c r="O72" s="64">
        <f t="shared" si="30"/>
        <v>6.239060994673701</v>
      </c>
      <c r="P72" s="65">
        <f t="shared" si="48"/>
        <v>4.847044025157234E-12</v>
      </c>
      <c r="Q72" s="64">
        <f t="shared" si="49"/>
        <v>1.8954130943692853E-3</v>
      </c>
      <c r="R72" s="64">
        <f t="shared" si="31"/>
        <v>2.2022707205326916E-6</v>
      </c>
      <c r="S72" s="60">
        <f t="shared" si="32"/>
        <v>6.3065146751264241</v>
      </c>
      <c r="T72" s="61">
        <f t="shared" si="50"/>
        <v>1.0863396226415096E-11</v>
      </c>
      <c r="U72" s="60">
        <f t="shared" si="51"/>
        <v>1.8954130943692853E-3</v>
      </c>
      <c r="V72" s="61">
        <f t="shared" si="33"/>
        <v>4.8568432992854902E-6</v>
      </c>
      <c r="W72" s="64">
        <f t="shared" si="34"/>
        <v>5.8635501772786061</v>
      </c>
      <c r="X72" s="65">
        <f t="shared" si="52"/>
        <v>3.5723270440251568E-12</v>
      </c>
      <c r="Y72" s="64">
        <f t="shared" si="53"/>
        <v>1.8954130943692853E-3</v>
      </c>
      <c r="Z72" s="64">
        <f t="shared" si="35"/>
        <v>1.7814877075002325E-6</v>
      </c>
      <c r="AA72" s="60">
        <f t="shared" si="36"/>
        <v>0</v>
      </c>
      <c r="AB72" s="61">
        <f t="shared" si="54"/>
        <v>2.172955974842767E-11</v>
      </c>
      <c r="AC72" s="60">
        <f t="shared" si="55"/>
        <v>1.8954130943692853E-3</v>
      </c>
      <c r="AD72" s="68" t="e">
        <f t="shared" si="37"/>
        <v>#DIV/0!</v>
      </c>
      <c r="AE72" s="64">
        <f t="shared" si="38"/>
        <v>5.5038656761437714</v>
      </c>
      <c r="AF72" s="65">
        <f t="shared" si="56"/>
        <v>9.6983647798742133E-12</v>
      </c>
      <c r="AG72" s="64">
        <f t="shared" si="57"/>
        <v>1.8954130943692853E-3</v>
      </c>
      <c r="AH72" s="64">
        <f t="shared" si="39"/>
        <v>5.3182575243426037E-6</v>
      </c>
      <c r="AI72" s="60">
        <f t="shared" si="58"/>
        <v>4.4525211283531787</v>
      </c>
      <c r="AJ72" s="61">
        <f t="shared" si="59"/>
        <v>6.8148084437072457E-12</v>
      </c>
      <c r="AK72" s="60">
        <f t="shared" si="60"/>
        <v>1.8954130943692853E-3</v>
      </c>
      <c r="AL72" s="61">
        <f t="shared" si="61"/>
        <v>5.1359082527392634E-6</v>
      </c>
    </row>
    <row r="73" spans="1:38" x14ac:dyDescent="0.3">
      <c r="A73" s="2">
        <f t="shared" si="62"/>
        <v>18</v>
      </c>
      <c r="B73" s="58">
        <v>0.5</v>
      </c>
      <c r="C73" s="60">
        <f t="shared" si="40"/>
        <v>5.8990550199297695</v>
      </c>
      <c r="D73" s="68">
        <f t="shared" si="41"/>
        <v>2.6867924528301891E-12</v>
      </c>
      <c r="E73" s="60">
        <f t="shared" si="42"/>
        <v>8.650709206137662E-3</v>
      </c>
      <c r="F73" s="61">
        <f t="shared" si="43"/>
        <v>4.8192255617582104E-7</v>
      </c>
      <c r="G73" s="151">
        <f t="shared" si="26"/>
        <v>0</v>
      </c>
      <c r="H73" s="152">
        <f t="shared" si="44"/>
        <v>1.5144654088050317E-11</v>
      </c>
      <c r="I73" s="151">
        <f t="shared" si="45"/>
        <v>8.650709206137662E-3</v>
      </c>
      <c r="J73" s="151" t="e">
        <f t="shared" si="27"/>
        <v>#DIV/0!</v>
      </c>
      <c r="K73" s="60">
        <f t="shared" si="28"/>
        <v>4.9327305566879804</v>
      </c>
      <c r="L73" s="68">
        <f t="shared" si="46"/>
        <v>3.2357232704402514E-12</v>
      </c>
      <c r="M73" s="60">
        <f t="shared" si="47"/>
        <v>8.650709206137662E-3</v>
      </c>
      <c r="N73" s="61">
        <f t="shared" si="29"/>
        <v>7.5902675808667702E-7</v>
      </c>
      <c r="O73" s="64">
        <f t="shared" si="30"/>
        <v>8.7346853925431809</v>
      </c>
      <c r="P73" s="65">
        <f t="shared" si="48"/>
        <v>4.7164779874213837E-12</v>
      </c>
      <c r="Q73" s="64">
        <f t="shared" si="49"/>
        <v>8.650709206137662E-3</v>
      </c>
      <c r="R73" s="64">
        <f t="shared" si="31"/>
        <v>4.6953039925833273E-7</v>
      </c>
      <c r="S73" s="60">
        <f t="shared" si="32"/>
        <v>8.8291205451769947</v>
      </c>
      <c r="T73" s="61">
        <f t="shared" si="50"/>
        <v>9.9522012578616371E-12</v>
      </c>
      <c r="U73" s="60">
        <f t="shared" si="51"/>
        <v>8.650709206137662E-3</v>
      </c>
      <c r="V73" s="61">
        <f t="shared" si="33"/>
        <v>9.7489935864045726E-7</v>
      </c>
      <c r="W73" s="64">
        <f t="shared" si="34"/>
        <v>8.2089702481900488</v>
      </c>
      <c r="X73" s="65">
        <f t="shared" si="52"/>
        <v>3.6704402515723266E-12</v>
      </c>
      <c r="Y73" s="64">
        <f t="shared" si="53"/>
        <v>8.650709206137662E-3</v>
      </c>
      <c r="Z73" s="64">
        <f t="shared" si="35"/>
        <v>4.0105315822105996E-7</v>
      </c>
      <c r="AA73" s="60">
        <f t="shared" si="36"/>
        <v>0</v>
      </c>
      <c r="AB73" s="61">
        <f t="shared" si="54"/>
        <v>2.8100628930817605E-11</v>
      </c>
      <c r="AC73" s="60">
        <f t="shared" si="55"/>
        <v>8.650709206137662E-3</v>
      </c>
      <c r="AD73" s="68" t="e">
        <f t="shared" si="37"/>
        <v>#DIV/0!</v>
      </c>
      <c r="AE73" s="64">
        <f t="shared" si="38"/>
        <v>7.7054119466012798</v>
      </c>
      <c r="AF73" s="65">
        <f t="shared" si="56"/>
        <v>5.2830188679245285E-14</v>
      </c>
      <c r="AG73" s="64">
        <f t="shared" si="57"/>
        <v>8.650709206137662E-3</v>
      </c>
      <c r="AH73" s="64">
        <f t="shared" si="39"/>
        <v>6.3475360068846906E-9</v>
      </c>
      <c r="AI73" s="60">
        <f t="shared" si="58"/>
        <v>6.2335295796944497</v>
      </c>
      <c r="AJ73" s="61">
        <f t="shared" si="59"/>
        <v>6.5856702093642426E-12</v>
      </c>
      <c r="AK73" s="60">
        <f t="shared" si="60"/>
        <v>8.650709206137662E-3</v>
      </c>
      <c r="AL73" s="61">
        <f t="shared" si="61"/>
        <v>1.0874661466213577E-6</v>
      </c>
    </row>
    <row r="74" spans="1:38" x14ac:dyDescent="0.3">
      <c r="A74" s="2">
        <f t="shared" si="62"/>
        <v>19</v>
      </c>
      <c r="B74" s="58">
        <v>0.1</v>
      </c>
      <c r="C74" s="60">
        <f t="shared" si="40"/>
        <v>29.495275099648843</v>
      </c>
      <c r="D74" s="68">
        <f t="shared" si="41"/>
        <v>6.9710691823899367E-12</v>
      </c>
      <c r="E74" s="60">
        <f t="shared" si="42"/>
        <v>9.3595554883954112E-3</v>
      </c>
      <c r="F74" s="61">
        <f t="shared" si="43"/>
        <v>1.1556837770843574E-6</v>
      </c>
      <c r="G74" s="151">
        <f t="shared" si="26"/>
        <v>0</v>
      </c>
      <c r="H74" s="152">
        <f t="shared" si="44"/>
        <v>2.298616352201258E-11</v>
      </c>
      <c r="I74" s="151">
        <f t="shared" si="45"/>
        <v>9.3595554883954112E-3</v>
      </c>
      <c r="J74" s="151" t="e">
        <f t="shared" si="27"/>
        <v>#DIV/0!</v>
      </c>
      <c r="K74" s="60">
        <f t="shared" si="28"/>
        <v>24.6636527834399</v>
      </c>
      <c r="L74" s="68">
        <f t="shared" si="46"/>
        <v>1.1632704402515723E-11</v>
      </c>
      <c r="M74" s="60">
        <f t="shared" si="47"/>
        <v>9.3595554883954112E-3</v>
      </c>
      <c r="N74" s="61">
        <f t="shared" si="29"/>
        <v>2.5221034526019734E-6</v>
      </c>
      <c r="O74" s="64">
        <f t="shared" si="30"/>
        <v>43.673426962715901</v>
      </c>
      <c r="P74" s="65">
        <f t="shared" si="48"/>
        <v>5.5849056603773594E-12</v>
      </c>
      <c r="Q74" s="64">
        <f t="shared" si="49"/>
        <v>9.3595554883954112E-3</v>
      </c>
      <c r="R74" s="64">
        <f t="shared" si="31"/>
        <v>5.1387588192948751E-7</v>
      </c>
      <c r="S74" s="60">
        <f t="shared" si="32"/>
        <v>44.145602725884963</v>
      </c>
      <c r="T74" s="61">
        <f t="shared" si="50"/>
        <v>1.2387421383647801E-11</v>
      </c>
      <c r="U74" s="60">
        <f t="shared" si="51"/>
        <v>9.3595554883954112E-3</v>
      </c>
      <c r="V74" s="61">
        <f t="shared" si="33"/>
        <v>1.1215484411997474E-6</v>
      </c>
      <c r="W74" s="64">
        <f t="shared" si="34"/>
        <v>41.044851240950237</v>
      </c>
      <c r="X74" s="65">
        <f t="shared" si="52"/>
        <v>2.5653081761006288E-11</v>
      </c>
      <c r="Y74" s="64">
        <f t="shared" si="53"/>
        <v>9.3595554883954112E-3</v>
      </c>
      <c r="Z74" s="64">
        <f t="shared" si="35"/>
        <v>2.5907160591276902E-6</v>
      </c>
      <c r="AA74" s="60">
        <f t="shared" si="36"/>
        <v>0</v>
      </c>
      <c r="AB74" s="61">
        <f t="shared" si="54"/>
        <v>5.5569811320754711E-11</v>
      </c>
      <c r="AC74" s="60">
        <f t="shared" si="55"/>
        <v>9.3595554883954112E-3</v>
      </c>
      <c r="AD74" s="68" t="e">
        <f t="shared" si="37"/>
        <v>#DIV/0!</v>
      </c>
      <c r="AE74" s="64">
        <f t="shared" si="38"/>
        <v>38.527059733006396</v>
      </c>
      <c r="AF74" s="65">
        <f t="shared" si="56"/>
        <v>5.7534591194968549E-12</v>
      </c>
      <c r="AG74" s="64">
        <f t="shared" si="57"/>
        <v>9.3595554883954112E-3</v>
      </c>
      <c r="AH74" s="64">
        <f t="shared" si="39"/>
        <v>6.3892301602453366E-7</v>
      </c>
      <c r="AI74" s="60">
        <f t="shared" si="58"/>
        <v>31.167647898472243</v>
      </c>
      <c r="AJ74" s="61">
        <f t="shared" si="59"/>
        <v>1.0435375126593103E-11</v>
      </c>
      <c r="AK74" s="60">
        <f t="shared" si="60"/>
        <v>9.3595554883954112E-3</v>
      </c>
      <c r="AL74" s="61">
        <f t="shared" si="61"/>
        <v>1.5926499154138236E-6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3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f>M29</f>
        <v>59.8102564102564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1.6386263944249357E-2</v>
      </c>
      <c r="D79" s="154"/>
      <c r="E79" s="77">
        <f>K56</f>
        <v>1.3702029324133278E-2</v>
      </c>
      <c r="F79" s="77">
        <f>O56</f>
        <v>2.426301497928661E-2</v>
      </c>
      <c r="G79" s="77">
        <f>S56</f>
        <v>2.4525334847713867E-2</v>
      </c>
      <c r="H79" s="77">
        <f>W56</f>
        <v>2.2802695133861243E-2</v>
      </c>
      <c r="I79" s="77">
        <f>AA56</f>
        <v>0</v>
      </c>
      <c r="J79" s="77">
        <f>AE56</f>
        <v>2.140392207389244E-2</v>
      </c>
      <c r="K79" s="77">
        <f>AI56</f>
        <v>1.731535994359569E-2</v>
      </c>
      <c r="V79" s="6" t="s">
        <v>101</v>
      </c>
      <c r="W79" s="2">
        <v>2.0000000000000002E-5</v>
      </c>
      <c r="X79"/>
      <c r="Y79"/>
      <c r="Z79"/>
    </row>
    <row r="80" spans="1:38" x14ac:dyDescent="0.3">
      <c r="A80" s="78"/>
      <c r="B80" s="79" t="s">
        <v>87</v>
      </c>
      <c r="C80" s="80">
        <f>F56</f>
        <v>0</v>
      </c>
      <c r="D80" s="155"/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 t="e">
        <f>AD56</f>
        <v>#DIV/0!</v>
      </c>
      <c r="J80" s="80">
        <f>AH56</f>
        <v>0</v>
      </c>
      <c r="K80" s="80">
        <f>AL56</f>
        <v>0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2.3043183671600662E-2</v>
      </c>
      <c r="D81" s="154"/>
      <c r="E81" s="77">
        <f>K57</f>
        <v>1.9268478737062424E-2</v>
      </c>
      <c r="F81" s="77">
        <f>O57</f>
        <v>3.41198648146218E-2</v>
      </c>
      <c r="G81" s="77">
        <f>S57</f>
        <v>3.4488752129597636E-2</v>
      </c>
      <c r="H81" s="77">
        <f>W57</f>
        <v>3.2066290031992378E-2</v>
      </c>
      <c r="I81" s="77">
        <f>AA57</f>
        <v>0</v>
      </c>
      <c r="J81" s="77">
        <f>AE57</f>
        <v>3.0099265416411249E-2</v>
      </c>
      <c r="K81" s="77">
        <f>AI57</f>
        <v>2.4349724920681444E-2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>
        <f>F57</f>
        <v>0</v>
      </c>
      <c r="D82" s="155"/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 t="e">
        <f>AD57</f>
        <v>#DIV/0!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3.2772527888498715E-2</v>
      </c>
      <c r="D83" s="154"/>
      <c r="E83" s="77">
        <f>K58</f>
        <v>2.7404058648266557E-2</v>
      </c>
      <c r="F83" s="77">
        <f>O58</f>
        <v>4.8526029958573219E-2</v>
      </c>
      <c r="G83" s="77">
        <f>S58</f>
        <v>4.9050669695427734E-2</v>
      </c>
      <c r="H83" s="77">
        <f>W58</f>
        <v>4.5605390267722486E-2</v>
      </c>
      <c r="I83" s="77">
        <f>AA58</f>
        <v>0</v>
      </c>
      <c r="J83" s="77">
        <f>AE58</f>
        <v>4.2807844147784879E-2</v>
      </c>
      <c r="K83" s="77">
        <f>AI58</f>
        <v>3.463071988719138E-2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>
        <f>F58</f>
        <v>0</v>
      </c>
      <c r="D84" s="155"/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 t="e">
        <f>AD58</f>
        <v>#DIV/0!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4.6086367343201325E-2</v>
      </c>
      <c r="D85" s="154"/>
      <c r="E85" s="77">
        <f>K59</f>
        <v>3.8536957474124847E-2</v>
      </c>
      <c r="F85" s="77">
        <f>O59</f>
        <v>6.8239729629243601E-2</v>
      </c>
      <c r="G85" s="77">
        <f>S59</f>
        <v>6.8977504259195271E-2</v>
      </c>
      <c r="H85" s="77">
        <f>W59</f>
        <v>6.4132580063984757E-2</v>
      </c>
      <c r="I85" s="77">
        <f>AA59</f>
        <v>0</v>
      </c>
      <c r="J85" s="77">
        <f>AE59</f>
        <v>6.0198530832822499E-2</v>
      </c>
      <c r="K85" s="77">
        <f>AI59</f>
        <v>4.8699449841362888E-2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>
        <f>F59</f>
        <v>0</v>
      </c>
      <c r="D86" s="155"/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 t="e">
        <f>AD59</f>
        <v>#DIV/0!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6.554505577699743E-2</v>
      </c>
      <c r="D87" s="154"/>
      <c r="E87" s="77">
        <f>K60</f>
        <v>5.4808117296533114E-2</v>
      </c>
      <c r="F87" s="77">
        <f>O60</f>
        <v>9.7052059917146438E-2</v>
      </c>
      <c r="G87" s="77">
        <f>S60</f>
        <v>9.8101339390855469E-2</v>
      </c>
      <c r="H87" s="77">
        <f>W60</f>
        <v>9.1210780535444971E-2</v>
      </c>
      <c r="I87" s="77">
        <f>AA60</f>
        <v>0</v>
      </c>
      <c r="J87" s="77">
        <f>AE60</f>
        <v>8.5615688295569758E-2</v>
      </c>
      <c r="K87" s="77">
        <f>AI60</f>
        <v>6.926143977438276E-2</v>
      </c>
      <c r="V87" s="38">
        <v>32</v>
      </c>
      <c r="W87" s="126"/>
      <c r="X87" s="126"/>
      <c r="Y87" s="34"/>
      <c r="Z87" s="133"/>
    </row>
    <row r="88" spans="1:26" x14ac:dyDescent="0.3">
      <c r="A88" s="78"/>
      <c r="B88" s="79" t="s">
        <v>87</v>
      </c>
      <c r="C88" s="80">
        <f>F60</f>
        <v>0</v>
      </c>
      <c r="D88" s="155"/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 t="e">
        <f>AD60</f>
        <v>#DIV/0!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9.2172734686402649E-2</v>
      </c>
      <c r="D89" s="154"/>
      <c r="E89" s="77">
        <f>K61</f>
        <v>7.7073914948249694E-2</v>
      </c>
      <c r="F89" s="77">
        <f>O61</f>
        <v>0.1364794592584872</v>
      </c>
      <c r="G89" s="77">
        <f>S61</f>
        <v>0.13795500851839054</v>
      </c>
      <c r="H89" s="77">
        <f>W61</f>
        <v>0.12826516012796951</v>
      </c>
      <c r="I89" s="77">
        <f>AA61</f>
        <v>0</v>
      </c>
      <c r="J89" s="77">
        <f>AE61</f>
        <v>0.120397061665645</v>
      </c>
      <c r="K89" s="77">
        <f>AI61</f>
        <v>9.7398899682725776E-2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>
        <f>F61</f>
        <v>0</v>
      </c>
      <c r="D90" s="155"/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 t="e">
        <f>AD61</f>
        <v>#DIV/0!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0.13051006681260549</v>
      </c>
      <c r="D91" s="154"/>
      <c r="E91" s="77">
        <f>K62</f>
        <v>0.10913120700637124</v>
      </c>
      <c r="F91" s="77">
        <f>O62</f>
        <v>0.19324525204741549</v>
      </c>
      <c r="G91" s="77">
        <f>S62</f>
        <v>0.19533452533577417</v>
      </c>
      <c r="H91" s="77">
        <f>W62</f>
        <v>0.18161438602190369</v>
      </c>
      <c r="I91" s="77">
        <f>AA62</f>
        <v>0</v>
      </c>
      <c r="J91" s="77">
        <f>AE62</f>
        <v>0.17047371563277167</v>
      </c>
      <c r="K91" s="77">
        <f>AI62</f>
        <v>0.137909946453417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>
        <f>F62</f>
        <v>0</v>
      </c>
      <c r="D92" s="155"/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 t="e">
        <f>AD62</f>
        <v>#DIV/0!</v>
      </c>
      <c r="J92" s="80">
        <f>AH62</f>
        <v>0</v>
      </c>
      <c r="K92" s="80">
        <f>AL62</f>
        <v>0</v>
      </c>
      <c r="V92" s="195">
        <v>5.6</v>
      </c>
      <c r="W92" s="197">
        <v>5.0000000000000004E-6</v>
      </c>
      <c r="X92" s="198">
        <v>9.9999999999999995E-8</v>
      </c>
      <c r="Y92" s="246">
        <f>($W$79-X92)/W92</f>
        <v>3.98</v>
      </c>
      <c r="Z92" s="227">
        <f>V92/$W$78</f>
        <v>9.3629426391151516E-2</v>
      </c>
    </row>
    <row r="93" spans="1:26" x14ac:dyDescent="0.3">
      <c r="A93" s="74">
        <f>B63</f>
        <v>16</v>
      </c>
      <c r="B93" s="75" t="s">
        <v>84</v>
      </c>
      <c r="C93" s="76">
        <f>C63</f>
        <v>0.1843454693728053</v>
      </c>
      <c r="D93" s="154"/>
      <c r="E93" s="77">
        <f>K63</f>
        <v>0.15414782989649939</v>
      </c>
      <c r="F93" s="77">
        <f>O63</f>
        <v>0.2729589185169744</v>
      </c>
      <c r="G93" s="77">
        <f>S63</f>
        <v>0.27591001703678109</v>
      </c>
      <c r="H93" s="77">
        <f>W63</f>
        <v>0.25653032025593903</v>
      </c>
      <c r="I93" s="77">
        <f>AA63</f>
        <v>0</v>
      </c>
      <c r="J93" s="77">
        <f>AE63</f>
        <v>0.24079412333128999</v>
      </c>
      <c r="K93" s="77">
        <f>AI63</f>
        <v>0.19479779936545155</v>
      </c>
      <c r="V93" s="194">
        <v>4</v>
      </c>
      <c r="W93" s="199">
        <v>3.9999999999999998E-6</v>
      </c>
      <c r="X93" s="200">
        <v>9.9999999999999995E-7</v>
      </c>
      <c r="Y93" s="246">
        <f t="shared" ref="Y93:Y95" si="63">($W$79-X93)/W93</f>
        <v>4.7500000000000009</v>
      </c>
      <c r="Z93" s="227">
        <f>V93/$W$78</f>
        <v>6.6878161707965372E-2</v>
      </c>
    </row>
    <row r="94" spans="1:26" ht="15" thickBot="1" x14ac:dyDescent="0.35">
      <c r="A94" s="74"/>
      <c r="B94" s="79" t="s">
        <v>87</v>
      </c>
      <c r="C94" s="80">
        <f>F63</f>
        <v>0</v>
      </c>
      <c r="D94" s="155"/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 t="e">
        <f>AD63</f>
        <v>#DIV/0!</v>
      </c>
      <c r="J94" s="80">
        <f>AH63</f>
        <v>0</v>
      </c>
      <c r="K94" s="80">
        <f>AL63</f>
        <v>0</v>
      </c>
      <c r="V94" s="228">
        <v>2.8</v>
      </c>
      <c r="W94" s="229">
        <v>9.9999999999999995E-7</v>
      </c>
      <c r="X94" s="230">
        <v>1.9999999999999999E-7</v>
      </c>
      <c r="Y94" s="247">
        <f>($W$79-X94)/W94</f>
        <v>19.8</v>
      </c>
      <c r="Z94" s="231">
        <f>V94/$W$78</f>
        <v>4.6814713195575758E-2</v>
      </c>
    </row>
    <row r="95" spans="1:26" x14ac:dyDescent="0.3">
      <c r="A95" s="74">
        <f>B64</f>
        <v>11</v>
      </c>
      <c r="B95" s="75" t="s">
        <v>84</v>
      </c>
      <c r="C95" s="76">
        <f>C64</f>
        <v>0.26813886454226221</v>
      </c>
      <c r="D95" s="154"/>
      <c r="E95" s="77">
        <f>K64</f>
        <v>0.22421502530399912</v>
      </c>
      <c r="F95" s="77">
        <f>O64</f>
        <v>0.3970311542065082</v>
      </c>
      <c r="G95" s="77">
        <f>S64</f>
        <v>0.40132366114440876</v>
      </c>
      <c r="H95" s="77">
        <f>W64</f>
        <v>0.37313501128136578</v>
      </c>
      <c r="I95" s="77">
        <f>AA64</f>
        <v>0</v>
      </c>
      <c r="J95" s="77">
        <f>AE64</f>
        <v>0.35024599757278541</v>
      </c>
      <c r="K95" s="77">
        <f>AI64</f>
        <v>0.28334225362247495</v>
      </c>
      <c r="V95" s="235">
        <v>2</v>
      </c>
      <c r="W95" s="236">
        <v>7.9999999999999996E-7</v>
      </c>
      <c r="X95" s="237">
        <v>-1E-10</v>
      </c>
      <c r="Y95" s="248">
        <f t="shared" si="63"/>
        <v>25.000125000000004</v>
      </c>
      <c r="Z95" s="238">
        <f>V95/$W$78</f>
        <v>3.3439080853982686E-2</v>
      </c>
    </row>
    <row r="96" spans="1:26" x14ac:dyDescent="0.3">
      <c r="A96" s="78"/>
      <c r="B96" s="79" t="s">
        <v>87</v>
      </c>
      <c r="C96" s="80">
        <f>F64</f>
        <v>2.3004813693672412E-6</v>
      </c>
      <c r="D96" s="154"/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 t="e">
        <f>AD64</f>
        <v>#DIV/0!</v>
      </c>
      <c r="J96" s="80">
        <f>AH64</f>
        <v>0</v>
      </c>
      <c r="K96" s="80">
        <f>AL64</f>
        <v>0</v>
      </c>
      <c r="V96" s="239">
        <v>1.4</v>
      </c>
      <c r="W96" s="205">
        <v>1.9999999999999999E-6</v>
      </c>
      <c r="X96" s="206">
        <v>6.9999999999999997E-7</v>
      </c>
      <c r="Y96" s="246">
        <f>($W$79-X96)/W96</f>
        <v>9.65</v>
      </c>
      <c r="Z96" s="240">
        <f>V96/$W$78</f>
        <v>2.3407356597787879E-2</v>
      </c>
    </row>
    <row r="97" spans="1:26" x14ac:dyDescent="0.3">
      <c r="A97" s="74">
        <f>B65</f>
        <v>8</v>
      </c>
      <c r="B97" s="75" t="s">
        <v>84</v>
      </c>
      <c r="C97" s="76">
        <f>C65</f>
        <v>0.3686909387456106</v>
      </c>
      <c r="D97" s="154"/>
      <c r="E97" s="77">
        <f>K65</f>
        <v>0.30829565979299878</v>
      </c>
      <c r="F97" s="77">
        <f>O65</f>
        <v>0.54591783703394881</v>
      </c>
      <c r="G97" s="77">
        <f>S65</f>
        <v>0.55182003407356217</v>
      </c>
      <c r="H97" s="77">
        <f>W65</f>
        <v>0.51306064051187805</v>
      </c>
      <c r="I97" s="77">
        <f>AA65</f>
        <v>0</v>
      </c>
      <c r="J97" s="77">
        <f>AE65</f>
        <v>0.48158824666257999</v>
      </c>
      <c r="K97" s="77">
        <f>AI65</f>
        <v>0.3895955987309031</v>
      </c>
      <c r="V97" s="241">
        <v>1</v>
      </c>
      <c r="W97" s="132">
        <v>4.9999999999999998E-8</v>
      </c>
      <c r="X97" s="132">
        <v>2E-8</v>
      </c>
      <c r="Y97" s="246">
        <f>($W$79-X97)/W97</f>
        <v>399.60000000000008</v>
      </c>
      <c r="Z97" s="240">
        <f>V97/$W$78</f>
        <v>1.6719540426991343E-2</v>
      </c>
    </row>
    <row r="98" spans="1:26" x14ac:dyDescent="0.3">
      <c r="A98" s="78"/>
      <c r="B98" s="79" t="s">
        <v>87</v>
      </c>
      <c r="C98" s="80">
        <f>F65</f>
        <v>0</v>
      </c>
      <c r="D98" s="155"/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 t="e">
        <f>AD65</f>
        <v>#DIV/0!</v>
      </c>
      <c r="J98" s="80">
        <f>AH65</f>
        <v>4.79631787200728E-7</v>
      </c>
      <c r="K98" s="80">
        <f>AL65</f>
        <v>0</v>
      </c>
      <c r="V98" s="242">
        <v>0.7</v>
      </c>
      <c r="W98" s="207">
        <v>5.9999999999999997E-7</v>
      </c>
      <c r="X98" s="207">
        <v>3.9999999999999998E-7</v>
      </c>
      <c r="Y98" s="246">
        <f>($W$79-X98)/W98</f>
        <v>32.666666666666671</v>
      </c>
      <c r="Z98" s="240">
        <f>V98/$W$78</f>
        <v>1.1703678298893939E-2</v>
      </c>
    </row>
    <row r="99" spans="1:26" ht="15" thickBot="1" x14ac:dyDescent="0.35">
      <c r="A99" s="74">
        <f>B66</f>
        <v>5.6</v>
      </c>
      <c r="B99" s="75" t="s">
        <v>84</v>
      </c>
      <c r="C99" s="76">
        <f>C66</f>
        <v>0.52670134106515798</v>
      </c>
      <c r="D99" s="154"/>
      <c r="E99" s="77">
        <f>K66</f>
        <v>0.44042237113285543</v>
      </c>
      <c r="F99" s="77">
        <f>O66</f>
        <v>0.77988262433421263</v>
      </c>
      <c r="G99" s="77">
        <f>S66</f>
        <v>0.78831433439080301</v>
      </c>
      <c r="H99" s="77">
        <f>W66</f>
        <v>0.73294377215982576</v>
      </c>
      <c r="I99" s="77">
        <f>AA66</f>
        <v>0</v>
      </c>
      <c r="J99" s="77">
        <f>AE66</f>
        <v>0.68798320951797143</v>
      </c>
      <c r="K99" s="77">
        <f>AI66</f>
        <v>0.55656514104414734</v>
      </c>
      <c r="V99" s="243">
        <v>0.5</v>
      </c>
      <c r="W99" s="244">
        <v>4.9999999999999998E-8</v>
      </c>
      <c r="X99" s="244">
        <v>1.9999999999999999E-7</v>
      </c>
      <c r="Y99" s="249">
        <f>($W$79-X99)/W99</f>
        <v>396</v>
      </c>
      <c r="Z99" s="245">
        <f>V99/$W$78</f>
        <v>8.3597702134956715E-3</v>
      </c>
    </row>
    <row r="100" spans="1:26" x14ac:dyDescent="0.3">
      <c r="A100" s="78"/>
      <c r="B100" s="79" t="s">
        <v>87</v>
      </c>
      <c r="C100" s="80">
        <f>F66</f>
        <v>0</v>
      </c>
      <c r="D100" s="155"/>
      <c r="E100" s="80">
        <f>N66</f>
        <v>0</v>
      </c>
      <c r="F100" s="80">
        <f>R66</f>
        <v>0</v>
      </c>
      <c r="G100" s="80">
        <f>V66</f>
        <v>5.9698985144301188E-7</v>
      </c>
      <c r="H100" s="80">
        <f>Z66</f>
        <v>0</v>
      </c>
      <c r="I100" s="80" t="e">
        <f>AD66</f>
        <v>#DIV/0!</v>
      </c>
      <c r="J100" s="80">
        <f>AH66</f>
        <v>7.4834116195776135E-7</v>
      </c>
      <c r="K100" s="80">
        <f>AL66</f>
        <v>1.0627120967914573E-6</v>
      </c>
      <c r="V100" s="232">
        <v>0.1</v>
      </c>
      <c r="W100" s="233">
        <v>2E-8</v>
      </c>
      <c r="X100" s="233">
        <v>6.9999999999999997E-7</v>
      </c>
      <c r="Y100" s="250">
        <f>($W$79-X100)/W100</f>
        <v>965.00000000000011</v>
      </c>
      <c r="Z100" s="234">
        <f>V100/$W$78</f>
        <v>1.6719540426991344E-3</v>
      </c>
    </row>
    <row r="101" spans="1:26" x14ac:dyDescent="0.3">
      <c r="A101" s="173">
        <f>B67</f>
        <v>4</v>
      </c>
      <c r="B101" s="174" t="s">
        <v>84</v>
      </c>
      <c r="C101" s="175">
        <f>C67</f>
        <v>0.73738187749122119</v>
      </c>
      <c r="D101" s="176"/>
      <c r="E101" s="177">
        <f>K67</f>
        <v>0.61659131958599755</v>
      </c>
      <c r="F101" s="177">
        <f>O67</f>
        <v>1.0918356740678976</v>
      </c>
      <c r="G101" s="177">
        <f>S67</f>
        <v>1.1036400681471243</v>
      </c>
      <c r="H101" s="177">
        <f>W67</f>
        <v>1.0261212810237561</v>
      </c>
      <c r="I101" s="177">
        <f>AA67</f>
        <v>0</v>
      </c>
      <c r="J101" s="177">
        <f>AE67</f>
        <v>0.96317649332515998</v>
      </c>
      <c r="K101" s="177">
        <f>AI67</f>
        <v>0.77919119746180621</v>
      </c>
    </row>
    <row r="102" spans="1:26" x14ac:dyDescent="0.3">
      <c r="A102" s="178"/>
      <c r="B102" s="179" t="s">
        <v>87</v>
      </c>
      <c r="C102" s="180">
        <f>F67</f>
        <v>0</v>
      </c>
      <c r="D102" s="181"/>
      <c r="E102" s="180">
        <f>N67</f>
        <v>0</v>
      </c>
      <c r="F102" s="180">
        <f>R67</f>
        <v>0</v>
      </c>
      <c r="G102" s="180">
        <f>V67</f>
        <v>8.2802380500036868E-7</v>
      </c>
      <c r="H102" s="180">
        <f>Z67</f>
        <v>0</v>
      </c>
      <c r="I102" s="180" t="e">
        <f>AD67</f>
        <v>#DIV/0!</v>
      </c>
      <c r="J102" s="180">
        <f>AH67</f>
        <v>1.5092028324167451E-6</v>
      </c>
      <c r="K102" s="180">
        <f>AL67</f>
        <v>2.7152594274178989E-6</v>
      </c>
    </row>
    <row r="103" spans="1:26" x14ac:dyDescent="0.3">
      <c r="A103" s="182">
        <f>B68</f>
        <v>2.8</v>
      </c>
      <c r="B103" s="183" t="s">
        <v>84</v>
      </c>
      <c r="C103" s="184">
        <f>C68</f>
        <v>1.053402682130316</v>
      </c>
      <c r="D103" s="185"/>
      <c r="E103" s="186">
        <f>K68</f>
        <v>0.88084474226571086</v>
      </c>
      <c r="F103" s="186">
        <f>O68</f>
        <v>1.5597652486684253</v>
      </c>
      <c r="G103" s="186">
        <f>S68</f>
        <v>1.576628668781606</v>
      </c>
      <c r="H103" s="186">
        <f>W68</f>
        <v>1.4658875443196515</v>
      </c>
      <c r="I103" s="186">
        <f>AA68</f>
        <v>0</v>
      </c>
      <c r="J103" s="186">
        <f>AE68</f>
        <v>1.3759664190359429</v>
      </c>
      <c r="K103" s="186">
        <f>AI68</f>
        <v>1.1131302820882947</v>
      </c>
      <c r="N103" s="210" t="s">
        <v>110</v>
      </c>
      <c r="O103" s="1"/>
    </row>
    <row r="104" spans="1:26" x14ac:dyDescent="0.3">
      <c r="A104" s="187"/>
      <c r="B104" s="188" t="s">
        <v>87</v>
      </c>
      <c r="C104" s="189">
        <f>F68</f>
        <v>0</v>
      </c>
      <c r="D104" s="190"/>
      <c r="E104" s="189">
        <f>N68</f>
        <v>7.6154635031688742E-8</v>
      </c>
      <c r="F104" s="189">
        <f>R68</f>
        <v>1.0808875554473613E-6</v>
      </c>
      <c r="G104" s="189">
        <f>V68</f>
        <v>1.801629035744759E-6</v>
      </c>
      <c r="H104" s="189">
        <f>Z68</f>
        <v>1.3230008254005486E-7</v>
      </c>
      <c r="I104" s="189" t="e">
        <f>AD68</f>
        <v>#DIV/0!</v>
      </c>
      <c r="J104" s="189">
        <f>AH68</f>
        <v>5.6920157878640537E-6</v>
      </c>
      <c r="K104" s="189">
        <f>AL68</f>
        <v>5.5765366977395804E-6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4">
        <f>B69</f>
        <v>2</v>
      </c>
      <c r="B105" s="165" t="s">
        <v>84</v>
      </c>
      <c r="C105" s="166">
        <f>C69</f>
        <v>1.4747637549824424</v>
      </c>
      <c r="D105" s="167"/>
      <c r="E105" s="168">
        <f>K69</f>
        <v>1.2331826391719951</v>
      </c>
      <c r="F105" s="168">
        <f>O69</f>
        <v>2.1836713481357952</v>
      </c>
      <c r="G105" s="168">
        <f>S69</f>
        <v>2.2072801362942487</v>
      </c>
      <c r="H105" s="168">
        <f>W69</f>
        <v>2.0522425620475122</v>
      </c>
      <c r="I105" s="168">
        <f>AA69</f>
        <v>0</v>
      </c>
      <c r="J105" s="168">
        <f>AE69</f>
        <v>1.92635298665032</v>
      </c>
      <c r="K105" s="168">
        <f>AI69</f>
        <v>1.5583823949236124</v>
      </c>
      <c r="N105" s="1">
        <v>2</v>
      </c>
      <c r="O105" s="41">
        <f>15.805*N105^(-1.441)</f>
        <v>5.8211699185823669</v>
      </c>
      <c r="P105" s="41">
        <f>O105*($M$3-$M$2)*$M$4*(N105/1000)</f>
        <v>188.44873377426697</v>
      </c>
    </row>
    <row r="106" spans="1:26" x14ac:dyDescent="0.3">
      <c r="A106" s="19"/>
      <c r="B106" s="169" t="s">
        <v>87</v>
      </c>
      <c r="C106" s="170">
        <f>F69</f>
        <v>0</v>
      </c>
      <c r="D106" s="171"/>
      <c r="E106" s="170">
        <f>N69</f>
        <v>4.8137250785462698E-7</v>
      </c>
      <c r="F106" s="170">
        <f>R69</f>
        <v>1.0985232992461006E-6</v>
      </c>
      <c r="G106" s="170">
        <f>V69</f>
        <v>3.7571629228694016E-6</v>
      </c>
      <c r="H106" s="170">
        <f>Z69</f>
        <v>1.4924815666882116E-7</v>
      </c>
      <c r="I106" s="170" t="e">
        <f>AD69</f>
        <v>#DIV/0!</v>
      </c>
      <c r="J106" s="170">
        <f>AH69</f>
        <v>2.812298832582589E-7</v>
      </c>
      <c r="K106" s="170">
        <f>AL69</f>
        <v>4.178800109417273E-6</v>
      </c>
      <c r="N106" s="1">
        <v>1.4</v>
      </c>
      <c r="O106" s="41">
        <f>15.805*N106^(-1.441)</f>
        <v>9.7324907754818888</v>
      </c>
      <c r="P106" s="41">
        <f t="shared" ref="P106:P110" si="64">O106*($M$3-$M$2)*$M$4*(N106/1000)</f>
        <v>220.54894671227265</v>
      </c>
    </row>
    <row r="107" spans="1:26" x14ac:dyDescent="0.3">
      <c r="A107" s="120">
        <f>B70</f>
        <v>1.4</v>
      </c>
      <c r="B107" s="121" t="s">
        <v>84</v>
      </c>
      <c r="C107" s="122">
        <f>C70</f>
        <v>2.1068053642606319</v>
      </c>
      <c r="D107" s="156"/>
      <c r="E107" s="123">
        <f>K70</f>
        <v>1.7616894845314217</v>
      </c>
      <c r="F107" s="123">
        <f>O70</f>
        <v>3.1195304973368505</v>
      </c>
      <c r="G107" s="123">
        <f>S70</f>
        <v>3.153257337563212</v>
      </c>
      <c r="H107" s="123">
        <f>W70</f>
        <v>2.931775088639303</v>
      </c>
      <c r="I107" s="123">
        <f>AA70</f>
        <v>0</v>
      </c>
      <c r="J107" s="123">
        <f>AE70</f>
        <v>2.7519328380718857</v>
      </c>
      <c r="K107" s="123">
        <f>AI70</f>
        <v>2.2262605641765894</v>
      </c>
      <c r="N107" s="1">
        <v>1</v>
      </c>
      <c r="O107" s="41">
        <f t="shared" ref="O106:O112" si="65">15.805*N107^(-1.441)</f>
        <v>15.805</v>
      </c>
      <c r="P107" s="41">
        <f t="shared" si="64"/>
        <v>255.82763250000002</v>
      </c>
    </row>
    <row r="108" spans="1:26" x14ac:dyDescent="0.3">
      <c r="A108" s="120"/>
      <c r="B108" s="124" t="s">
        <v>87</v>
      </c>
      <c r="C108" s="125">
        <f>F70</f>
        <v>2.4241322429707223E-6</v>
      </c>
      <c r="D108" s="172"/>
      <c r="E108" s="125">
        <f>N70</f>
        <v>1.7724286168115935E-6</v>
      </c>
      <c r="F108" s="125">
        <f>R70</f>
        <v>2.4418722182863879E-6</v>
      </c>
      <c r="G108" s="125">
        <f>V70</f>
        <v>8.3129820923635666E-6</v>
      </c>
      <c r="H108" s="125">
        <f>Z70</f>
        <v>1.2402311610507579E-6</v>
      </c>
      <c r="I108" s="125" t="e">
        <f>AD70</f>
        <v>#DIV/0!</v>
      </c>
      <c r="J108" s="125">
        <f>AH70</f>
        <v>1.3675284631452009E-5</v>
      </c>
      <c r="K108" s="125">
        <f>AL70</f>
        <v>1.2795774128146584E-5</v>
      </c>
      <c r="N108" s="1">
        <v>0.7</v>
      </c>
      <c r="O108" s="41">
        <f t="shared" si="65"/>
        <v>26.424587987967822</v>
      </c>
      <c r="P108" s="41">
        <f t="shared" si="64"/>
        <v>299.40511542706878</v>
      </c>
    </row>
    <row r="109" spans="1:26" x14ac:dyDescent="0.3">
      <c r="A109" s="81">
        <f>B71</f>
        <v>1</v>
      </c>
      <c r="B109" s="82" t="s">
        <v>84</v>
      </c>
      <c r="C109" s="83">
        <f>C71</f>
        <v>2.9495275099648848</v>
      </c>
      <c r="D109" s="157"/>
      <c r="E109" s="84">
        <f>K71</f>
        <v>2.4663652783439902</v>
      </c>
      <c r="F109" s="84">
        <f>O71</f>
        <v>4.3673426962715904</v>
      </c>
      <c r="G109" s="84">
        <f>S71</f>
        <v>4.4145602725884974</v>
      </c>
      <c r="H109" s="84">
        <f>W71</f>
        <v>4.1044851240950244</v>
      </c>
      <c r="I109" s="84">
        <f>AA71</f>
        <v>0</v>
      </c>
      <c r="J109" s="84">
        <f>AE71</f>
        <v>3.8527059733006399</v>
      </c>
      <c r="K109" s="84">
        <f>AI71</f>
        <v>3.1167647898472248</v>
      </c>
      <c r="N109" s="1">
        <v>0.5</v>
      </c>
      <c r="O109" s="41">
        <f t="shared" si="65"/>
        <v>42.911996814007011</v>
      </c>
      <c r="P109" s="41">
        <f t="shared" si="64"/>
        <v>347.29751821496228</v>
      </c>
    </row>
    <row r="110" spans="1:26" x14ac:dyDescent="0.3">
      <c r="A110" s="85"/>
      <c r="B110" s="86" t="s">
        <v>87</v>
      </c>
      <c r="C110" s="137">
        <f>F71</f>
        <v>1.0800362307330651E-7</v>
      </c>
      <c r="D110" s="158"/>
      <c r="E110" s="137">
        <f>N71</f>
        <v>9.1653782733607663E-8</v>
      </c>
      <c r="F110" s="137">
        <f>R71</f>
        <v>1.2022867042038037E-7</v>
      </c>
      <c r="G110" s="137">
        <f>V71</f>
        <v>3.3359898932795121E-7</v>
      </c>
      <c r="H110" s="137">
        <f>Z71</f>
        <v>4.0552891656858944E-8</v>
      </c>
      <c r="I110" s="137" t="e">
        <f>AD71</f>
        <v>#DIV/0!</v>
      </c>
      <c r="J110" s="137">
        <f>AH71</f>
        <v>4.2611453265156593E-7</v>
      </c>
      <c r="K110" s="137">
        <f>AL71</f>
        <v>3.5519586185859211E-7</v>
      </c>
      <c r="N110" s="1">
        <v>0.2</v>
      </c>
      <c r="O110" s="41">
        <f t="shared" si="65"/>
        <v>160.6979277453448</v>
      </c>
      <c r="P110" s="41">
        <f t="shared" si="64"/>
        <v>520.22740149000481</v>
      </c>
    </row>
    <row r="111" spans="1:26" x14ac:dyDescent="0.3">
      <c r="A111" s="98">
        <f>B72</f>
        <v>0.7</v>
      </c>
      <c r="B111" s="99" t="s">
        <v>84</v>
      </c>
      <c r="C111" s="100">
        <f>C72</f>
        <v>4.2136107285212638</v>
      </c>
      <c r="D111" s="159"/>
      <c r="E111" s="101">
        <f>K72</f>
        <v>3.5233789690628434</v>
      </c>
      <c r="F111" s="101">
        <f>O72</f>
        <v>6.239060994673701</v>
      </c>
      <c r="G111" s="101">
        <f>S72</f>
        <v>6.3065146751264241</v>
      </c>
      <c r="H111" s="101">
        <f>W72</f>
        <v>5.8635501772786061</v>
      </c>
      <c r="I111" s="101">
        <f>AA72</f>
        <v>0</v>
      </c>
      <c r="J111" s="101">
        <f>AE72</f>
        <v>5.5038656761437714</v>
      </c>
      <c r="K111" s="101">
        <f>AI72</f>
        <v>4.4525211283531787</v>
      </c>
      <c r="O111" s="41"/>
      <c r="P111" s="41"/>
    </row>
    <row r="112" spans="1:26" x14ac:dyDescent="0.3">
      <c r="A112" s="102"/>
      <c r="B112" s="103" t="s">
        <v>87</v>
      </c>
      <c r="C112" s="104">
        <f>F72</f>
        <v>1.7443645343935165E-6</v>
      </c>
      <c r="D112" s="160"/>
      <c r="E112" s="104">
        <f>N72</f>
        <v>2.2354991567442641E-6</v>
      </c>
      <c r="F112" s="104">
        <f>R72</f>
        <v>2.2022707205326916E-6</v>
      </c>
      <c r="G112" s="104">
        <f>V72</f>
        <v>4.8568432992854902E-6</v>
      </c>
      <c r="H112" s="104">
        <f>Z72</f>
        <v>1.7814877075002325E-6</v>
      </c>
      <c r="I112" s="104" t="e">
        <f>AD72</f>
        <v>#DIV/0!</v>
      </c>
      <c r="J112" s="104">
        <f>AH72</f>
        <v>5.3182575243426037E-6</v>
      </c>
      <c r="K112" s="104">
        <f>AL72</f>
        <v>5.1359082527392634E-6</v>
      </c>
      <c r="N112" s="1">
        <v>59</v>
      </c>
      <c r="O112" s="41">
        <f>15.805*N112^(-1.441)</f>
        <v>4.4360532567150661E-2</v>
      </c>
      <c r="P112" s="41">
        <f>O112*($M$3-$M$2)*$M$4*(N112/1000)</f>
        <v>42.364463863492865</v>
      </c>
    </row>
    <row r="113" spans="1:11" x14ac:dyDescent="0.3">
      <c r="A113" s="94">
        <f>B73</f>
        <v>0.5</v>
      </c>
      <c r="B113" s="95" t="s">
        <v>84</v>
      </c>
      <c r="C113" s="96">
        <f>C73</f>
        <v>5.8990550199297695</v>
      </c>
      <c r="D113" s="161"/>
      <c r="E113" s="60">
        <f>K73</f>
        <v>4.9327305566879804</v>
      </c>
      <c r="F113" s="60">
        <f>O73</f>
        <v>8.7346853925431809</v>
      </c>
      <c r="G113" s="60">
        <f>S73</f>
        <v>8.8291205451769947</v>
      </c>
      <c r="H113" s="60">
        <f>W73</f>
        <v>8.2089702481900488</v>
      </c>
      <c r="I113" s="60">
        <f>AA73</f>
        <v>0</v>
      </c>
      <c r="J113" s="60">
        <f>AE73</f>
        <v>7.7054119466012798</v>
      </c>
      <c r="K113" s="60">
        <f>AI73</f>
        <v>6.2335295796944497</v>
      </c>
    </row>
    <row r="114" spans="1:11" x14ac:dyDescent="0.3">
      <c r="A114" s="97"/>
      <c r="B114" s="59" t="s">
        <v>87</v>
      </c>
      <c r="C114" s="61">
        <f>F73</f>
        <v>4.8192255617582104E-7</v>
      </c>
      <c r="D114" s="162"/>
      <c r="E114" s="61">
        <f>N73</f>
        <v>7.5902675808667702E-7</v>
      </c>
      <c r="F114" s="61">
        <f>R73</f>
        <v>4.6953039925833273E-7</v>
      </c>
      <c r="G114" s="61">
        <f>V73</f>
        <v>9.7489935864045726E-7</v>
      </c>
      <c r="H114" s="61">
        <f>Z73</f>
        <v>4.0105315822105996E-7</v>
      </c>
      <c r="I114" s="61" t="e">
        <f>AD73</f>
        <v>#DIV/0!</v>
      </c>
      <c r="J114" s="60">
        <f>AH73</f>
        <v>6.3475360068846906E-9</v>
      </c>
      <c r="K114" s="61">
        <f>AL73</f>
        <v>1.0874661466213577E-6</v>
      </c>
    </row>
    <row r="115" spans="1:11" x14ac:dyDescent="0.3">
      <c r="A115" s="87">
        <f>B74</f>
        <v>0.1</v>
      </c>
      <c r="B115" s="88" t="s">
        <v>84</v>
      </c>
      <c r="C115" s="89">
        <f>C74</f>
        <v>29.495275099648843</v>
      </c>
      <c r="D115" s="147"/>
      <c r="E115" s="90">
        <f>K74</f>
        <v>24.6636527834399</v>
      </c>
      <c r="F115" s="90">
        <f>O74</f>
        <v>43.673426962715901</v>
      </c>
      <c r="G115" s="90">
        <f>S74</f>
        <v>44.145602725884963</v>
      </c>
      <c r="H115" s="90">
        <f>W74</f>
        <v>41.044851240950237</v>
      </c>
      <c r="I115" s="90">
        <f>AA74</f>
        <v>0</v>
      </c>
      <c r="J115" s="90">
        <f>AE74</f>
        <v>38.527059733006396</v>
      </c>
      <c r="K115" s="90">
        <f>AI74</f>
        <v>31.167647898472243</v>
      </c>
    </row>
    <row r="116" spans="1:11" x14ac:dyDescent="0.3">
      <c r="A116" s="91"/>
      <c r="B116" s="92" t="s">
        <v>87</v>
      </c>
      <c r="C116" s="93">
        <f>F74</f>
        <v>1.1556837770843574E-6</v>
      </c>
      <c r="D116" s="163"/>
      <c r="E116" s="93">
        <f>N74</f>
        <v>2.5221034526019734E-6</v>
      </c>
      <c r="F116" s="93">
        <f>R74</f>
        <v>5.1387588192948751E-7</v>
      </c>
      <c r="G116" s="93">
        <f>V74</f>
        <v>1.1215484411997474E-6</v>
      </c>
      <c r="H116" s="93">
        <f>Z74</f>
        <v>2.5907160591276902E-6</v>
      </c>
      <c r="I116" s="93" t="e">
        <f>AD74</f>
        <v>#DIV/0!</v>
      </c>
      <c r="J116" s="93">
        <f>AH74</f>
        <v>6.3892301602453366E-7</v>
      </c>
      <c r="K116" s="93">
        <f>AL74</f>
        <v>1.5926499154138236E-6</v>
      </c>
    </row>
    <row r="120" spans="1:11" x14ac:dyDescent="0.3">
      <c r="B120" t="s">
        <v>111</v>
      </c>
    </row>
    <row r="121" spans="1:11" x14ac:dyDescent="0.3">
      <c r="B121" t="s">
        <v>119</v>
      </c>
      <c r="C121" t="s">
        <v>129</v>
      </c>
      <c r="D121" t="s">
        <v>120</v>
      </c>
      <c r="E121" t="s">
        <v>122</v>
      </c>
      <c r="F121" t="s">
        <v>112</v>
      </c>
      <c r="G121" t="s">
        <v>113</v>
      </c>
      <c r="H121" t="s">
        <v>121</v>
      </c>
      <c r="I121" t="s">
        <v>109</v>
      </c>
    </row>
    <row r="122" spans="1:11" x14ac:dyDescent="0.3">
      <c r="B122">
        <v>2</v>
      </c>
      <c r="C122" s="279">
        <v>1.1714285714285699</v>
      </c>
      <c r="D122" s="280">
        <v>47.742527040046603</v>
      </c>
      <c r="E122" s="283">
        <v>9.9492000000000018E-3</v>
      </c>
      <c r="F122" s="284">
        <f>(E122/1000/($M$6*60))*0.5/($M$3*$M$5)</f>
        <v>1.2514716981132078E-11</v>
      </c>
      <c r="G122" s="284">
        <f>F122/(SQRT(0.8*9.81*C122/1000)*C122/1000)</f>
        <v>1.1142119623386677E-7</v>
      </c>
      <c r="H122" s="7">
        <f>D122/(($M$3-$M$2)*$M$4*$C$135/1000)</f>
        <v>4.9991991694320073E-2</v>
      </c>
      <c r="I122" s="5">
        <f>H122-(G122^(2/3))/8</f>
        <v>4.9989097316481858E-2</v>
      </c>
    </row>
    <row r="123" spans="1:11" x14ac:dyDescent="0.3">
      <c r="B123">
        <v>4</v>
      </c>
      <c r="C123" s="279">
        <v>0.43333333333333302</v>
      </c>
      <c r="D123" s="281">
        <v>39.921821577914997</v>
      </c>
      <c r="E123" s="283">
        <v>7.6644E-3</v>
      </c>
      <c r="F123" s="284">
        <f t="shared" ref="F123:F128" si="66">(E123/1000/($M$6*60))*0.5/($M$3*$M$5)</f>
        <v>9.6407547169811322E-12</v>
      </c>
      <c r="G123" s="284">
        <f t="shared" ref="G123:G128" si="67">F123/(SQRT(0.8*9.81*C123/1000)*C123/1000)</f>
        <v>3.8150337996655173E-7</v>
      </c>
      <c r="H123" s="7">
        <f t="shared" ref="H123:H128" si="68">D123/(($M$3-$M$2)*$M$4*$C$135/1000)</f>
        <v>4.1802801327864236E-2</v>
      </c>
      <c r="I123" s="5">
        <f>H123-(G123^(2/3))/8</f>
        <v>4.1796226128284771E-2</v>
      </c>
    </row>
    <row r="124" spans="1:11" x14ac:dyDescent="0.3">
      <c r="B124">
        <v>5</v>
      </c>
      <c r="C124" s="279">
        <v>0.84210526315789402</v>
      </c>
      <c r="D124" s="281">
        <v>70.691992553200095</v>
      </c>
      <c r="E124" s="283">
        <v>1.0039200000000002E-2</v>
      </c>
      <c r="F124" s="284">
        <f t="shared" si="66"/>
        <v>1.2627924528301889E-11</v>
      </c>
      <c r="G124" s="284">
        <f t="shared" si="67"/>
        <v>1.8446029884088534E-7</v>
      </c>
      <c r="H124" s="7">
        <f t="shared" si="68"/>
        <v>7.4022757563925248E-2</v>
      </c>
      <c r="I124" s="5">
        <f t="shared" ref="I123:I128" si="69">H124-(G124^(2/3))/8</f>
        <v>7.4018707033006476E-2</v>
      </c>
    </row>
    <row r="125" spans="1:11" x14ac:dyDescent="0.3">
      <c r="B125">
        <v>6</v>
      </c>
      <c r="C125" s="279">
        <v>1.02666666666666</v>
      </c>
      <c r="D125" s="281">
        <v>71.456279852253701</v>
      </c>
      <c r="E125" s="283">
        <v>2.6683100000000001E-2</v>
      </c>
      <c r="F125" s="284">
        <f t="shared" si="66"/>
        <v>3.356364779874214E-11</v>
      </c>
      <c r="G125" s="284">
        <f t="shared" si="67"/>
        <v>3.642046323327811E-7</v>
      </c>
      <c r="H125" s="7">
        <f t="shared" si="68"/>
        <v>7.4823055467601637E-2</v>
      </c>
      <c r="I125" s="5">
        <f t="shared" si="69"/>
        <v>7.4816680563492277E-2</v>
      </c>
    </row>
    <row r="126" spans="1:11" x14ac:dyDescent="0.3">
      <c r="B126">
        <v>7</v>
      </c>
      <c r="C126" s="279">
        <v>0.37777777777777699</v>
      </c>
      <c r="D126" s="281">
        <v>66.437248461164103</v>
      </c>
      <c r="E126" s="283">
        <v>1.41662E-2</v>
      </c>
      <c r="F126" s="284">
        <f t="shared" si="66"/>
        <v>1.7819119496855345E-11</v>
      </c>
      <c r="G126" s="284">
        <f t="shared" si="67"/>
        <v>8.6626772044904856E-7</v>
      </c>
      <c r="H126" s="7">
        <f t="shared" si="68"/>
        <v>6.9567544476186835E-2</v>
      </c>
      <c r="I126" s="5">
        <f t="shared" si="69"/>
        <v>6.955618535409655E-2</v>
      </c>
    </row>
    <row r="127" spans="1:11" x14ac:dyDescent="0.3">
      <c r="B127">
        <v>9</v>
      </c>
      <c r="C127" s="279">
        <v>1.54285714285714</v>
      </c>
      <c r="D127" s="281">
        <v>62.361825236830803</v>
      </c>
      <c r="E127" s="283">
        <v>2.2711099999999998E-2</v>
      </c>
      <c r="F127" s="284">
        <f t="shared" si="66"/>
        <v>2.8567421383647795E-11</v>
      </c>
      <c r="G127" s="284">
        <f t="shared" si="67"/>
        <v>1.6826855703088459E-7</v>
      </c>
      <c r="H127" s="7">
        <f t="shared" si="68"/>
        <v>6.5300101242383723E-2</v>
      </c>
      <c r="I127" s="5">
        <f t="shared" si="69"/>
        <v>6.5296291356274086E-2</v>
      </c>
    </row>
    <row r="128" spans="1:11" x14ac:dyDescent="0.3">
      <c r="B128">
        <v>10</v>
      </c>
      <c r="C128" s="279">
        <v>1.2909090909090899</v>
      </c>
      <c r="D128" s="281">
        <v>50.449513270862099</v>
      </c>
      <c r="E128" s="283">
        <v>6.2585999999999996E-3</v>
      </c>
      <c r="F128" s="284">
        <f t="shared" si="66"/>
        <v>7.8724528301886787E-12</v>
      </c>
      <c r="G128" s="284">
        <f t="shared" si="67"/>
        <v>6.0588064782974552E-8</v>
      </c>
      <c r="H128" s="7">
        <f t="shared" si="68"/>
        <v>5.2826521861817362E-2</v>
      </c>
      <c r="I128" s="5">
        <f t="shared" si="69"/>
        <v>5.2824593590829361E-2</v>
      </c>
    </row>
    <row r="134" spans="3:4" x14ac:dyDescent="0.3">
      <c r="C134" s="1" t="s">
        <v>115</v>
      </c>
      <c r="D134" s="1" t="s">
        <v>123</v>
      </c>
    </row>
    <row r="135" spans="3:4" x14ac:dyDescent="0.3">
      <c r="C135" s="1">
        <v>59</v>
      </c>
      <c r="D135" s="1">
        <f>3.5683*C135^(-0.943)</f>
        <v>7.6304106804602742E-2</v>
      </c>
    </row>
    <row r="145" spans="3:9" x14ac:dyDescent="0.3">
      <c r="C145" s="210"/>
      <c r="D145" s="285" t="s">
        <v>124</v>
      </c>
      <c r="E145" s="285"/>
      <c r="F145" s="285" t="s">
        <v>125</v>
      </c>
      <c r="G145" s="285"/>
    </row>
    <row r="146" spans="3:9" x14ac:dyDescent="0.3">
      <c r="C146" s="1" t="s">
        <v>107</v>
      </c>
      <c r="D146" s="1" t="s">
        <v>109</v>
      </c>
      <c r="E146" s="1" t="s">
        <v>108</v>
      </c>
      <c r="F146" s="1" t="s">
        <v>109</v>
      </c>
      <c r="G146" s="1" t="s">
        <v>108</v>
      </c>
    </row>
    <row r="147" spans="3:9" x14ac:dyDescent="0.3">
      <c r="C147" s="1">
        <v>59</v>
      </c>
      <c r="D147" s="41">
        <f>15.805*C147^(-1.441)</f>
        <v>4.4360532567150661E-2</v>
      </c>
      <c r="E147" s="41">
        <f>D147*($M$3-$M$2)*$M$4*($N$112/1000)</f>
        <v>42.364463863492865</v>
      </c>
      <c r="F147" s="41">
        <f>3.5683*C147^-0.943</f>
        <v>7.6304106804602742E-2</v>
      </c>
      <c r="G147">
        <f>F147*($M$3-$M$2)*$M$4*(C147/1000)</f>
        <v>72.870689062769429</v>
      </c>
    </row>
    <row r="148" spans="3:9" x14ac:dyDescent="0.3">
      <c r="C148" s="85">
        <v>2</v>
      </c>
      <c r="D148" s="286">
        <f>15.805*C148^(-1.441)</f>
        <v>5.8211699185823669</v>
      </c>
      <c r="E148" s="286">
        <f>D148*($M$3-$M$2)*$M$4*(C148/1000)</f>
        <v>188.44873377426697</v>
      </c>
      <c r="F148" s="286">
        <f>3.5683*C148^-0.943</f>
        <v>1.856051720515201</v>
      </c>
      <c r="G148" s="287">
        <f>F148*($M$3-$M$2)*$M$4*(C148/1000)</f>
        <v>60.085962348238603</v>
      </c>
      <c r="I148" s="287" t="s">
        <v>126</v>
      </c>
    </row>
    <row r="149" spans="3:9" x14ac:dyDescent="0.3">
      <c r="C149" s="85">
        <v>1.4</v>
      </c>
      <c r="D149" s="286">
        <f t="shared" ref="D149:D153" si="70">15.805*C149^(-1.441)</f>
        <v>9.7324907754818888</v>
      </c>
      <c r="E149" s="286">
        <f>D149*($M$3-$M$2)*$M$4*(C149/1000)</f>
        <v>220.54894671227265</v>
      </c>
      <c r="F149" s="286">
        <f>3.5683*C149^-0.943</f>
        <v>2.5981404374345503</v>
      </c>
      <c r="G149" s="287">
        <f>F149*($M$3-$M$2)*$M$4*(C149/1000)</f>
        <v>58.876720266748087</v>
      </c>
      <c r="I149" s="288" t="s">
        <v>127</v>
      </c>
    </row>
    <row r="150" spans="3:9" x14ac:dyDescent="0.3">
      <c r="C150" s="85">
        <v>1</v>
      </c>
      <c r="D150" s="286">
        <f t="shared" si="70"/>
        <v>15.805</v>
      </c>
      <c r="E150" s="286">
        <f t="shared" ref="E149:E153" si="71">D150*($M$3-$M$2)*$M$4*(C150/1000)</f>
        <v>255.82763250000002</v>
      </c>
      <c r="F150" s="286">
        <f>3.5683*C150^-0.943</f>
        <v>3.5682999999999998</v>
      </c>
      <c r="G150" s="287">
        <f>F150*($M$3-$M$2)*$M$4*(C150/1000)</f>
        <v>57.758287949999996</v>
      </c>
      <c r="I150" s="290" t="s">
        <v>128</v>
      </c>
    </row>
    <row r="151" spans="3:9" x14ac:dyDescent="0.3">
      <c r="C151" s="85">
        <v>0.7</v>
      </c>
      <c r="D151" s="286">
        <f t="shared" si="70"/>
        <v>26.424587987967822</v>
      </c>
      <c r="E151" s="286">
        <f t="shared" si="71"/>
        <v>299.40511542706878</v>
      </c>
      <c r="F151" s="286">
        <f>3.5683*C151^-0.943</f>
        <v>4.9949817779454362</v>
      </c>
      <c r="G151" s="287">
        <f>F151*($M$3-$M$2)*$M$4*(C151/1000)</f>
        <v>56.595890784099666</v>
      </c>
    </row>
    <row r="152" spans="3:9" x14ac:dyDescent="0.3">
      <c r="C152" s="85">
        <v>0.5</v>
      </c>
      <c r="D152" s="286">
        <f t="shared" si="70"/>
        <v>42.911996814007011</v>
      </c>
      <c r="E152" s="286">
        <f t="shared" si="71"/>
        <v>347.29751821496228</v>
      </c>
      <c r="F152" s="286">
        <f>3.5683*C152^-0.943</f>
        <v>6.8601347415392331</v>
      </c>
      <c r="G152" s="287">
        <f>F152*($M$3-$M$2)*$M$4*(C152/1000)</f>
        <v>55.520785496962404</v>
      </c>
    </row>
    <row r="153" spans="3:9" x14ac:dyDescent="0.3">
      <c r="C153" s="85">
        <v>0.2</v>
      </c>
      <c r="D153" s="286">
        <f>15.805*C153^(-1.441)</f>
        <v>160.6979277453448</v>
      </c>
      <c r="E153" s="286">
        <f>D153*($M$3-$M$2)*$M$4*(C153/1000)</f>
        <v>520.22740149000481</v>
      </c>
      <c r="F153" s="286">
        <f>3.5683*C153^-0.943</f>
        <v>16.277588829768867</v>
      </c>
      <c r="G153" s="287">
        <f>F153*($M$3-$M$2)*$M$4*(C153/1000)</f>
        <v>52.695438318610762</v>
      </c>
    </row>
    <row r="154" spans="3:9" x14ac:dyDescent="0.3">
      <c r="C154" s="91">
        <v>0.1</v>
      </c>
      <c r="D154" s="289">
        <f>15.805*C154^(-1.441)</f>
        <v>436.30933017562558</v>
      </c>
      <c r="E154" s="289">
        <f>D154*($M$3-$M$2)*$M$4*(C154/1000)</f>
        <v>706.23209728877646</v>
      </c>
      <c r="F154" s="289">
        <f>3.5683*C154^-0.943</f>
        <v>31.294020300868315</v>
      </c>
      <c r="G154" s="288">
        <f>F154*($M$3-$M$2)*$M$4*(C154/1000)</f>
        <v>50.654065960000501</v>
      </c>
    </row>
    <row r="155" spans="3:9" x14ac:dyDescent="0.3">
      <c r="C155" s="91">
        <v>0.02</v>
      </c>
      <c r="D155" s="289">
        <f>15.805*C155^(-1.441)</f>
        <v>4436.1914087429586</v>
      </c>
      <c r="E155" s="289">
        <f>D155*($M$3-$M$2)*$M$4*(C155/1000)</f>
        <v>1436.1282447523583</v>
      </c>
      <c r="F155" s="289">
        <f>3.5683*C155^-0.943</f>
        <v>142.75458769945755</v>
      </c>
      <c r="G155" s="288">
        <f>F155*($M$3-$M$2)*$M$4*(C155/1000)</f>
        <v>46.213942675945397</v>
      </c>
    </row>
    <row r="156" spans="3:9" x14ac:dyDescent="0.3">
      <c r="C156" s="291">
        <v>2E-3</v>
      </c>
      <c r="D156" s="292">
        <f>15.805*C156^(-1.441)</f>
        <v>122464.51768930742</v>
      </c>
      <c r="E156" s="292">
        <f>D156*($M$3-$M$2)*$M$4*(C156/1000)</f>
        <v>3964.5438311559492</v>
      </c>
      <c r="F156" s="292">
        <f>3.5683*C156^-0.943</f>
        <v>1251.9589063444525</v>
      </c>
      <c r="G156" s="290">
        <f>F156*($M$3-$M$2)*$M$4*(C156/1000)</f>
        <v>40.529665675088964</v>
      </c>
    </row>
  </sheetData>
  <mergeCells count="18">
    <mergeCell ref="D145:E145"/>
    <mergeCell ref="F145:G145"/>
    <mergeCell ref="A54:B54"/>
    <mergeCell ref="C54:F54"/>
    <mergeCell ref="G54:J54"/>
    <mergeCell ref="K54:N54"/>
    <mergeCell ref="O54:R54"/>
    <mergeCell ref="A1:J1"/>
    <mergeCell ref="L1:N1"/>
    <mergeCell ref="L8:M8"/>
    <mergeCell ref="AB15:AE15"/>
    <mergeCell ref="A30:J30"/>
    <mergeCell ref="K30:P30"/>
    <mergeCell ref="S54:V54"/>
    <mergeCell ref="W54:Z54"/>
    <mergeCell ref="AA54:AD54"/>
    <mergeCell ref="AE54:AH54"/>
    <mergeCell ref="AI54:AL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H94" zoomScaleNormal="100" workbookViewId="0">
      <selection activeCell="O105" sqref="O105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9.88671875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8.88671875" style="1"/>
    <col min="25" max="25" width="11" style="1" bestFit="1" customWidth="1"/>
    <col min="26" max="26" width="8.88671875" style="1"/>
    <col min="35" max="35" width="12" bestFit="1" customWidth="1"/>
    <col min="38" max="38" width="12" bestFit="1" customWidth="1"/>
  </cols>
  <sheetData>
    <row r="1" spans="1:39" x14ac:dyDescent="0.3">
      <c r="A1" s="217" t="s">
        <v>71</v>
      </c>
      <c r="B1" s="218"/>
      <c r="C1" s="218"/>
      <c r="D1" s="218"/>
      <c r="E1" s="218"/>
      <c r="F1" s="218"/>
      <c r="G1" s="218"/>
      <c r="H1" s="218"/>
      <c r="I1" s="218"/>
      <c r="J1" s="218"/>
      <c r="K1" s="25"/>
      <c r="L1" s="217" t="s">
        <v>60</v>
      </c>
      <c r="M1" s="218"/>
      <c r="N1" s="219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7" t="s">
        <v>38</v>
      </c>
      <c r="M8" s="219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3">
      <c r="A14" s="53" t="s">
        <v>105</v>
      </c>
      <c r="B14" s="134">
        <f>SUM(B3:B13)/1000</f>
        <v>9.9492000000000018E-3</v>
      </c>
      <c r="C14" s="135">
        <f>SUM(C3:C13)/1000</f>
        <v>0.14232199999999998</v>
      </c>
      <c r="D14" s="135">
        <f t="shared" ref="D14:J14" si="5">SUM(D3:D13)/1000</f>
        <v>7.6644E-3</v>
      </c>
      <c r="E14" s="135">
        <f t="shared" si="5"/>
        <v>1.0039200000000002E-2</v>
      </c>
      <c r="F14" s="135">
        <f t="shared" si="5"/>
        <v>2.6683100000000001E-2</v>
      </c>
      <c r="G14" s="135">
        <f t="shared" si="5"/>
        <v>1.41662E-2</v>
      </c>
      <c r="H14" s="135">
        <f>SUM(H3:H13)/1000</f>
        <v>5.37464E-2</v>
      </c>
      <c r="I14" s="135">
        <f t="shared" si="5"/>
        <v>2.2711099999999998E-2</v>
      </c>
      <c r="J14" s="135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">
        <v>32</v>
      </c>
      <c r="M15" s="34">
        <f>T27</f>
        <v>0.12217194570135748</v>
      </c>
      <c r="Q15" s="139"/>
      <c r="R15" s="48" t="s">
        <v>81</v>
      </c>
      <c r="S15" s="6" t="s">
        <v>42</v>
      </c>
      <c r="T15" s="140" t="s">
        <v>83</v>
      </c>
      <c r="U15" s="144"/>
      <c r="X15" s="9">
        <v>3.2</v>
      </c>
      <c r="Y15" s="5">
        <f t="shared" si="4"/>
        <v>0.75186232608695658</v>
      </c>
      <c r="Z15" s="13">
        <v>0.11783916521739132</v>
      </c>
      <c r="AB15" s="220" t="s">
        <v>44</v>
      </c>
      <c r="AC15" s="221"/>
      <c r="AD15" s="221"/>
      <c r="AE15" s="222"/>
      <c r="AF15" s="31"/>
    </row>
    <row r="16" spans="1:39" x14ac:dyDescent="0.3">
      <c r="L16" s="2">
        <v>22.6</v>
      </c>
      <c r="M16" s="34">
        <f>T26</f>
        <v>0.11312217194570137</v>
      </c>
      <c r="Q16" s="139"/>
      <c r="R16" s="2" t="s">
        <v>82</v>
      </c>
      <c r="S16" s="39">
        <f>AI17</f>
        <v>1.9905677788902364E-2</v>
      </c>
      <c r="T16" s="141">
        <f>S16</f>
        <v>1.9905677788902364E-2</v>
      </c>
      <c r="U16" s="142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Q17" s="139"/>
      <c r="R17" s="2">
        <v>1</v>
      </c>
      <c r="S17" s="39">
        <f>AI18</f>
        <v>4.5248868831398781E-2</v>
      </c>
      <c r="T17" s="141">
        <f>S17-S16</f>
        <v>2.5343191042496417E-2</v>
      </c>
      <c r="U17" s="142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8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39"/>
      <c r="R18" s="2">
        <v>1.4</v>
      </c>
      <c r="S18" s="39">
        <f>$AM$16*R18+$AM$17</f>
        <v>4.6153846206964395E-2</v>
      </c>
      <c r="T18" s="141">
        <f>S18-S17</f>
        <v>9.0497737556561458E-4</v>
      </c>
      <c r="U18" s="142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6">
        <f>B14</f>
        <v>9.9492000000000018E-3</v>
      </c>
      <c r="L19" s="2">
        <v>8</v>
      </c>
      <c r="M19" s="34">
        <f>T23</f>
        <v>5.4298642533936597E-3</v>
      </c>
      <c r="Q19" s="139"/>
      <c r="R19" s="2">
        <v>2</v>
      </c>
      <c r="S19" s="39">
        <f t="shared" ref="S19:S20" si="7">$AM$16*R19+$AM$17</f>
        <v>4.7511312270312807E-2</v>
      </c>
      <c r="T19" s="141">
        <f t="shared" ref="T19:T32" si="8">S19-S18</f>
        <v>1.3574660633484115E-3</v>
      </c>
      <c r="U19" s="142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3">
      <c r="A20" s="57">
        <v>3</v>
      </c>
      <c r="B20" s="145">
        <v>45031</v>
      </c>
      <c r="C20" s="146">
        <v>0.52083333333333337</v>
      </c>
      <c r="D20" s="147"/>
      <c r="E20" s="148">
        <f t="shared" ref="E20:E27" si="13">SQRT(D20/$M$2)</f>
        <v>0</v>
      </c>
      <c r="F20" s="149">
        <f>C14</f>
        <v>0.14232199999999998</v>
      </c>
      <c r="L20" s="2">
        <v>5.6</v>
      </c>
      <c r="M20" s="34">
        <f>T22</f>
        <v>3.6199095022624445E-3</v>
      </c>
      <c r="Q20" s="139"/>
      <c r="R20" s="2">
        <v>2.8</v>
      </c>
      <c r="S20" s="39">
        <f t="shared" si="7"/>
        <v>4.9321267021444029E-2</v>
      </c>
      <c r="T20" s="141">
        <f t="shared" si="8"/>
        <v>1.8099547511312222E-3</v>
      </c>
      <c r="U20" s="143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6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1">
        <f t="shared" si="8"/>
        <v>2.7149321266968368E-3</v>
      </c>
      <c r="U21" s="143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1">
        <f t="shared" si="8"/>
        <v>3.6199095022624445E-3</v>
      </c>
      <c r="U22" s="143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6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1">
        <f t="shared" si="8"/>
        <v>5.4298642533936597E-3</v>
      </c>
      <c r="U23" s="143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1">
        <f t="shared" si="8"/>
        <v>6.7873303167420851E-3</v>
      </c>
      <c r="U24" s="143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/>
      <c r="E25" s="70">
        <f t="shared" si="13"/>
        <v>0</v>
      </c>
      <c r="F25" s="136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1">
        <f t="shared" si="8"/>
        <v>4.5248868778280549E-2</v>
      </c>
      <c r="U25" s="143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1">
        <f t="shared" si="8"/>
        <v>0.11312217194570137</v>
      </c>
      <c r="U26" s="143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6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1">
        <f t="shared" si="8"/>
        <v>0.12217194570135748</v>
      </c>
      <c r="U27" s="143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3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1">
        <f t="shared" si="8"/>
        <v>0.19457013574660631</v>
      </c>
      <c r="U28" s="143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3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1">
        <f t="shared" si="8"/>
        <v>0.19457013574660631</v>
      </c>
      <c r="U29" s="143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3">
      <c r="A30" s="223" t="s">
        <v>72</v>
      </c>
      <c r="B30" s="223"/>
      <c r="C30" s="223"/>
      <c r="D30" s="223"/>
      <c r="E30" s="223"/>
      <c r="F30" s="223"/>
      <c r="G30" s="223"/>
      <c r="H30" s="223"/>
      <c r="I30" s="223"/>
      <c r="J30" s="223"/>
      <c r="K30" s="25"/>
      <c r="Q30" s="49"/>
      <c r="R30" s="2">
        <v>90</v>
      </c>
      <c r="S30" s="39">
        <f t="shared" si="15"/>
        <v>0.89592760186307296</v>
      </c>
      <c r="T30" s="141">
        <f t="shared" si="8"/>
        <v>0.15837104072398189</v>
      </c>
      <c r="U30" s="143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1">
        <f t="shared" si="8"/>
        <v>4.5248868778280493E-2</v>
      </c>
      <c r="U31" s="143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1">
        <f t="shared" si="8"/>
        <v>5.8823529411764719E-2</v>
      </c>
      <c r="U32" s="142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3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3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3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3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3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3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7" t="s">
        <v>74</v>
      </c>
      <c r="B54" s="219"/>
      <c r="C54" s="211" t="s">
        <v>88</v>
      </c>
      <c r="D54" s="212"/>
      <c r="E54" s="212"/>
      <c r="F54" s="213"/>
      <c r="G54" s="224" t="s">
        <v>89</v>
      </c>
      <c r="H54" s="225"/>
      <c r="I54" s="225"/>
      <c r="J54" s="226"/>
      <c r="K54" s="211" t="s">
        <v>90</v>
      </c>
      <c r="L54" s="212"/>
      <c r="M54" s="212"/>
      <c r="N54" s="213"/>
      <c r="O54" s="214" t="s">
        <v>91</v>
      </c>
      <c r="P54" s="215"/>
      <c r="Q54" s="215"/>
      <c r="R54" s="216"/>
      <c r="S54" s="211" t="s">
        <v>92</v>
      </c>
      <c r="T54" s="212"/>
      <c r="U54" s="212"/>
      <c r="V54" s="213"/>
      <c r="W54" s="214" t="s">
        <v>93</v>
      </c>
      <c r="X54" s="215"/>
      <c r="Y54" s="215"/>
      <c r="Z54" s="216"/>
      <c r="AA54" s="211" t="s">
        <v>94</v>
      </c>
      <c r="AB54" s="212"/>
      <c r="AC54" s="212"/>
      <c r="AD54" s="213"/>
      <c r="AE54" s="214" t="s">
        <v>95</v>
      </c>
      <c r="AF54" s="215"/>
      <c r="AG54" s="215"/>
      <c r="AH54" s="216"/>
      <c r="AI54" s="211" t="s">
        <v>96</v>
      </c>
      <c r="AJ54" s="212"/>
      <c r="AK54" s="212"/>
      <c r="AL54" s="213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0" t="s">
        <v>84</v>
      </c>
      <c r="H55" s="150" t="s">
        <v>85</v>
      </c>
      <c r="I55" s="150" t="s">
        <v>86</v>
      </c>
      <c r="J55" s="150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1">
        <f t="shared" ref="G56:G74" si="23">$D$20/(($M$3-$M$2)*$M$4*B56/1000)</f>
        <v>0</v>
      </c>
      <c r="H56" s="152">
        <f>($C$14/1000/($M$6*60))*C32/($M$3*$M$5)</f>
        <v>0</v>
      </c>
      <c r="I56" s="151">
        <f>E56</f>
        <v>5.8823529411764719E-2</v>
      </c>
      <c r="J56" s="151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0</v>
      </c>
      <c r="AB56" s="61">
        <f>($H$14/1000/($M$6*60))*H32/($M$3*$M$5)</f>
        <v>0</v>
      </c>
      <c r="AC56" s="60">
        <f>Y56</f>
        <v>5.8823529411764719E-2</v>
      </c>
      <c r="AD56" s="68" t="e">
        <f t="shared" ref="AD56:AD74" si="34">($M$3/$M$2-1)*$M$4*AB56/(AC56*$E$25^3)</f>
        <v>#DIV/0!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3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1">
        <f t="shared" si="23"/>
        <v>0</v>
      </c>
      <c r="H57" s="152">
        <f t="shared" ref="H57:H74" si="39">($C$14/1000/($M$6*60))*C33/($M$3*$M$5)</f>
        <v>0</v>
      </c>
      <c r="I57" s="151">
        <f t="shared" ref="I57:I74" si="40">E57</f>
        <v>4.5248868778280493E-2</v>
      </c>
      <c r="J57" s="151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0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 t="e">
        <f t="shared" si="34"/>
        <v>#DIV/0!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3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1">
        <f t="shared" si="23"/>
        <v>0</v>
      </c>
      <c r="H58" s="152">
        <f t="shared" si="39"/>
        <v>0</v>
      </c>
      <c r="I58" s="151">
        <f t="shared" si="40"/>
        <v>0.15837104072398189</v>
      </c>
      <c r="J58" s="151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0</v>
      </c>
      <c r="AB58" s="61">
        <f t="shared" si="49"/>
        <v>0</v>
      </c>
      <c r="AC58" s="60">
        <f t="shared" si="50"/>
        <v>0.15837104072398189</v>
      </c>
      <c r="AD58" s="68" t="e">
        <f t="shared" si="34"/>
        <v>#DIV/0!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3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1">
        <f t="shared" si="23"/>
        <v>0</v>
      </c>
      <c r="H59" s="152">
        <f t="shared" si="39"/>
        <v>0</v>
      </c>
      <c r="I59" s="151">
        <f t="shared" si="40"/>
        <v>0.19457013574660631</v>
      </c>
      <c r="J59" s="151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0</v>
      </c>
      <c r="AB59" s="61">
        <f t="shared" si="49"/>
        <v>0</v>
      </c>
      <c r="AC59" s="60">
        <f t="shared" si="50"/>
        <v>0.19457013574660631</v>
      </c>
      <c r="AD59" s="68" t="e">
        <f t="shared" si="34"/>
        <v>#DIV/0!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3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1">
        <f t="shared" si="23"/>
        <v>0</v>
      </c>
      <c r="H60" s="152">
        <f t="shared" si="39"/>
        <v>0</v>
      </c>
      <c r="I60" s="151">
        <f t="shared" si="40"/>
        <v>0.19457013574660631</v>
      </c>
      <c r="J60" s="151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0</v>
      </c>
      <c r="AB60" s="61">
        <f t="shared" si="49"/>
        <v>0</v>
      </c>
      <c r="AC60" s="60">
        <f t="shared" si="50"/>
        <v>0.19457013574660631</v>
      </c>
      <c r="AD60" s="68" t="e">
        <f t="shared" si="34"/>
        <v>#DIV/0!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3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1">
        <f t="shared" si="23"/>
        <v>0</v>
      </c>
      <c r="H61" s="152">
        <f t="shared" si="39"/>
        <v>0</v>
      </c>
      <c r="I61" s="151">
        <f t="shared" si="40"/>
        <v>0.12217194570135748</v>
      </c>
      <c r="J61" s="151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0</v>
      </c>
      <c r="AB61" s="61">
        <f t="shared" si="49"/>
        <v>0</v>
      </c>
      <c r="AC61" s="60">
        <f t="shared" si="50"/>
        <v>0.12217194570135748</v>
      </c>
      <c r="AD61" s="68" t="e">
        <f t="shared" si="34"/>
        <v>#DIV/0!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3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1">
        <f t="shared" si="23"/>
        <v>0</v>
      </c>
      <c r="H62" s="152">
        <f t="shared" si="39"/>
        <v>0</v>
      </c>
      <c r="I62" s="151">
        <f t="shared" si="40"/>
        <v>0.11312217194570137</v>
      </c>
      <c r="J62" s="151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0</v>
      </c>
      <c r="AB62" s="61">
        <f t="shared" si="49"/>
        <v>0</v>
      </c>
      <c r="AC62" s="60">
        <f t="shared" si="50"/>
        <v>0.11312217194570137</v>
      </c>
      <c r="AD62" s="68" t="e">
        <f t="shared" si="34"/>
        <v>#DIV/0!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3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1">
        <f t="shared" si="23"/>
        <v>0</v>
      </c>
      <c r="H63" s="152">
        <f t="shared" si="39"/>
        <v>0</v>
      </c>
      <c r="I63" s="151">
        <f t="shared" si="40"/>
        <v>4.5248868778280549E-2</v>
      </c>
      <c r="J63" s="151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</v>
      </c>
      <c r="AB63" s="61">
        <f t="shared" si="49"/>
        <v>0</v>
      </c>
      <c r="AC63" s="60">
        <f t="shared" si="50"/>
        <v>4.5248868778280549E-2</v>
      </c>
      <c r="AD63" s="68" t="e">
        <f t="shared" si="34"/>
        <v>#DIV/0!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3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1">
        <f t="shared" si="23"/>
        <v>0</v>
      </c>
      <c r="H64" s="152">
        <f t="shared" si="39"/>
        <v>6.1617610062893081E-11</v>
      </c>
      <c r="I64" s="151">
        <f t="shared" si="40"/>
        <v>6.7873303167420851E-3</v>
      </c>
      <c r="J64" s="151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</v>
      </c>
      <c r="AB64" s="61">
        <f t="shared" si="49"/>
        <v>0</v>
      </c>
      <c r="AC64" s="60">
        <f t="shared" si="50"/>
        <v>6.7873303167420851E-3</v>
      </c>
      <c r="AD64" s="68" t="e">
        <f t="shared" si="34"/>
        <v>#DIV/0!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3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1">
        <f t="shared" si="23"/>
        <v>0</v>
      </c>
      <c r="H65" s="152">
        <f t="shared" si="39"/>
        <v>2.5808805031446548E-11</v>
      </c>
      <c r="I65" s="151">
        <f t="shared" si="40"/>
        <v>5.4298642533936597E-3</v>
      </c>
      <c r="J65" s="151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</v>
      </c>
      <c r="AB65" s="61">
        <f t="shared" si="49"/>
        <v>0</v>
      </c>
      <c r="AC65" s="60">
        <f t="shared" si="50"/>
        <v>5.4298642533936597E-3</v>
      </c>
      <c r="AD65" s="68" t="e">
        <f t="shared" si="34"/>
        <v>#DIV/0!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3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1">
        <f t="shared" si="23"/>
        <v>0</v>
      </c>
      <c r="H66" s="152">
        <f t="shared" si="39"/>
        <v>4.4125786163522011E-11</v>
      </c>
      <c r="I66" s="151">
        <f t="shared" si="40"/>
        <v>3.6199095022624445E-3</v>
      </c>
      <c r="J66" s="151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</v>
      </c>
      <c r="AB66" s="61">
        <f t="shared" si="49"/>
        <v>2.4477987421383646E-12</v>
      </c>
      <c r="AC66" s="60">
        <f t="shared" si="50"/>
        <v>3.6199095022624445E-3</v>
      </c>
      <c r="AD66" s="68" t="e">
        <f t="shared" si="34"/>
        <v>#DIV/0!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3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1">
        <f t="shared" si="23"/>
        <v>0</v>
      </c>
      <c r="H67" s="152">
        <f t="shared" si="39"/>
        <v>4.067924528301887E-11</v>
      </c>
      <c r="I67" s="151">
        <f t="shared" si="40"/>
        <v>2.7149321266968368E-3</v>
      </c>
      <c r="J67" s="151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</v>
      </c>
      <c r="AB67" s="61">
        <f t="shared" si="49"/>
        <v>1.4968553459119493E-12</v>
      </c>
      <c r="AC67" s="60">
        <f t="shared" si="50"/>
        <v>2.7149321266968368E-3</v>
      </c>
      <c r="AD67" s="68" t="e">
        <f t="shared" si="34"/>
        <v>#DIV/0!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3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1">
        <f t="shared" si="23"/>
        <v>0</v>
      </c>
      <c r="H68" s="152">
        <f t="shared" si="39"/>
        <v>3.5846540880503154E-11</v>
      </c>
      <c r="I68" s="151">
        <f t="shared" si="40"/>
        <v>1.8099547511312222E-3</v>
      </c>
      <c r="J68" s="151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</v>
      </c>
      <c r="AB68" s="61">
        <f t="shared" si="49"/>
        <v>1.6057861635220123E-12</v>
      </c>
      <c r="AC68" s="60">
        <f t="shared" si="50"/>
        <v>1.8099547511312222E-3</v>
      </c>
      <c r="AD68" s="68" t="e">
        <f t="shared" si="34"/>
        <v>#DIV/0!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3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1">
        <f t="shared" si="23"/>
        <v>0</v>
      </c>
      <c r="H69" s="152">
        <f t="shared" si="39"/>
        <v>3.40125786163522E-11</v>
      </c>
      <c r="I69" s="151">
        <f t="shared" si="40"/>
        <v>1.3574660633484115E-3</v>
      </c>
      <c r="J69" s="151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</v>
      </c>
      <c r="AB69" s="61">
        <f t="shared" si="49"/>
        <v>3.4983647798742138E-12</v>
      </c>
      <c r="AC69" s="60">
        <f t="shared" si="50"/>
        <v>1.3574660633484115E-3</v>
      </c>
      <c r="AD69" s="68" t="e">
        <f t="shared" si="34"/>
        <v>#DIV/0!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3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1">
        <f t="shared" si="23"/>
        <v>0</v>
      </c>
      <c r="H70" s="152">
        <f t="shared" si="39"/>
        <v>3.3584905660377357E-11</v>
      </c>
      <c r="I70" s="151">
        <f t="shared" si="40"/>
        <v>9.0497737556561458E-4</v>
      </c>
      <c r="J70" s="151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0</v>
      </c>
      <c r="AB70" s="61">
        <f t="shared" si="49"/>
        <v>7.41383647798742E-12</v>
      </c>
      <c r="AC70" s="60">
        <f t="shared" si="50"/>
        <v>9.0497737556561458E-4</v>
      </c>
      <c r="AD70" s="68" t="e">
        <f t="shared" si="34"/>
        <v>#DIV/0!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3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1">
        <f t="shared" si="23"/>
        <v>0</v>
      </c>
      <c r="H71" s="152">
        <f t="shared" si="39"/>
        <v>2.405031446540881E-11</v>
      </c>
      <c r="I71" s="151">
        <f t="shared" si="40"/>
        <v>2.5343191042496417E-2</v>
      </c>
      <c r="J71" s="151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0</v>
      </c>
      <c r="AB71" s="61">
        <f t="shared" si="49"/>
        <v>1.3348427672955974E-11</v>
      </c>
      <c r="AC71" s="60">
        <f t="shared" si="50"/>
        <v>2.5343191042496417E-2</v>
      </c>
      <c r="AD71" s="68" t="e">
        <f t="shared" si="34"/>
        <v>#DIV/0!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3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1">
        <f t="shared" si="23"/>
        <v>0</v>
      </c>
      <c r="H72" s="152">
        <f t="shared" si="39"/>
        <v>2.018616352201258E-11</v>
      </c>
      <c r="I72" s="151">
        <f t="shared" si="40"/>
        <v>1.8954130943692853E-3</v>
      </c>
      <c r="J72" s="151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0</v>
      </c>
      <c r="AB72" s="61">
        <f t="shared" si="49"/>
        <v>2.172955974842767E-11</v>
      </c>
      <c r="AC72" s="60">
        <f t="shared" si="50"/>
        <v>1.8954130943692853E-3</v>
      </c>
      <c r="AD72" s="68" t="e">
        <f t="shared" si="34"/>
        <v>#DIV/0!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3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1">
        <f t="shared" si="23"/>
        <v>0</v>
      </c>
      <c r="H73" s="152">
        <f t="shared" si="39"/>
        <v>1.5144654088050317E-11</v>
      </c>
      <c r="I73" s="151">
        <f t="shared" si="40"/>
        <v>8.650709206137662E-3</v>
      </c>
      <c r="J73" s="151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0</v>
      </c>
      <c r="AB73" s="61">
        <f t="shared" si="49"/>
        <v>2.8100628930817605E-11</v>
      </c>
      <c r="AC73" s="60">
        <f t="shared" si="50"/>
        <v>8.650709206137662E-3</v>
      </c>
      <c r="AD73" s="68" t="e">
        <f t="shared" si="34"/>
        <v>#DIV/0!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3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1">
        <f t="shared" si="23"/>
        <v>0</v>
      </c>
      <c r="H74" s="152">
        <f t="shared" si="39"/>
        <v>2.298616352201258E-11</v>
      </c>
      <c r="I74" s="151">
        <f t="shared" si="40"/>
        <v>9.3595554883954112E-3</v>
      </c>
      <c r="J74" s="151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0</v>
      </c>
      <c r="AB74" s="61">
        <f t="shared" si="49"/>
        <v>5.5569811320754711E-11</v>
      </c>
      <c r="AC74" s="60">
        <f t="shared" si="50"/>
        <v>9.3595554883954112E-3</v>
      </c>
      <c r="AD74" s="68" t="e">
        <f t="shared" si="34"/>
        <v>#DIV/0!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3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6.8795260931916171E-3</v>
      </c>
      <c r="D79" s="154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0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1.1999999999999999E-3</v>
      </c>
      <c r="X79"/>
      <c r="Y79"/>
      <c r="Z79"/>
    </row>
    <row r="80" spans="1:38" x14ac:dyDescent="0.3">
      <c r="A80" s="78"/>
      <c r="B80" s="79" t="s">
        <v>87</v>
      </c>
      <c r="C80" s="80">
        <f>F56</f>
        <v>0</v>
      </c>
      <c r="D80" s="155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 t="e">
        <f>AD56</f>
        <v>#DIV/0!</v>
      </c>
      <c r="J80" s="80">
        <f>AH56</f>
        <v>0</v>
      </c>
      <c r="K80" s="80">
        <f>AL56</f>
        <v>0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9.674333568550712E-3</v>
      </c>
      <c r="D81" s="154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0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>
        <f>F57</f>
        <v>0</v>
      </c>
      <c r="D82" s="155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 t="e">
        <f>AD57</f>
        <v>#DIV/0!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1.3759052186383234E-2</v>
      </c>
      <c r="D83" s="154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0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>
        <f>F58</f>
        <v>0</v>
      </c>
      <c r="D84" s="155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 t="e">
        <f>AD58</f>
        <v>#DIV/0!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1.9348667137101424E-2</v>
      </c>
      <c r="D85" s="154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0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>
        <f>F59</f>
        <v>0</v>
      </c>
      <c r="D86" s="155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 t="e">
        <f>AD59</f>
        <v>#DIV/0!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2.7518104372766469E-2</v>
      </c>
      <c r="D87" s="154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0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3"/>
    </row>
    <row r="88" spans="1:26" x14ac:dyDescent="0.3">
      <c r="A88" s="78"/>
      <c r="B88" s="79" t="s">
        <v>87</v>
      </c>
      <c r="C88" s="80">
        <f>F60</f>
        <v>0</v>
      </c>
      <c r="D88" s="155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 t="e">
        <f>AD60</f>
        <v>#DIV/0!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3.8697334274202848E-2</v>
      </c>
      <c r="D89" s="154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0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>
        <f>F61</f>
        <v>0</v>
      </c>
      <c r="D90" s="155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 t="e">
        <f>AD61</f>
        <v>#DIV/0!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5.4792685697986329E-2</v>
      </c>
      <c r="D91" s="154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0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>
        <f>F62</f>
        <v>0</v>
      </c>
      <c r="D92" s="155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 t="e">
        <f>AD62</f>
        <v>#DIV/0!</v>
      </c>
      <c r="J92" s="80">
        <f>AH62</f>
        <v>0</v>
      </c>
      <c r="K92" s="80">
        <f>AL62</f>
        <v>0</v>
      </c>
      <c r="V92" s="195">
        <v>5.6</v>
      </c>
      <c r="W92" s="197">
        <v>5.0000000000000004E-6</v>
      </c>
      <c r="X92" s="198">
        <v>9.9999999999999995E-8</v>
      </c>
      <c r="Y92" s="196">
        <f>($W$79-X92)/W92</f>
        <v>239.97999999999996</v>
      </c>
      <c r="Z92" s="282">
        <f>V92/$W$78</f>
        <v>9.4915254237288124E-2</v>
      </c>
    </row>
    <row r="93" spans="1:26" x14ac:dyDescent="0.3">
      <c r="A93" s="74">
        <f>B63</f>
        <v>16</v>
      </c>
      <c r="B93" s="75" t="s">
        <v>84</v>
      </c>
      <c r="C93" s="76">
        <f>C63</f>
        <v>7.7394668548405696E-2</v>
      </c>
      <c r="D93" s="154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</v>
      </c>
      <c r="J93" s="77">
        <f>AE63</f>
        <v>9.3034093105270999E-2</v>
      </c>
      <c r="K93" s="77">
        <f>AI63</f>
        <v>7.5262786118469871E-2</v>
      </c>
      <c r="V93" s="194">
        <v>4</v>
      </c>
      <c r="W93" s="199">
        <v>3.9999999999999998E-6</v>
      </c>
      <c r="X93" s="200">
        <v>9.9999999999999995E-7</v>
      </c>
      <c r="Y93" s="196">
        <f t="shared" ref="Y93:Y95" si="58">($W$79-X93)/W93</f>
        <v>299.75</v>
      </c>
      <c r="Z93" s="282">
        <f t="shared" ref="Z93:Z96" si="59">V93/$W$78</f>
        <v>6.7796610169491525E-2</v>
      </c>
    </row>
    <row r="94" spans="1:26" x14ac:dyDescent="0.3">
      <c r="A94" s="74"/>
      <c r="B94" s="79" t="s">
        <v>87</v>
      </c>
      <c r="C94" s="80">
        <f>F63</f>
        <v>0</v>
      </c>
      <c r="D94" s="155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 t="e">
        <f>AD63</f>
        <v>#DIV/0!</v>
      </c>
      <c r="J94" s="80">
        <f>AH63</f>
        <v>0</v>
      </c>
      <c r="K94" s="80">
        <f>AL63</f>
        <v>0</v>
      </c>
      <c r="V94" s="193">
        <v>2.8</v>
      </c>
      <c r="W94" s="201">
        <v>1.0000000000000001E-5</v>
      </c>
      <c r="X94" s="202">
        <v>1.9999999999999999E-6</v>
      </c>
      <c r="Y94" s="196">
        <f t="shared" si="58"/>
        <v>119.79999999999997</v>
      </c>
      <c r="Z94" s="282">
        <f t="shared" si="59"/>
        <v>4.7457627118644062E-2</v>
      </c>
    </row>
    <row r="95" spans="1:26" x14ac:dyDescent="0.3">
      <c r="A95" s="74">
        <f>B64</f>
        <v>11</v>
      </c>
      <c r="B95" s="75" t="s">
        <v>84</v>
      </c>
      <c r="C95" s="76">
        <f>C64</f>
        <v>0.11257406334313555</v>
      </c>
      <c r="D95" s="154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</v>
      </c>
      <c r="J95" s="77">
        <f>AE64</f>
        <v>0.13532231724403052</v>
      </c>
      <c r="K95" s="77">
        <f>AI64</f>
        <v>0.10947314344504708</v>
      </c>
      <c r="V95" s="192">
        <v>2</v>
      </c>
      <c r="W95" s="203">
        <v>9.0000000000000002E-6</v>
      </c>
      <c r="X95" s="204">
        <v>-2E-8</v>
      </c>
      <c r="Y95" s="196">
        <f t="shared" si="58"/>
        <v>133.33555555555554</v>
      </c>
      <c r="Z95" s="282">
        <f t="shared" si="59"/>
        <v>3.3898305084745763E-2</v>
      </c>
    </row>
    <row r="96" spans="1:26" x14ac:dyDescent="0.3">
      <c r="A96" s="78"/>
      <c r="B96" s="79" t="s">
        <v>87</v>
      </c>
      <c r="C96" s="80">
        <f>F64</f>
        <v>8.4566986728614479E-6</v>
      </c>
      <c r="D96" s="154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 t="e">
        <f>AD64</f>
        <v>#DIV/0!</v>
      </c>
      <c r="J96" s="80">
        <f>AH64</f>
        <v>0</v>
      </c>
      <c r="K96" s="80">
        <f>AL64</f>
        <v>0</v>
      </c>
      <c r="V96" s="191">
        <v>1.4</v>
      </c>
      <c r="W96" s="205">
        <v>2.0000000000000002E-5</v>
      </c>
      <c r="X96" s="206">
        <v>3.0000000000000001E-6</v>
      </c>
      <c r="Y96" s="196">
        <f>($W$79-X96)/W96</f>
        <v>59.849999999999994</v>
      </c>
      <c r="Z96" s="282">
        <f t="shared" si="59"/>
        <v>2.3728813559322031E-2</v>
      </c>
    </row>
    <row r="97" spans="1:26" x14ac:dyDescent="0.3">
      <c r="A97" s="74">
        <f>B65</f>
        <v>8</v>
      </c>
      <c r="B97" s="75" t="s">
        <v>84</v>
      </c>
      <c r="C97" s="76">
        <f>C65</f>
        <v>0.15478933709681139</v>
      </c>
      <c r="D97" s="154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</v>
      </c>
      <c r="J97" s="77">
        <f>AE65</f>
        <v>0.186068186210542</v>
      </c>
      <c r="K97" s="77">
        <f>AI65</f>
        <v>0.15052557223693974</v>
      </c>
      <c r="V97" s="128">
        <v>1</v>
      </c>
      <c r="W97" s="132">
        <v>6.9999999999999997E-7</v>
      </c>
      <c r="X97" s="132">
        <v>-2E-8</v>
      </c>
      <c r="Y97" s="196">
        <f>($W$79-X97)/W97</f>
        <v>1714.3142857142857</v>
      </c>
      <c r="Z97" s="282">
        <f>V97/$W$78</f>
        <v>1.6949152542372881E-2</v>
      </c>
    </row>
    <row r="98" spans="1:26" x14ac:dyDescent="0.3">
      <c r="A98" s="78"/>
      <c r="B98" s="79" t="s">
        <v>87</v>
      </c>
      <c r="C98" s="80">
        <f>F65</f>
        <v>0</v>
      </c>
      <c r="D98" s="155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 t="e">
        <f>AD65</f>
        <v>#DIV/0!</v>
      </c>
      <c r="J98" s="80">
        <f>AH65</f>
        <v>1.9971633630813803E-6</v>
      </c>
      <c r="K98" s="80">
        <f>AL65</f>
        <v>0</v>
      </c>
      <c r="V98" s="129">
        <v>0.7</v>
      </c>
      <c r="W98" s="127">
        <f>0.000009</f>
        <v>9.0000000000000002E-6</v>
      </c>
      <c r="X98" s="207">
        <v>-9.9999999999999995E-7</v>
      </c>
      <c r="Y98" s="196">
        <f>($W$79-X98)/W98</f>
        <v>133.44444444444443</v>
      </c>
      <c r="Z98" s="282">
        <f>V98/$W$78</f>
        <v>1.1864406779661016E-2</v>
      </c>
    </row>
    <row r="99" spans="1:26" x14ac:dyDescent="0.3">
      <c r="A99" s="74">
        <f>B66</f>
        <v>5.6</v>
      </c>
      <c r="B99" s="75" t="s">
        <v>84</v>
      </c>
      <c r="C99" s="76">
        <f>C66</f>
        <v>0.22112762442401629</v>
      </c>
      <c r="D99" s="154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</v>
      </c>
      <c r="J99" s="77">
        <f>AE66</f>
        <v>0.26581169458648857</v>
      </c>
      <c r="K99" s="77">
        <f>AI66</f>
        <v>0.21503653176705678</v>
      </c>
      <c r="V99" s="130">
        <v>0.5</v>
      </c>
      <c r="W99" s="208">
        <v>9.9999999999999995E-7</v>
      </c>
      <c r="X99" s="208">
        <v>-8.0000000000000002E-8</v>
      </c>
      <c r="Y99" s="196">
        <f>($W$79-X99)/W99</f>
        <v>1200.08</v>
      </c>
      <c r="Z99" s="282">
        <f>V99/$W$78</f>
        <v>8.4745762711864406E-3</v>
      </c>
    </row>
    <row r="100" spans="1:26" x14ac:dyDescent="0.3">
      <c r="A100" s="78"/>
      <c r="B100" s="79" t="s">
        <v>87</v>
      </c>
      <c r="C100" s="80">
        <f>F66</f>
        <v>0</v>
      </c>
      <c r="D100" s="155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 t="e">
        <f>AD66</f>
        <v>#DIV/0!</v>
      </c>
      <c r="J100" s="80">
        <f>AH66</f>
        <v>3.1160560905908248E-6</v>
      </c>
      <c r="K100" s="80">
        <f>AL66</f>
        <v>4.4250813266616357E-6</v>
      </c>
      <c r="V100" s="131">
        <v>0.1</v>
      </c>
      <c r="W100" s="209">
        <v>4.9999999999999998E-7</v>
      </c>
      <c r="X100" s="209">
        <v>9.9999999999999995E-7</v>
      </c>
      <c r="Y100" s="196">
        <f>($W$79-X100)/W100</f>
        <v>2398</v>
      </c>
      <c r="Z100" s="282">
        <f>V100/$W$78</f>
        <v>1.6949152542372883E-3</v>
      </c>
    </row>
    <row r="101" spans="1:26" x14ac:dyDescent="0.3">
      <c r="A101" s="173">
        <f>B67</f>
        <v>4</v>
      </c>
      <c r="B101" s="174" t="s">
        <v>84</v>
      </c>
      <c r="C101" s="175">
        <f>C67</f>
        <v>0.30957867419362278</v>
      </c>
      <c r="D101" s="176">
        <f>G67</f>
        <v>0</v>
      </c>
      <c r="E101" s="177">
        <f>K67</f>
        <v>0.23822846438549874</v>
      </c>
      <c r="F101" s="177">
        <f>O67</f>
        <v>0.42184560134441512</v>
      </c>
      <c r="G101" s="177">
        <f>S67</f>
        <v>0.42640638996593461</v>
      </c>
      <c r="H101" s="177">
        <f>W67</f>
        <v>0.39645594948645019</v>
      </c>
      <c r="I101" s="177">
        <f>AA67</f>
        <v>0</v>
      </c>
      <c r="J101" s="177">
        <f>AE67</f>
        <v>0.37213637242108399</v>
      </c>
      <c r="K101" s="177">
        <f>AI67</f>
        <v>0.30105114447387948</v>
      </c>
    </row>
    <row r="102" spans="1:26" x14ac:dyDescent="0.3">
      <c r="A102" s="178"/>
      <c r="B102" s="179" t="s">
        <v>87</v>
      </c>
      <c r="C102" s="180">
        <f>F67</f>
        <v>0</v>
      </c>
      <c r="D102" s="181" t="e">
        <f>J67</f>
        <v>#DIV/0!</v>
      </c>
      <c r="E102" s="180">
        <f>N67</f>
        <v>0</v>
      </c>
      <c r="F102" s="180">
        <f>R67</f>
        <v>0</v>
      </c>
      <c r="G102" s="180">
        <f>V67</f>
        <v>3.4478507289048625E-6</v>
      </c>
      <c r="H102" s="180">
        <f>Z67</f>
        <v>0</v>
      </c>
      <c r="I102" s="180" t="e">
        <f>AD67</f>
        <v>#DIV/0!</v>
      </c>
      <c r="J102" s="180">
        <f>AH67</f>
        <v>6.2842469677681044E-6</v>
      </c>
      <c r="K102" s="180">
        <f>AL67</f>
        <v>1.1306207791917831E-5</v>
      </c>
    </row>
    <row r="103" spans="1:26" x14ac:dyDescent="0.3">
      <c r="A103" s="182">
        <f>B68</f>
        <v>2.8</v>
      </c>
      <c r="B103" s="183" t="s">
        <v>84</v>
      </c>
      <c r="C103" s="184">
        <f>C68</f>
        <v>0.44225524884803258</v>
      </c>
      <c r="D103" s="185">
        <f>G68</f>
        <v>0</v>
      </c>
      <c r="E103" s="186">
        <f>K68</f>
        <v>0.34032637769356966</v>
      </c>
      <c r="F103" s="186">
        <f>O68</f>
        <v>0.60263657334916454</v>
      </c>
      <c r="G103" s="186">
        <f>S68</f>
        <v>0.6091519856656209</v>
      </c>
      <c r="H103" s="186">
        <f>W68</f>
        <v>0.56636564212350027</v>
      </c>
      <c r="I103" s="186">
        <f>AA68</f>
        <v>0</v>
      </c>
      <c r="J103" s="186">
        <f>AE68</f>
        <v>0.53162338917297713</v>
      </c>
      <c r="K103" s="186">
        <f>AI68</f>
        <v>0.43007306353411356</v>
      </c>
      <c r="N103" s="210" t="s">
        <v>110</v>
      </c>
      <c r="O103" s="1"/>
    </row>
    <row r="104" spans="1:26" x14ac:dyDescent="0.3">
      <c r="A104" s="187"/>
      <c r="B104" s="188" t="s">
        <v>87</v>
      </c>
      <c r="C104" s="189">
        <f>F68</f>
        <v>0</v>
      </c>
      <c r="D104" s="190" t="e">
        <f>J68</f>
        <v>#DIV/0!</v>
      </c>
      <c r="E104" s="189">
        <f>N68</f>
        <v>3.1710418507035042E-7</v>
      </c>
      <c r="F104" s="189">
        <f>R68</f>
        <v>4.5007630498156041E-6</v>
      </c>
      <c r="G104" s="189">
        <f>V68</f>
        <v>7.5018954124223111E-6</v>
      </c>
      <c r="H104" s="189">
        <f>Z68</f>
        <v>5.5089108944120354E-7</v>
      </c>
      <c r="I104" s="189" t="e">
        <f>AD68</f>
        <v>#DIV/0!</v>
      </c>
      <c r="J104" s="189">
        <f>AH68</f>
        <v>2.3701276055845272E-5</v>
      </c>
      <c r="K104" s="189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4">
        <f>B69</f>
        <v>2</v>
      </c>
      <c r="B105" s="165" t="s">
        <v>84</v>
      </c>
      <c r="C105" s="166">
        <f>C69</f>
        <v>0.61915734838724557</v>
      </c>
      <c r="D105" s="167">
        <f>G69</f>
        <v>0</v>
      </c>
      <c r="E105" s="168">
        <f>K69</f>
        <v>0.47645692877099749</v>
      </c>
      <c r="F105" s="168">
        <f>O69</f>
        <v>0.84369120268883024</v>
      </c>
      <c r="G105" s="168">
        <f>S69</f>
        <v>0.85281277993186921</v>
      </c>
      <c r="H105" s="168">
        <f>W69</f>
        <v>0.79291189897290038</v>
      </c>
      <c r="I105" s="168">
        <f>AA69</f>
        <v>0</v>
      </c>
      <c r="J105" s="168">
        <f>AE69</f>
        <v>0.74427274484216799</v>
      </c>
      <c r="K105" s="168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1736.1310197030964</v>
      </c>
      <c r="Q105">
        <v>24.95575235493418</v>
      </c>
    </row>
    <row r="106" spans="1:26" x14ac:dyDescent="0.3">
      <c r="A106" s="19"/>
      <c r="B106" s="169" t="s">
        <v>87</v>
      </c>
      <c r="C106" s="170">
        <f>F69</f>
        <v>0</v>
      </c>
      <c r="D106" s="171" t="e">
        <f>J69</f>
        <v>#DIV/0!</v>
      </c>
      <c r="E106" s="170">
        <f>N69</f>
        <v>2.0044116389632102E-6</v>
      </c>
      <c r="F106" s="170">
        <f>R69</f>
        <v>4.5741974266343184E-6</v>
      </c>
      <c r="G106" s="170">
        <f>V69</f>
        <v>1.5644643117746867E-5</v>
      </c>
      <c r="H106" s="170">
        <f>Z69</f>
        <v>6.21462043302095E-7</v>
      </c>
      <c r="I106" s="170" t="e">
        <f>AD69</f>
        <v>#DIV/0!</v>
      </c>
      <c r="J106" s="170">
        <f>AH69</f>
        <v>1.1710275140959129E-6</v>
      </c>
      <c r="K106" s="170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2213.455175311828</v>
      </c>
      <c r="Q106">
        <v>31.010299517052808</v>
      </c>
    </row>
    <row r="107" spans="1:26" x14ac:dyDescent="0.3">
      <c r="A107" s="120">
        <f>B70</f>
        <v>1.4</v>
      </c>
      <c r="B107" s="121" t="s">
        <v>84</v>
      </c>
      <c r="C107" s="122">
        <f>C70</f>
        <v>0.88451049769606516</v>
      </c>
      <c r="D107" s="156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0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2783.4532011000001</v>
      </c>
      <c r="Q107">
        <v>38.062554750000004</v>
      </c>
    </row>
    <row r="108" spans="1:26" x14ac:dyDescent="0.3">
      <c r="A108" s="120"/>
      <c r="B108" s="124" t="s">
        <v>87</v>
      </c>
      <c r="C108" s="125">
        <f>F70</f>
        <v>8.9112462265277194E-6</v>
      </c>
      <c r="D108" s="172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 t="e">
        <f>AD70</f>
        <v>#DIV/0!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3548.7234680402739</v>
      </c>
      <c r="Q108">
        <v>47.296960091381493</v>
      </c>
    </row>
    <row r="109" spans="1:26" x14ac:dyDescent="0.3">
      <c r="A109" s="81">
        <f>B71</f>
        <v>1</v>
      </c>
      <c r="B109" s="82" t="s">
        <v>84</v>
      </c>
      <c r="C109" s="83">
        <f>C71</f>
        <v>1.2383146967744911</v>
      </c>
      <c r="D109" s="157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0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4462.5731783991687</v>
      </c>
      <c r="Q109">
        <v>58.05307143185783</v>
      </c>
    </row>
    <row r="110" spans="1:26" x14ac:dyDescent="0.3">
      <c r="A110" s="85"/>
      <c r="B110" s="86" t="s">
        <v>87</v>
      </c>
      <c r="C110" s="137">
        <f>F71</f>
        <v>3.9702738221239402E-7</v>
      </c>
      <c r="D110" s="158" t="e">
        <f>J71</f>
        <v>#DIV/0!</v>
      </c>
      <c r="E110" s="137">
        <f>N71</f>
        <v>3.8164187997568175E-7</v>
      </c>
      <c r="F110" s="137">
        <f>R71</f>
        <v>5.0062631827835725E-7</v>
      </c>
      <c r="G110" s="137">
        <f>V71</f>
        <v>1.3890899169448274E-6</v>
      </c>
      <c r="H110" s="137">
        <f>Z71</f>
        <v>1.6886026248754945E-7</v>
      </c>
      <c r="I110" s="137" t="e">
        <f>AD71</f>
        <v>#DIV/0!</v>
      </c>
      <c r="J110" s="137">
        <f>AH71</f>
        <v>1.7743201259763386E-6</v>
      </c>
      <c r="K110" s="137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8328.8012136729794</v>
      </c>
      <c r="Q110">
        <v>101.43099068962043</v>
      </c>
    </row>
    <row r="111" spans="1:26" x14ac:dyDescent="0.3">
      <c r="A111" s="98">
        <f>B72</f>
        <v>0.7</v>
      </c>
      <c r="B111" s="99" t="s">
        <v>84</v>
      </c>
      <c r="C111" s="100">
        <f>C72</f>
        <v>1.7690209953921303</v>
      </c>
      <c r="D111" s="159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0</v>
      </c>
      <c r="J111" s="101">
        <f>AE72</f>
        <v>2.1264935566919085</v>
      </c>
      <c r="K111" s="101">
        <f>AI72</f>
        <v>1.7202922541364543</v>
      </c>
    </row>
    <row r="112" spans="1:26" x14ac:dyDescent="0.3">
      <c r="A112" s="102"/>
      <c r="B112" s="103" t="s">
        <v>87</v>
      </c>
      <c r="C112" s="104">
        <f>F72</f>
        <v>6.4123819646710365E-6</v>
      </c>
      <c r="D112" s="160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 t="e">
        <f>AD72</f>
        <v>#DIV/0!</v>
      </c>
      <c r="J112" s="104">
        <f>AH72</f>
        <v>2.2144964880327705E-5</v>
      </c>
      <c r="K112" s="104">
        <f>AL72</f>
        <v>2.1385671409275137E-5</v>
      </c>
    </row>
    <row r="113" spans="1:11" x14ac:dyDescent="0.3">
      <c r="A113" s="94">
        <f>B73</f>
        <v>0.5</v>
      </c>
      <c r="B113" s="95" t="s">
        <v>84</v>
      </c>
      <c r="C113" s="96">
        <f>C73</f>
        <v>2.4766293935489823</v>
      </c>
      <c r="D113" s="161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0</v>
      </c>
      <c r="J113" s="60">
        <f>AE73</f>
        <v>2.977090979368672</v>
      </c>
      <c r="K113" s="60">
        <f>AI73</f>
        <v>2.4084091557910359</v>
      </c>
    </row>
    <row r="114" spans="1:11" x14ac:dyDescent="0.3">
      <c r="A114" s="97"/>
      <c r="B114" s="59" t="s">
        <v>87</v>
      </c>
      <c r="C114" s="61">
        <f>F73</f>
        <v>1.7715743737385892E-6</v>
      </c>
      <c r="D114" s="162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 t="e">
        <f>AD73</f>
        <v>#DIV/0!</v>
      </c>
      <c r="J114" s="60">
        <f>AH73</f>
        <v>2.6430830268312849E-8</v>
      </c>
      <c r="K114" s="61">
        <f>AL73</f>
        <v>4.5281559825277573E-6</v>
      </c>
    </row>
    <row r="115" spans="1:11" x14ac:dyDescent="0.3">
      <c r="A115" s="87">
        <f>B74</f>
        <v>0.1</v>
      </c>
      <c r="B115" s="88" t="s">
        <v>84</v>
      </c>
      <c r="C115" s="89">
        <f>C74</f>
        <v>12.38314696774491</v>
      </c>
      <c r="D115" s="147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0</v>
      </c>
      <c r="J115" s="90">
        <f>AE74</f>
        <v>14.885454896843356</v>
      </c>
      <c r="K115" s="90">
        <f>AI74</f>
        <v>12.042045778955178</v>
      </c>
    </row>
    <row r="116" spans="1:11" x14ac:dyDescent="0.3">
      <c r="A116" s="91"/>
      <c r="B116" s="92" t="s">
        <v>87</v>
      </c>
      <c r="C116" s="93">
        <f>F74</f>
        <v>4.2483584496948035E-6</v>
      </c>
      <c r="D116" s="163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 t="e">
        <f>AD74</f>
        <v>#DIV/0!</v>
      </c>
      <c r="J116" s="93">
        <f>AH74</f>
        <v>2.6604442688858546E-6</v>
      </c>
      <c r="K116" s="93">
        <f>AL74</f>
        <v>6.6317165504044697E-6</v>
      </c>
    </row>
  </sheetData>
  <mergeCells count="15">
    <mergeCell ref="AB15:AE15"/>
    <mergeCell ref="A1:J1"/>
    <mergeCell ref="L1:N1"/>
    <mergeCell ref="A30:J30"/>
    <mergeCell ref="L8:M8"/>
    <mergeCell ref="A54:B54"/>
    <mergeCell ref="C54:F54"/>
    <mergeCell ref="G54:J54"/>
    <mergeCell ref="K54:N54"/>
    <mergeCell ref="O54:R54"/>
    <mergeCell ref="S54:V54"/>
    <mergeCell ref="W54:Z54"/>
    <mergeCell ref="AA54:AD54"/>
    <mergeCell ref="AE54:AH54"/>
    <mergeCell ref="AI54:AL5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C33" sqref="AC33"/>
    </sheetView>
  </sheetViews>
  <sheetFormatPr defaultRowHeight="14.4" x14ac:dyDescent="0.3"/>
  <cols>
    <col min="1" max="1" width="8.88671875" style="1"/>
    <col min="26" max="26" width="13.44140625" style="1" bestFit="1" customWidth="1"/>
    <col min="31" max="31" width="12.5546875" customWidth="1"/>
  </cols>
  <sheetData>
    <row r="1" spans="1:33" x14ac:dyDescent="0.3">
      <c r="A1" s="17" t="s">
        <v>34</v>
      </c>
    </row>
    <row r="2" spans="1:33" x14ac:dyDescent="0.3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3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3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3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3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3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3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3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3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3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3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3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3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3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3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3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3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3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3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3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3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3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3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3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3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3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3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3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3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3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3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3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3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3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3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3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3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3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3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3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3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3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3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3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3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3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3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3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3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3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3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3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3">
      <c r="A55" s="18" t="s">
        <v>37</v>
      </c>
    </row>
    <row r="56" spans="1:33" x14ac:dyDescent="0.3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3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3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3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3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3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3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3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3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3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3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3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3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3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3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3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3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3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3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3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3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3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3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3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3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3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3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3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3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3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3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3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3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3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3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3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3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3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3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3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3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3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3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3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3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3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3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3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3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3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3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3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(cm=0.44)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2025-01-09T21:22:34Z</dcterms:modified>
</cp:coreProperties>
</file>