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BD2A12D-89E5-4162-942F-7E15DDC72156}" xr6:coauthVersionLast="47" xr6:coauthVersionMax="47" xr10:uidLastSave="{00000000-0000-0000-0000-000000000000}"/>
  <bookViews>
    <workbookView xWindow="-25320" yWindow="195" windowWidth="25440" windowHeight="15390" firstSheet="1" activeTab="5" xr2:uid="{FF2C68C4-0230-4397-BD30-01ABAA0FCBBF}"/>
    <workbookView xWindow="-120" yWindow="-120" windowWidth="29040" windowHeight="15840" firstSheet="1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Summer Weights (interpolated)" sheetId="8" r:id="rId4"/>
    <sheet name="Spring Weights (interpolated)" sheetId="7" r:id="rId5"/>
    <sheet name="Regression (interpolated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9" l="1"/>
  <c r="M58" i="9"/>
  <c r="M59" i="9"/>
  <c r="M60" i="9"/>
  <c r="M61" i="9"/>
  <c r="L57" i="9"/>
  <c r="L58" i="9"/>
  <c r="L59" i="9"/>
  <c r="L60" i="9"/>
  <c r="L61" i="9"/>
  <c r="L56" i="9"/>
  <c r="G57" i="9"/>
  <c r="G58" i="9"/>
  <c r="G59" i="9"/>
  <c r="G60" i="9"/>
  <c r="G61" i="9"/>
  <c r="J57" i="9"/>
  <c r="J58" i="9"/>
  <c r="J59" i="9"/>
  <c r="J60" i="9"/>
  <c r="J61" i="9"/>
  <c r="I57" i="9"/>
  <c r="I58" i="9"/>
  <c r="I59" i="9"/>
  <c r="I60" i="9"/>
  <c r="I61" i="9"/>
  <c r="F57" i="9"/>
  <c r="F58" i="9"/>
  <c r="F59" i="9"/>
  <c r="F60" i="9"/>
  <c r="F61" i="9"/>
  <c r="F56" i="9"/>
  <c r="I56" i="9"/>
  <c r="J56" i="9" s="1"/>
  <c r="D57" i="9"/>
  <c r="D58" i="9"/>
  <c r="D59" i="9"/>
  <c r="D60" i="9"/>
  <c r="D61" i="9"/>
  <c r="C57" i="9"/>
  <c r="C58" i="9"/>
  <c r="C59" i="9"/>
  <c r="C60" i="9"/>
  <c r="C61" i="9"/>
  <c r="C56" i="9"/>
  <c r="D56" i="9" s="1"/>
  <c r="K61" i="9"/>
  <c r="H61" i="9"/>
  <c r="E61" i="9"/>
  <c r="B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E57" i="9"/>
  <c r="E58" i="9"/>
  <c r="E59" i="9"/>
  <c r="E60" i="9"/>
  <c r="E56" i="9"/>
  <c r="B57" i="9"/>
  <c r="B58" i="9"/>
  <c r="B59" i="9"/>
  <c r="B60" i="9"/>
  <c r="B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G56" i="9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Z76" i="9"/>
  <c r="AB81" i="9"/>
  <c r="AC81" i="9" s="1"/>
  <c r="Y81" i="9"/>
  <c r="Z81" i="9" s="1"/>
  <c r="AB80" i="9"/>
  <c r="AC80" i="9" s="1"/>
  <c r="Z80" i="9"/>
  <c r="Y80" i="9"/>
  <c r="AB79" i="9"/>
  <c r="AC79" i="9" s="1"/>
  <c r="Y79" i="9"/>
  <c r="Z79" i="9" s="1"/>
  <c r="AB78" i="9"/>
  <c r="AC78" i="9" s="1"/>
  <c r="Z78" i="9"/>
  <c r="Y78" i="9"/>
  <c r="AB77" i="9"/>
  <c r="AC77" i="9" s="1"/>
  <c r="Y77" i="9"/>
  <c r="AB76" i="9"/>
  <c r="AC76" i="9" s="1"/>
  <c r="Y76" i="9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8"/>
  <c r="AN14" i="8" s="1"/>
  <c r="AD14" i="3"/>
  <c r="AK75" i="8"/>
  <c r="AL74" i="8"/>
  <c r="AK74" i="8"/>
  <c r="AL73" i="8"/>
  <c r="AK73" i="8"/>
  <c r="AL72" i="8"/>
  <c r="AK72" i="8"/>
  <c r="AL71" i="8"/>
  <c r="AK71" i="8"/>
  <c r="AL70" i="8"/>
  <c r="AK70" i="8"/>
  <c r="AL69" i="8"/>
  <c r="AK69" i="8"/>
  <c r="AM66" i="8"/>
  <c r="AL66" i="8"/>
  <c r="AK66" i="8"/>
  <c r="AM65" i="8"/>
  <c r="AL65" i="8"/>
  <c r="AK65" i="8"/>
  <c r="AJ65" i="8"/>
  <c r="AM64" i="8"/>
  <c r="AL64" i="8"/>
  <c r="AK64" i="8"/>
  <c r="AJ64" i="8"/>
  <c r="AM63" i="8"/>
  <c r="AL63" i="8"/>
  <c r="AK63" i="8"/>
  <c r="AJ63" i="8"/>
  <c r="AM62" i="8"/>
  <c r="AL62" i="8"/>
  <c r="AK62" i="8"/>
  <c r="AJ62" i="8"/>
  <c r="AM61" i="8"/>
  <c r="AL61" i="8"/>
  <c r="AK61" i="8"/>
  <c r="AJ61" i="8"/>
  <c r="AM60" i="8"/>
  <c r="AL60" i="8"/>
  <c r="AK60" i="8"/>
  <c r="AJ60" i="8"/>
  <c r="AN14" i="3"/>
  <c r="AE14" i="8"/>
  <c r="AK53" i="8"/>
  <c r="AL52" i="8"/>
  <c r="AK52" i="8"/>
  <c r="AL51" i="8"/>
  <c r="AK51" i="8"/>
  <c r="AL50" i="8"/>
  <c r="AK50" i="8"/>
  <c r="AL49" i="8"/>
  <c r="AK49" i="8"/>
  <c r="AL48" i="8"/>
  <c r="AK48" i="8"/>
  <c r="AL47" i="8"/>
  <c r="AK47" i="8"/>
  <c r="AL46" i="8"/>
  <c r="AK46" i="8"/>
  <c r="AL45" i="8"/>
  <c r="AK45" i="8"/>
  <c r="AL44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L58" i="2"/>
  <c r="L59" i="2"/>
  <c r="L60" i="2"/>
  <c r="L61" i="2"/>
  <c r="L62" i="2"/>
  <c r="L57" i="2"/>
  <c r="I58" i="2"/>
  <c r="I59" i="2"/>
  <c r="I60" i="2"/>
  <c r="I61" i="2"/>
  <c r="I62" i="2"/>
  <c r="I57" i="2"/>
  <c r="F58" i="2"/>
  <c r="F59" i="2"/>
  <c r="F60" i="2"/>
  <c r="F61" i="2"/>
  <c r="F62" i="2"/>
  <c r="F57" i="2"/>
  <c r="C58" i="2"/>
  <c r="C59" i="2"/>
  <c r="C60" i="2"/>
  <c r="C61" i="2"/>
  <c r="C57" i="2"/>
  <c r="K58" i="2"/>
  <c r="K59" i="2"/>
  <c r="K60" i="2"/>
  <c r="M60" i="2" s="1"/>
  <c r="K61" i="2"/>
  <c r="M61" i="2" s="1"/>
  <c r="K62" i="2"/>
  <c r="K57" i="2"/>
  <c r="H58" i="2"/>
  <c r="J58" i="2" s="1"/>
  <c r="H59" i="2"/>
  <c r="J59" i="2" s="1"/>
  <c r="H60" i="2"/>
  <c r="H61" i="2"/>
  <c r="J61" i="2" s="1"/>
  <c r="H62" i="2"/>
  <c r="H57" i="2"/>
  <c r="E58" i="2"/>
  <c r="G58" i="2" s="1"/>
  <c r="E59" i="2"/>
  <c r="E60" i="2"/>
  <c r="E61" i="2"/>
  <c r="G61" i="2" s="1"/>
  <c r="E62" i="2"/>
  <c r="E57" i="2"/>
  <c r="G57" i="2" s="1"/>
  <c r="B58" i="2"/>
  <c r="D58" i="2" s="1"/>
  <c r="B59" i="2"/>
  <c r="D59" i="2" s="1"/>
  <c r="B60" i="2"/>
  <c r="D60" i="2" s="1"/>
  <c r="B61" i="2"/>
  <c r="B57" i="2"/>
  <c r="D57" i="2" s="1"/>
  <c r="J60" i="2"/>
  <c r="G59" i="2"/>
  <c r="M58" i="2"/>
  <c r="M57" i="2"/>
  <c r="J49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AB77" i="2"/>
  <c r="AC77" i="2" s="1"/>
  <c r="AB78" i="2"/>
  <c r="AC78" i="2" s="1"/>
  <c r="AB79" i="2"/>
  <c r="AC79" i="2" s="1"/>
  <c r="AB80" i="2"/>
  <c r="AC80" i="2" s="1"/>
  <c r="AB76" i="2"/>
  <c r="AC76" i="2" s="1"/>
  <c r="Y77" i="2"/>
  <c r="Z77" i="2" s="1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L69" i="3"/>
  <c r="AK69" i="3"/>
  <c r="AK75" i="3"/>
  <c r="AL74" i="3"/>
  <c r="AK74" i="3"/>
  <c r="AL73" i="3"/>
  <c r="AL72" i="3"/>
  <c r="AK72" i="3"/>
  <c r="AL71" i="3"/>
  <c r="AK71" i="3"/>
  <c r="AL70" i="3"/>
  <c r="AK70" i="3"/>
  <c r="AM66" i="3"/>
  <c r="AL66" i="3"/>
  <c r="AK66" i="3"/>
  <c r="AM65" i="3"/>
  <c r="AL65" i="3"/>
  <c r="AK65" i="3"/>
  <c r="AJ65" i="3"/>
  <c r="AM64" i="3"/>
  <c r="AL64" i="3"/>
  <c r="AK64" i="3"/>
  <c r="AJ64" i="3"/>
  <c r="AM63" i="3"/>
  <c r="AL63" i="3"/>
  <c r="AK63" i="3"/>
  <c r="AJ63" i="3"/>
  <c r="AM62" i="3"/>
  <c r="AL62" i="3"/>
  <c r="AK62" i="3"/>
  <c r="AJ62" i="3"/>
  <c r="AM61" i="3"/>
  <c r="AL61" i="3"/>
  <c r="AK61" i="3"/>
  <c r="AJ61" i="3"/>
  <c r="AM60" i="3"/>
  <c r="AL60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F66" i="8"/>
  <c r="AE66" i="8"/>
  <c r="AC66" i="8"/>
  <c r="AB66" i="8"/>
  <c r="AH65" i="8"/>
  <c r="AG65" i="8"/>
  <c r="AF65" i="8"/>
  <c r="AE65" i="8"/>
  <c r="AC65" i="8"/>
  <c r="AB65" i="8"/>
  <c r="AH64" i="8"/>
  <c r="AG64" i="8"/>
  <c r="AF64" i="8"/>
  <c r="AE64" i="8"/>
  <c r="AC64" i="8"/>
  <c r="AB64" i="8"/>
  <c r="AH63" i="8"/>
  <c r="AG63" i="8"/>
  <c r="AF63" i="8"/>
  <c r="AE63" i="8"/>
  <c r="AC63" i="8"/>
  <c r="AB63" i="8"/>
  <c r="AH62" i="8"/>
  <c r="AG62" i="8"/>
  <c r="AF62" i="8"/>
  <c r="AE62" i="8"/>
  <c r="AC62" i="8"/>
  <c r="AB62" i="8"/>
  <c r="AH61" i="8"/>
  <c r="AG61" i="8"/>
  <c r="AF61" i="8"/>
  <c r="AE61" i="8"/>
  <c r="AC61" i="8"/>
  <c r="AB61" i="8"/>
  <c r="AH60" i="8"/>
  <c r="AG60" i="8"/>
  <c r="AF60" i="8"/>
  <c r="AE60" i="8"/>
  <c r="AC60" i="8"/>
  <c r="AB60" i="8"/>
  <c r="AG57" i="8"/>
  <c r="AF57" i="8"/>
  <c r="AB57" i="8"/>
  <c r="AG56" i="8"/>
  <c r="AF56" i="8"/>
  <c r="AE56" i="8"/>
  <c r="AC56" i="8"/>
  <c r="AB56" i="8"/>
  <c r="AH55" i="8"/>
  <c r="AG55" i="8"/>
  <c r="AF55" i="8"/>
  <c r="AE55" i="8"/>
  <c r="AC55" i="8"/>
  <c r="AB55" i="8"/>
  <c r="AH54" i="8"/>
  <c r="AG54" i="8"/>
  <c r="AF54" i="8"/>
  <c r="AE54" i="8"/>
  <c r="AC54" i="8"/>
  <c r="AB54" i="8"/>
  <c r="AH53" i="8"/>
  <c r="AG53" i="8"/>
  <c r="AF53" i="8"/>
  <c r="AE53" i="8"/>
  <c r="AC53" i="8"/>
  <c r="AB53" i="8"/>
  <c r="AH52" i="8"/>
  <c r="AG52" i="8"/>
  <c r="AF52" i="8"/>
  <c r="AE52" i="8"/>
  <c r="AC52" i="8"/>
  <c r="AB52" i="8"/>
  <c r="AG51" i="8"/>
  <c r="AF51" i="8"/>
  <c r="AE51" i="8"/>
  <c r="AC51" i="8"/>
  <c r="AB51" i="8"/>
  <c r="AC51" i="3"/>
  <c r="AC56" i="3"/>
  <c r="AC55" i="3"/>
  <c r="AC54" i="3"/>
  <c r="AC53" i="3"/>
  <c r="AC52" i="3"/>
  <c r="AC66" i="3"/>
  <c r="AC65" i="3"/>
  <c r="AC64" i="3"/>
  <c r="AC63" i="3"/>
  <c r="AC62" i="3"/>
  <c r="AC61" i="3"/>
  <c r="AC60" i="3"/>
  <c r="AH64" i="3"/>
  <c r="AF60" i="3"/>
  <c r="AG60" i="3"/>
  <c r="AH60" i="3"/>
  <c r="AF61" i="3"/>
  <c r="AG61" i="3"/>
  <c r="AH61" i="3"/>
  <c r="AF62" i="3"/>
  <c r="AG62" i="3"/>
  <c r="AH62" i="3"/>
  <c r="AF63" i="3"/>
  <c r="AG63" i="3"/>
  <c r="AH63" i="3"/>
  <c r="AF64" i="3"/>
  <c r="AG64" i="3"/>
  <c r="AF65" i="3"/>
  <c r="AG65" i="3"/>
  <c r="AH65" i="3"/>
  <c r="AF66" i="3"/>
  <c r="AG66" i="3"/>
  <c r="AH66" i="3"/>
  <c r="AE61" i="3"/>
  <c r="AE62" i="3"/>
  <c r="AE63" i="3"/>
  <c r="AE64" i="3"/>
  <c r="AE65" i="3"/>
  <c r="AE66" i="3"/>
  <c r="AB66" i="3"/>
  <c r="AB65" i="3"/>
  <c r="AB63" i="3"/>
  <c r="AB62" i="3"/>
  <c r="AB61" i="3"/>
  <c r="AB60" i="3"/>
  <c r="AH51" i="3"/>
  <c r="AH52" i="3"/>
  <c r="AH53" i="3"/>
  <c r="AH54" i="3"/>
  <c r="AH55" i="3"/>
  <c r="AH56" i="3"/>
  <c r="AH57" i="3"/>
  <c r="AG51" i="3"/>
  <c r="AG52" i="3"/>
  <c r="AF51" i="3"/>
  <c r="AF52" i="3"/>
  <c r="AF53" i="3"/>
  <c r="AG53" i="3"/>
  <c r="AF54" i="3"/>
  <c r="AG54" i="3"/>
  <c r="AF55" i="3"/>
  <c r="AG55" i="3"/>
  <c r="AF56" i="3"/>
  <c r="AG56" i="3"/>
  <c r="AF57" i="3"/>
  <c r="AG57" i="3"/>
  <c r="AE57" i="3"/>
  <c r="AJ66" i="3" s="1"/>
  <c r="B62" i="2" s="1"/>
  <c r="AE56" i="3"/>
  <c r="AE55" i="3"/>
  <c r="AE54" i="3"/>
  <c r="AE53" i="3"/>
  <c r="AE52" i="3"/>
  <c r="AB57" i="3"/>
  <c r="AB56" i="3"/>
  <c r="AB55" i="3"/>
  <c r="AB54" i="3"/>
  <c r="AB53" i="3"/>
  <c r="AB52" i="3"/>
  <c r="AB51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G45" i="9" l="1"/>
  <c r="Z77" i="9"/>
  <c r="AC67" i="9"/>
  <c r="AC70" i="9"/>
  <c r="AC73" i="9"/>
  <c r="AL53" i="8"/>
  <c r="AC57" i="8"/>
  <c r="AL75" i="8" s="1"/>
  <c r="AE57" i="8"/>
  <c r="AJ66" i="8" s="1"/>
  <c r="AL53" i="3"/>
  <c r="AC57" i="3"/>
  <c r="AB81" i="2" s="1"/>
  <c r="AC81" i="2" s="1"/>
  <c r="C62" i="2"/>
  <c r="D62" i="2" s="1"/>
  <c r="M59" i="2"/>
  <c r="J62" i="2"/>
  <c r="M62" i="2"/>
  <c r="J57" i="2"/>
  <c r="D61" i="2"/>
  <c r="G60" i="2"/>
  <c r="G62" i="2"/>
  <c r="AL75" i="3" l="1"/>
  <c r="H20" i="9" l="1"/>
  <c r="H19" i="9"/>
  <c r="J19" i="9" s="1"/>
  <c r="C27" i="9"/>
  <c r="C40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I73" i="9"/>
  <c r="H73" i="9"/>
  <c r="J73" i="9" s="1"/>
  <c r="C73" i="9"/>
  <c r="B73" i="9"/>
  <c r="I72" i="9"/>
  <c r="H72" i="9"/>
  <c r="J72" i="9" s="1"/>
  <c r="C72" i="9"/>
  <c r="B72" i="9"/>
  <c r="I71" i="9"/>
  <c r="H71" i="9"/>
  <c r="J71" i="9" s="1"/>
  <c r="C71" i="9"/>
  <c r="B71" i="9"/>
  <c r="I70" i="9"/>
  <c r="H70" i="9"/>
  <c r="J70" i="9" s="1"/>
  <c r="C70" i="9"/>
  <c r="D70" i="9" s="1"/>
  <c r="B70" i="9"/>
  <c r="I69" i="9"/>
  <c r="H69" i="9"/>
  <c r="J69" i="9" s="1"/>
  <c r="C69" i="9"/>
  <c r="B69" i="9"/>
  <c r="I68" i="9"/>
  <c r="H68" i="9"/>
  <c r="J68" i="9" s="1"/>
  <c r="C68" i="9"/>
  <c r="B68" i="9"/>
  <c r="I67" i="9"/>
  <c r="H67" i="9"/>
  <c r="J67" i="9" s="1"/>
  <c r="C67" i="9"/>
  <c r="B67" i="9"/>
  <c r="I66" i="9"/>
  <c r="H66" i="9"/>
  <c r="J66" i="9" s="1"/>
  <c r="C66" i="9"/>
  <c r="B66" i="9"/>
  <c r="I65" i="9"/>
  <c r="H65" i="9"/>
  <c r="C65" i="9"/>
  <c r="B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J156" i="8"/>
  <c r="I157" i="8" s="1"/>
  <c r="H157" i="8" s="1"/>
  <c r="AE28" i="8" s="1"/>
  <c r="AC43" i="8" s="1"/>
  <c r="E156" i="8"/>
  <c r="D157" i="8" s="1"/>
  <c r="C157" i="8" s="1"/>
  <c r="AE13" i="8" s="1"/>
  <c r="AA42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C25" i="9" s="1"/>
  <c r="C38" i="9" s="1"/>
  <c r="T124" i="8"/>
  <c r="S124" i="8" s="1"/>
  <c r="R124" i="8" s="1"/>
  <c r="AD10" i="8" s="1"/>
  <c r="C24" i="9" s="1"/>
  <c r="C37" i="9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J92" i="8"/>
  <c r="I92" i="8" s="1"/>
  <c r="H92" i="8" s="1"/>
  <c r="AD7" i="8" s="1"/>
  <c r="E92" i="8"/>
  <c r="D93" i="8" s="1"/>
  <c r="C93" i="8" s="1"/>
  <c r="AE21" i="8" s="1"/>
  <c r="AC36" i="8" s="1"/>
  <c r="J76" i="8"/>
  <c r="I77" i="8" s="1"/>
  <c r="H77" i="8" s="1"/>
  <c r="AE20" i="8" s="1"/>
  <c r="AC35" i="8" s="1"/>
  <c r="E76" i="8"/>
  <c r="D76" i="8" s="1"/>
  <c r="C76" i="8" s="1"/>
  <c r="AD6" i="8" s="1"/>
  <c r="C21" i="9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AC33" i="8" s="1"/>
  <c r="E60" i="8"/>
  <c r="D61" i="8" s="1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AK44" i="3"/>
  <c r="I68" i="2"/>
  <c r="I69" i="2"/>
  <c r="I70" i="2"/>
  <c r="I71" i="2"/>
  <c r="I72" i="2"/>
  <c r="I73" i="2"/>
  <c r="I74" i="2"/>
  <c r="I75" i="2"/>
  <c r="I67" i="2"/>
  <c r="C68" i="2"/>
  <c r="C69" i="2"/>
  <c r="C70" i="2"/>
  <c r="C71" i="2"/>
  <c r="C72" i="2"/>
  <c r="C73" i="2"/>
  <c r="C74" i="2"/>
  <c r="C75" i="2"/>
  <c r="C67" i="2"/>
  <c r="H68" i="2"/>
  <c r="H69" i="2"/>
  <c r="H70" i="2"/>
  <c r="H71" i="2"/>
  <c r="H72" i="2"/>
  <c r="H73" i="2"/>
  <c r="H74" i="2"/>
  <c r="H75" i="2"/>
  <c r="H67" i="2"/>
  <c r="B68" i="2"/>
  <c r="B69" i="2"/>
  <c r="B70" i="2"/>
  <c r="B71" i="2"/>
  <c r="B72" i="2"/>
  <c r="B73" i="2"/>
  <c r="B74" i="2"/>
  <c r="B75" i="2"/>
  <c r="B67" i="2"/>
  <c r="AL44" i="3"/>
  <c r="AK53" i="3"/>
  <c r="AK52" i="3"/>
  <c r="AK51" i="3"/>
  <c r="AK50" i="3"/>
  <c r="AK49" i="3"/>
  <c r="AK48" i="3"/>
  <c r="AK47" i="3"/>
  <c r="AK46" i="3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7" i="3"/>
  <c r="N86" i="3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I7" i="9" l="1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J75" i="2"/>
  <c r="D141" i="8"/>
  <c r="C141" i="8" s="1"/>
  <c r="AE11" i="8" s="1"/>
  <c r="D65" i="9"/>
  <c r="D67" i="9"/>
  <c r="D73" i="9"/>
  <c r="I60" i="8"/>
  <c r="H60" i="8" s="1"/>
  <c r="AD18" i="8" s="1"/>
  <c r="AN18" i="8" s="1"/>
  <c r="D70" i="2"/>
  <c r="J71" i="2"/>
  <c r="D77" i="8"/>
  <c r="C77" i="8" s="1"/>
  <c r="AE6" i="8" s="1"/>
  <c r="AN6" i="8" s="1"/>
  <c r="S125" i="8"/>
  <c r="R125" i="8" s="1"/>
  <c r="AE10" i="8" s="1"/>
  <c r="AL38" i="8" s="1"/>
  <c r="E24" i="9" s="1"/>
  <c r="D92" i="8"/>
  <c r="C92" i="8" s="1"/>
  <c r="AD21" i="8" s="1"/>
  <c r="N140" i="8"/>
  <c r="M140" i="8" s="1"/>
  <c r="AD27" i="8" s="1"/>
  <c r="AN27" i="8" s="1"/>
  <c r="I93" i="8"/>
  <c r="H93" i="8" s="1"/>
  <c r="AE7" i="8" s="1"/>
  <c r="AA36" i="8" s="1"/>
  <c r="D71" i="9"/>
  <c r="I108" i="8"/>
  <c r="H108" i="8" s="1"/>
  <c r="AD22" i="8" s="1"/>
  <c r="AN22" i="8" s="1"/>
  <c r="I125" i="8"/>
  <c r="H125" i="8" s="1"/>
  <c r="AE24" i="8" s="1"/>
  <c r="AC39" i="8" s="1"/>
  <c r="D66" i="9"/>
  <c r="D71" i="2"/>
  <c r="J72" i="2"/>
  <c r="J74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AN13" i="8" s="1"/>
  <c r="D68" i="9"/>
  <c r="D75" i="2"/>
  <c r="J67" i="2"/>
  <c r="J68" i="2"/>
  <c r="D60" i="8"/>
  <c r="C60" i="8" s="1"/>
  <c r="D108" i="8"/>
  <c r="C108" i="8" s="1"/>
  <c r="AD8" i="8" s="1"/>
  <c r="C22" i="9" s="1"/>
  <c r="C35" i="9" s="1"/>
  <c r="I140" i="8"/>
  <c r="H140" i="8" s="1"/>
  <c r="AD26" i="8" s="1"/>
  <c r="AN26" i="8" s="1"/>
  <c r="I156" i="8"/>
  <c r="H156" i="8" s="1"/>
  <c r="AD28" i="8" s="1"/>
  <c r="AN28" i="8" s="1"/>
  <c r="AA40" i="8"/>
  <c r="F25" i="9"/>
  <c r="F38" i="9" s="1"/>
  <c r="D67" i="2"/>
  <c r="D68" i="2"/>
  <c r="I76" i="8"/>
  <c r="H76" i="8" s="1"/>
  <c r="AD20" i="8" s="1"/>
  <c r="AK34" i="8" s="1"/>
  <c r="B21" i="9" s="1"/>
  <c r="D21" i="9" s="1"/>
  <c r="N124" i="8"/>
  <c r="M124" i="8" s="1"/>
  <c r="AD25" i="8" s="1"/>
  <c r="AN25" i="8" s="1"/>
  <c r="N156" i="8"/>
  <c r="M156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J73" i="2"/>
  <c r="D69" i="2"/>
  <c r="J70" i="2"/>
  <c r="J69" i="2"/>
  <c r="J24" i="9"/>
  <c r="AM24" i="8"/>
  <c r="AM36" i="8"/>
  <c r="AL39" i="8"/>
  <c r="E25" i="9" s="1"/>
  <c r="AN39" i="8"/>
  <c r="AK35" i="8"/>
  <c r="AN32" i="8"/>
  <c r="AN35" i="8"/>
  <c r="AM25" i="8"/>
  <c r="AD40" i="8"/>
  <c r="AM33" i="8"/>
  <c r="AN33" i="8"/>
  <c r="AN40" i="8"/>
  <c r="AN36" i="8"/>
  <c r="AM40" i="8"/>
  <c r="AM38" i="8"/>
  <c r="AN7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N21" i="8"/>
  <c r="AN11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5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J8" i="9" l="1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AK41" i="8"/>
  <c r="B27" i="9" s="1"/>
  <c r="B40" i="9" s="1"/>
  <c r="D40" i="9" s="1"/>
  <c r="AK40" i="8"/>
  <c r="B26" i="9" s="1"/>
  <c r="B39" i="9" s="1"/>
  <c r="D39" i="9" s="1"/>
  <c r="F21" i="9"/>
  <c r="AN24" i="8"/>
  <c r="AK39" i="8"/>
  <c r="B25" i="9" s="1"/>
  <c r="D25" i="9" s="1"/>
  <c r="AN8" i="8"/>
  <c r="AA35" i="8"/>
  <c r="AN10" i="8"/>
  <c r="F24" i="9"/>
  <c r="F37" i="9" s="1"/>
  <c r="AN9" i="8"/>
  <c r="AK37" i="8"/>
  <c r="B23" i="9" s="1"/>
  <c r="B36" i="9" s="1"/>
  <c r="D36" i="9" s="1"/>
  <c r="AA39" i="8"/>
  <c r="AL34" i="8"/>
  <c r="E21" i="9" s="1"/>
  <c r="AN12" i="8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E37" i="9"/>
  <c r="AK38" i="8"/>
  <c r="B24" i="9" s="1"/>
  <c r="AD4" i="8"/>
  <c r="D69" i="8"/>
  <c r="E35" i="9"/>
  <c r="G35" i="9" s="1"/>
  <c r="G22" i="9"/>
  <c r="E39" i="9"/>
  <c r="G39" i="9" s="1"/>
  <c r="G26" i="9"/>
  <c r="E36" i="9"/>
  <c r="G36" i="9" s="1"/>
  <c r="G23" i="9"/>
  <c r="G25" i="9"/>
  <c r="E38" i="9"/>
  <c r="G38" i="9" s="1"/>
  <c r="E34" i="9"/>
  <c r="G34" i="9" s="1"/>
  <c r="G20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D27" i="9" l="1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C51" i="7" l="1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7" i="3"/>
  <c r="AD7" i="3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I20" i="3"/>
  <c r="AI21" i="3"/>
  <c r="AN35" i="3" s="1"/>
  <c r="AI22" i="3"/>
  <c r="AI24" i="3"/>
  <c r="AI25" i="3"/>
  <c r="AI26" i="3"/>
  <c r="AI27" i="3"/>
  <c r="AI28" i="3"/>
  <c r="AI18" i="3"/>
  <c r="AG19" i="3"/>
  <c r="AG27" i="3"/>
  <c r="AI5" i="3"/>
  <c r="L20" i="2" s="1"/>
  <c r="AI6" i="3"/>
  <c r="L21" i="2" s="1"/>
  <c r="AI7" i="3"/>
  <c r="AI8" i="3"/>
  <c r="L22" i="2" s="1"/>
  <c r="L35" i="2" s="1"/>
  <c r="M35" i="2" s="1"/>
  <c r="AI9" i="3"/>
  <c r="AI10" i="3"/>
  <c r="L24" i="2" s="1"/>
  <c r="L37" i="2" s="1"/>
  <c r="M37" i="2" s="1"/>
  <c r="AI11" i="3"/>
  <c r="L25" i="2" s="1"/>
  <c r="L38" i="2" s="1"/>
  <c r="M38" i="2" s="1"/>
  <c r="AI12" i="3"/>
  <c r="L26" i="2" s="1"/>
  <c r="L39" i="2" s="1"/>
  <c r="M39" i="2" s="1"/>
  <c r="AI14" i="3"/>
  <c r="L27" i="2" s="1"/>
  <c r="L40" i="2" s="1"/>
  <c r="M40" i="2" s="1"/>
  <c r="AK4" i="3"/>
  <c r="AH4" i="3" s="1"/>
  <c r="AM4" i="3" l="1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4" i="2" l="1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AH56" i="1" l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AK21" i="3"/>
  <c r="C47" i="3"/>
  <c r="AJ5" i="3"/>
  <c r="AK5" i="3"/>
  <c r="AH5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N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21" i="3"/>
  <c r="AD21" i="3"/>
  <c r="AK20" i="3"/>
  <c r="AJ20" i="3"/>
  <c r="AC35" i="3"/>
  <c r="AK19" i="3"/>
  <c r="AC34" i="3"/>
  <c r="AK18" i="3"/>
  <c r="AK14" i="3"/>
  <c r="AH14" i="3" s="1"/>
  <c r="I27" i="2" s="1"/>
  <c r="I40" i="2" s="1"/>
  <c r="J40" i="2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I25" i="2" s="1"/>
  <c r="I38" i="2" s="1"/>
  <c r="J38" i="2" s="1"/>
  <c r="AE11" i="3"/>
  <c r="AK10" i="3"/>
  <c r="AH10" i="3" s="1"/>
  <c r="AJ10" i="3"/>
  <c r="AA39" i="3"/>
  <c r="AK9" i="3"/>
  <c r="AH9" i="3" s="1"/>
  <c r="AJ9" i="3"/>
  <c r="AA38" i="3"/>
  <c r="AJ8" i="3"/>
  <c r="AA37" i="3"/>
  <c r="AK7" i="3"/>
  <c r="AH7" i="3" s="1"/>
  <c r="AN7" i="3" s="1"/>
  <c r="AJ7" i="3"/>
  <c r="AG7" i="3" s="1"/>
  <c r="AA36" i="3"/>
  <c r="AK6" i="3"/>
  <c r="AH6" i="3" s="1"/>
  <c r="AJ6" i="3"/>
  <c r="AA35" i="3"/>
  <c r="AA34" i="3"/>
  <c r="AM7" i="3" l="1"/>
  <c r="AM11" i="3"/>
  <c r="AH21" i="3"/>
  <c r="AG26" i="3"/>
  <c r="AG20" i="3"/>
  <c r="AC42" i="3"/>
  <c r="AL40" i="3"/>
  <c r="E26" i="2" s="1"/>
  <c r="AH19" i="3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N26" i="3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M36" i="3" s="1"/>
  <c r="H22" i="2" s="1"/>
  <c r="AG28" i="3"/>
  <c r="AD43" i="3" s="1"/>
  <c r="AC40" i="3"/>
  <c r="AN25" i="3"/>
  <c r="AL50" i="3" s="1"/>
  <c r="AL38" i="3"/>
  <c r="E24" i="2" s="1"/>
  <c r="G24" i="2" s="1"/>
  <c r="AH28" i="3"/>
  <c r="AG23" i="3"/>
  <c r="I22" i="2"/>
  <c r="I35" i="2" s="1"/>
  <c r="J35" i="2" s="1"/>
  <c r="AN8" i="3"/>
  <c r="AH26" i="3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H20" i="3"/>
  <c r="AC36" i="3"/>
  <c r="AL35" i="3"/>
  <c r="AG21" i="3"/>
  <c r="AD36" i="3" s="1"/>
  <c r="I21" i="2"/>
  <c r="AN6" i="3"/>
  <c r="AM14" i="3"/>
  <c r="AB43" i="3"/>
  <c r="AH23" i="3"/>
  <c r="AG8" i="3"/>
  <c r="AM8" i="3" s="1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G25" i="2" l="1"/>
  <c r="AN27" i="3"/>
  <c r="J22" i="2"/>
  <c r="J24" i="2"/>
  <c r="AB39" i="3"/>
  <c r="AN19" i="3"/>
  <c r="AL45" i="3" s="1"/>
  <c r="AM19" i="3"/>
  <c r="AB42" i="3"/>
  <c r="AL52" i="3"/>
  <c r="G26" i="2"/>
  <c r="AB38" i="3"/>
  <c r="AL51" i="3"/>
  <c r="AM5" i="3"/>
  <c r="AB35" i="3"/>
  <c r="AN22" i="3"/>
  <c r="AL48" i="3" s="1"/>
  <c r="AM25" i="3"/>
  <c r="AM20" i="3"/>
  <c r="AB34" i="3"/>
  <c r="AM34" i="3"/>
  <c r="H21" i="2" s="1"/>
  <c r="J21" i="2" s="1"/>
  <c r="AN20" i="3"/>
  <c r="AL46" i="3" s="1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L47" i="3" s="1"/>
  <c r="AM35" i="3"/>
  <c r="M14" i="2" l="1"/>
  <c r="AC40" i="1" l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E51" i="1" s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<sst xmlns="http://schemas.openxmlformats.org/spreadsheetml/2006/main" count="2036" uniqueCount="148">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</sst>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164" fontId="0" fillId="14" borderId="0" xfId="0" applyNumberForma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-16.160956645200951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-16.160956645200951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Regression!$E$67:$E$75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Regression!$D$67:$D$75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ser>
          <c:idx val="1"/>
          <c:order val="1"/>
          <c:tx>
            <c:strRef>
              <c:f>Regression!$G$65</c:f>
              <c:strCache>
                <c:ptCount val="1"/>
                <c:pt idx="0">
                  <c:v>LISST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Regression!$K$67:$K$75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Regression!$J$67:$J$75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Regression!$E$79:$E$89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Regression!$D$79:$D$89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ser>
          <c:idx val="1"/>
          <c:order val="1"/>
          <c:tx>
            <c:strRef>
              <c:f>Regression!$G$65</c:f>
              <c:strCache>
                <c:ptCount val="1"/>
                <c:pt idx="0">
                  <c:v>LISST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Regression!$K$79:$K$89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Regression!$J$79:$J$89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ser>
          <c:idx val="1"/>
          <c:order val="1"/>
          <c:tx>
            <c:strRef>
              <c:f>Regression!$G$65</c:f>
              <c:strCache>
                <c:ptCount val="1"/>
                <c:pt idx="0">
                  <c:v>LISST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736781472720039"/>
                  <c:y val="-0.2950061881143514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layout>
        <c:manualLayout>
          <c:xMode val="edge"/>
          <c:yMode val="edge"/>
          <c:x val="0.28408603575528507"/>
          <c:y val="4.5771142844168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972321288323108E-2"/>
                  <c:y val="-0.4384749343526482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ser>
          <c:idx val="1"/>
          <c:order val="1"/>
          <c:tx>
            <c:strRef>
              <c:f>Regression!$G$65</c:f>
              <c:strCache>
                <c:ptCount val="1"/>
                <c:pt idx="0">
                  <c:v>LISST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313520860613191"/>
                  <c:y val="-0.2871396783910470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AA33" zoomScale="70" zoomScaleNormal="70" workbookViewId="0">
      <selection activeCell="AG81" sqref="AG81"/>
    </sheetView>
    <sheetView workbookViewId="1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91" t="s">
        <v>122</v>
      </c>
      <c r="AH1" s="491" t="s">
        <v>57</v>
      </c>
      <c r="AI1" s="491" t="s">
        <v>52</v>
      </c>
      <c r="AJ1" s="491" t="s">
        <v>121</v>
      </c>
      <c r="AK1" s="485" t="s">
        <v>57</v>
      </c>
      <c r="AL1" s="485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88" t="s">
        <v>25</v>
      </c>
      <c r="AC2" s="489"/>
      <c r="AD2" s="492" t="s">
        <v>58</v>
      </c>
      <c r="AE2" s="492"/>
      <c r="AF2" s="97" t="s">
        <v>97</v>
      </c>
      <c r="AG2" s="493"/>
      <c r="AH2" s="491"/>
      <c r="AI2" s="491"/>
      <c r="AJ2" s="491"/>
      <c r="AK2" s="485"/>
      <c r="AL2" s="485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1" t="s">
        <v>122</v>
      </c>
      <c r="AH16" s="491" t="s">
        <v>57</v>
      </c>
      <c r="AI16" s="491" t="s">
        <v>52</v>
      </c>
      <c r="AJ16" s="491" t="s">
        <v>56</v>
      </c>
      <c r="AK16" s="485" t="s">
        <v>57</v>
      </c>
      <c r="AL16" s="485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88" t="s">
        <v>40</v>
      </c>
      <c r="AC17" s="490"/>
      <c r="AD17" s="492" t="s">
        <v>58</v>
      </c>
      <c r="AE17" s="492"/>
      <c r="AF17" s="246" t="s">
        <v>97</v>
      </c>
      <c r="AG17" s="493"/>
      <c r="AH17" s="491"/>
      <c r="AI17" s="491"/>
      <c r="AJ17" s="491"/>
      <c r="AK17" s="485"/>
      <c r="AL17" s="485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386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387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388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389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389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390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390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391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391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92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6" t="s">
        <v>25</v>
      </c>
      <c r="AB32" s="486"/>
      <c r="AC32" s="487" t="s">
        <v>40</v>
      </c>
      <c r="AD32" s="487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6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492" t="s">
        <v>136</v>
      </c>
      <c r="AC49" s="492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:AH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:AH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:AH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00" t="s">
        <v>1</v>
      </c>
      <c r="C55" s="501"/>
      <c r="D55" s="501"/>
      <c r="E55" s="501"/>
      <c r="F55" s="502"/>
      <c r="G55" s="500" t="s">
        <v>2</v>
      </c>
      <c r="H55" s="501"/>
      <c r="I55" s="501"/>
      <c r="J55" s="501"/>
      <c r="K55" s="502"/>
      <c r="L55" s="500" t="s">
        <v>3</v>
      </c>
      <c r="M55" s="501"/>
      <c r="N55" s="501"/>
      <c r="O55" s="501"/>
      <c r="P55" s="502"/>
      <c r="Q55" s="500" t="s">
        <v>4</v>
      </c>
      <c r="R55" s="501"/>
      <c r="S55" s="501"/>
      <c r="T55" s="501"/>
      <c r="U55" s="502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:AH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:AH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:AH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488" t="s">
        <v>139</v>
      </c>
      <c r="AC58" s="490"/>
      <c r="AI58" s="535" t="s">
        <v>141</v>
      </c>
      <c r="AJ58" s="535"/>
      <c r="AK58" s="535"/>
      <c r="AL58" s="535"/>
      <c r="AM58" s="535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:AJ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M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:AJ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6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:AJ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:AJ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:AJ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:AJ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494" t="s">
        <v>5</v>
      </c>
      <c r="C70" s="495"/>
      <c r="D70" s="495"/>
      <c r="E70" s="495"/>
      <c r="F70" s="496"/>
      <c r="G70" s="494" t="s">
        <v>6</v>
      </c>
      <c r="H70" s="495"/>
      <c r="I70" s="495"/>
      <c r="J70" s="495"/>
      <c r="K70" s="496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497" t="s">
        <v>7</v>
      </c>
      <c r="C85" s="498"/>
      <c r="D85" s="498"/>
      <c r="E85" s="498"/>
      <c r="F85" s="499"/>
      <c r="G85" s="497" t="s">
        <v>8</v>
      </c>
      <c r="H85" s="498"/>
      <c r="I85" s="498"/>
      <c r="J85" s="498"/>
      <c r="K85" s="499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03" t="s">
        <v>9</v>
      </c>
      <c r="C100" s="504"/>
      <c r="D100" s="504"/>
      <c r="E100" s="504"/>
      <c r="F100" s="505"/>
      <c r="G100" s="503" t="s">
        <v>10</v>
      </c>
      <c r="H100" s="504"/>
      <c r="I100" s="504"/>
      <c r="J100" s="504"/>
      <c r="K100" s="505"/>
      <c r="L100" s="506" t="s">
        <v>11</v>
      </c>
      <c r="M100" s="507"/>
      <c r="N100" s="507"/>
      <c r="O100" s="507"/>
      <c r="P100" s="508"/>
      <c r="Q100" s="503" t="s">
        <v>12</v>
      </c>
      <c r="R100" s="504"/>
      <c r="S100" s="504"/>
      <c r="T100" s="504"/>
      <c r="U100" s="505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09" t="s">
        <v>13</v>
      </c>
      <c r="C115" s="510"/>
      <c r="D115" s="510"/>
      <c r="E115" s="510"/>
      <c r="F115" s="511"/>
      <c r="G115" s="509" t="s">
        <v>14</v>
      </c>
      <c r="H115" s="510"/>
      <c r="I115" s="510"/>
      <c r="J115" s="510"/>
      <c r="K115" s="511"/>
      <c r="L115" s="512" t="s">
        <v>15</v>
      </c>
      <c r="M115" s="513"/>
      <c r="N115" s="513"/>
      <c r="O115" s="513"/>
      <c r="P115" s="514"/>
      <c r="Q115" s="509" t="s">
        <v>16</v>
      </c>
      <c r="R115" s="510"/>
      <c r="S115" s="510"/>
      <c r="T115" s="510"/>
      <c r="U115" s="511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494" t="s">
        <v>17</v>
      </c>
      <c r="C130" s="495"/>
      <c r="D130" s="495"/>
      <c r="E130" s="495"/>
      <c r="F130" s="496"/>
      <c r="G130" s="494" t="s">
        <v>18</v>
      </c>
      <c r="H130" s="495"/>
      <c r="I130" s="495"/>
      <c r="J130" s="495"/>
      <c r="K130" s="496"/>
      <c r="L130" s="515" t="s">
        <v>19</v>
      </c>
      <c r="M130" s="516"/>
      <c r="N130" s="516"/>
      <c r="O130" s="516"/>
      <c r="P130" s="517"/>
      <c r="Q130" s="494" t="s">
        <v>20</v>
      </c>
      <c r="R130" s="495"/>
      <c r="S130" s="495"/>
      <c r="T130" s="495"/>
      <c r="U130" s="496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18" t="s">
        <v>21</v>
      </c>
      <c r="C145" s="519"/>
      <c r="D145" s="519"/>
      <c r="E145" s="519"/>
      <c r="F145" s="520"/>
      <c r="G145" s="518" t="s">
        <v>22</v>
      </c>
      <c r="H145" s="519"/>
      <c r="I145" s="519"/>
      <c r="J145" s="519"/>
      <c r="K145" s="520"/>
      <c r="L145" s="521" t="s">
        <v>23</v>
      </c>
      <c r="M145" s="522"/>
      <c r="N145" s="522"/>
      <c r="O145" s="522"/>
      <c r="P145" s="523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E51" zoomScaleNormal="100" workbookViewId="0">
      <selection activeCell="AQ74" sqref="AQ74"/>
    </sheetView>
    <sheetView workbookViewId="1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491" t="s">
        <v>122</v>
      </c>
      <c r="AH1" s="491" t="s">
        <v>57</v>
      </c>
      <c r="AI1" s="491" t="s">
        <v>52</v>
      </c>
      <c r="AJ1" s="491" t="s">
        <v>122</v>
      </c>
      <c r="AK1" s="491" t="s">
        <v>57</v>
      </c>
      <c r="AL1" s="49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88" t="s">
        <v>25</v>
      </c>
      <c r="AC2" s="489"/>
      <c r="AD2" s="492" t="s">
        <v>58</v>
      </c>
      <c r="AE2" s="492"/>
      <c r="AF2" s="97" t="s">
        <v>97</v>
      </c>
      <c r="AG2" s="491"/>
      <c r="AH2" s="491"/>
      <c r="AI2" s="491"/>
      <c r="AJ2" s="491"/>
      <c r="AK2" s="491"/>
      <c r="AL2" s="49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8.3797000000000033</v>
      </c>
      <c r="AN7" s="412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91" t="s">
        <v>122</v>
      </c>
      <c r="AH15" s="491" t="s">
        <v>57</v>
      </c>
      <c r="AI15" s="491" t="s">
        <v>52</v>
      </c>
      <c r="AJ15" s="491" t="s">
        <v>122</v>
      </c>
      <c r="AK15" s="491" t="s">
        <v>57</v>
      </c>
      <c r="AL15" s="491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88" t="s">
        <v>40</v>
      </c>
      <c r="AC16" s="490"/>
      <c r="AD16" s="492" t="s">
        <v>58</v>
      </c>
      <c r="AE16" s="492"/>
      <c r="AF16" s="97" t="s">
        <v>97</v>
      </c>
      <c r="AG16" s="491"/>
      <c r="AH16" s="491"/>
      <c r="AI16" s="491"/>
      <c r="AJ16" s="491"/>
      <c r="AK16" s="491"/>
      <c r="AL16" s="491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216">
        <f>SUM(C87:C89)</f>
        <v>0.54489999999999994</v>
      </c>
      <c r="AE21" s="216">
        <f>SUM(C90:C93)</f>
        <v>3.1219000000000001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2.6213999999999991</v>
      </c>
      <c r="AN21" s="412">
        <f t="shared" si="4"/>
        <v>6.063899059497035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86" t="s">
        <v>25</v>
      </c>
      <c r="AB31" s="486"/>
      <c r="AC31" s="487" t="s">
        <v>40</v>
      </c>
      <c r="AD31" s="487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61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 t="shared" si="10"/>
        <v>-3.8315999999999999</v>
      </c>
      <c r="AL35" s="239">
        <f t="shared" si="11"/>
        <v>-8.5400999999999989</v>
      </c>
      <c r="AM35" s="239">
        <f t="shared" si="12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 t="shared" si="13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9"/>
        <v>0.22430094050296454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8"/>
        <v>-14.6675</v>
      </c>
      <c r="AL47" s="222">
        <f t="shared" si="19"/>
        <v>-16.160956645200951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492" t="s">
        <v>142</v>
      </c>
      <c r="AC49" s="492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:AI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:AI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4.3765000000000001</v>
      </c>
      <c r="AF53" s="85">
        <f t="shared" ref="AF53:AI53" si="22">AE7</f>
        <v>11.661999999999999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:AI54" si="23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24" t="s">
        <v>1</v>
      </c>
      <c r="C55" s="525"/>
      <c r="D55" s="525"/>
      <c r="E55" s="525"/>
      <c r="F55" s="526"/>
      <c r="G55" s="524" t="s">
        <v>2</v>
      </c>
      <c r="H55" s="525"/>
      <c r="I55" s="525"/>
      <c r="J55" s="525"/>
      <c r="K55" s="526"/>
      <c r="L55" s="524" t="s">
        <v>3</v>
      </c>
      <c r="M55" s="525"/>
      <c r="N55" s="525"/>
      <c r="O55" s="525"/>
      <c r="P55" s="526"/>
      <c r="Q55" s="524" t="s">
        <v>4</v>
      </c>
      <c r="R55" s="525"/>
      <c r="S55" s="525"/>
      <c r="T55" s="525"/>
      <c r="U55" s="526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:AI55" si="24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:AI56" si="25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:AI57" si="26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488" t="s">
        <v>143</v>
      </c>
      <c r="AC58" s="490"/>
      <c r="AI58" s="535" t="s">
        <v>141</v>
      </c>
      <c r="AJ58" s="535"/>
      <c r="AK58" s="535"/>
      <c r="AL58" s="535"/>
      <c r="AM58" s="535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7">AF60-AF51</f>
        <v>3.428090000000001</v>
      </c>
      <c r="AL60" s="239">
        <f t="shared" si="27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:AJ61" si="28">AVERAGE(AE20)</f>
        <v>6.6124999999999998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9">AE61-AE52</f>
        <v>4.7496999999999998</v>
      </c>
      <c r="AK61" s="239">
        <f t="shared" si="27"/>
        <v>-0.38919999999999977</v>
      </c>
      <c r="AL61" s="239">
        <f t="shared" si="27"/>
        <v>0.77072804517574856</v>
      </c>
      <c r="AM61" s="239">
        <f t="shared" si="27"/>
        <v>4.7747439937281255E-2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4.6359000000000004</v>
      </c>
      <c r="AC62" s="85">
        <f>AVERAGE(AN21)</f>
        <v>6.063899059497035</v>
      </c>
      <c r="AE62" s="85">
        <f>AVERAGE(AD21)</f>
        <v>0.54489999999999994</v>
      </c>
      <c r="AF62" s="85">
        <f t="shared" ref="AF62:AJ62" si="30">AVERAGE(AE21)</f>
        <v>3.1219000000000001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9"/>
        <v>-3.8315999999999999</v>
      </c>
      <c r="AK62" s="239">
        <f t="shared" si="27"/>
        <v>-8.5400999999999989</v>
      </c>
      <c r="AL62" s="239">
        <f t="shared" si="27"/>
        <v>-3.5999326439667252</v>
      </c>
      <c r="AM62" s="239">
        <f t="shared" si="27"/>
        <v>-0.18932400123422785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:AJ63" si="31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9"/>
        <v>-3.2263500000000001</v>
      </c>
      <c r="AK63" s="239">
        <f t="shared" si="27"/>
        <v>-2.091899999999999</v>
      </c>
      <c r="AL63" s="239">
        <f t="shared" si="27"/>
        <v>-0.3989000650117589</v>
      </c>
      <c r="AM63" s="239">
        <f t="shared" si="27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:AJ64" si="32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9"/>
        <v>-4.1578999999999997</v>
      </c>
      <c r="AK64" s="239">
        <f t="shared" si="27"/>
        <v>1.5092999999999996</v>
      </c>
      <c r="AL64" s="239">
        <f t="shared" si="27"/>
        <v>1.4359332002046834</v>
      </c>
      <c r="AM64" s="239">
        <f t="shared" si="27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:AJ65" si="33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9"/>
        <v>-1.4093499999999999</v>
      </c>
      <c r="AK65" s="239">
        <f t="shared" si="27"/>
        <v>-0.27554999999999996</v>
      </c>
      <c r="AL65" s="239">
        <f t="shared" si="27"/>
        <v>0.57420834985419233</v>
      </c>
      <c r="AM65" s="239">
        <f t="shared" si="27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:AJ66" si="34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7"/>
        <v>0.37390000000000079</v>
      </c>
      <c r="AL66" s="239">
        <f t="shared" si="27"/>
        <v>1.356578484203486</v>
      </c>
      <c r="AM66" s="239">
        <f t="shared" si="27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15" t="s">
        <v>5</v>
      </c>
      <c r="C70" s="516"/>
      <c r="D70" s="516"/>
      <c r="E70" s="516"/>
      <c r="F70" s="517"/>
      <c r="G70" s="515" t="s">
        <v>6</v>
      </c>
      <c r="H70" s="516"/>
      <c r="I70" s="516"/>
      <c r="J70" s="516"/>
      <c r="K70" s="517"/>
      <c r="M70" s="455"/>
      <c r="N70" s="455"/>
      <c r="O70" s="455"/>
      <c r="P70" s="455"/>
      <c r="Q70" s="455"/>
      <c r="R70" s="456"/>
      <c r="S70" s="456"/>
      <c r="T70" s="455"/>
      <c r="U70" s="455"/>
      <c r="V70" s="456"/>
      <c r="W70" s="456"/>
      <c r="X70" s="455"/>
      <c r="Y70" s="456"/>
      <c r="Z70" s="456"/>
      <c r="AA70" s="455"/>
      <c r="AB70" s="455"/>
      <c r="AC70" s="455"/>
      <c r="AJ70" s="61" t="s">
        <v>107</v>
      </c>
      <c r="AK70" s="85">
        <f t="shared" ref="AK70:AL75" si="35">AB61-AB52</f>
        <v>4.8309999999999995</v>
      </c>
      <c r="AL70" s="85">
        <f t="shared" si="35"/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56"/>
      <c r="N71" s="456"/>
      <c r="O71" s="455"/>
      <c r="P71" s="455"/>
      <c r="Q71" s="456"/>
      <c r="R71" s="457"/>
      <c r="S71" s="457"/>
      <c r="T71" s="455"/>
      <c r="U71" s="456"/>
      <c r="V71" s="456"/>
      <c r="W71" s="456"/>
      <c r="X71" s="455"/>
      <c r="Y71" s="455"/>
      <c r="Z71" s="455"/>
      <c r="AA71" s="455"/>
      <c r="AB71" s="455"/>
      <c r="AC71" s="455"/>
      <c r="AJ71" s="63" t="s">
        <v>108</v>
      </c>
      <c r="AK71" s="85">
        <f t="shared" si="35"/>
        <v>-14.6675</v>
      </c>
      <c r="AL71" s="85">
        <f>AC62-AC53</f>
        <v>-16.160956645200951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O72" s="455"/>
      <c r="P72" s="455"/>
      <c r="Q72" s="456"/>
      <c r="R72" s="457"/>
      <c r="S72" s="457"/>
      <c r="T72" s="455"/>
      <c r="U72" s="456"/>
      <c r="V72" s="459"/>
      <c r="W72" s="459"/>
      <c r="X72" s="455"/>
      <c r="Y72" s="460"/>
      <c r="Z72" s="460"/>
      <c r="AA72" s="455"/>
      <c r="AB72" s="457"/>
      <c r="AC72" s="457"/>
      <c r="AJ72" s="65" t="s">
        <v>109</v>
      </c>
      <c r="AK72" s="85">
        <f t="shared" si="35"/>
        <v>-5.3126999999999995</v>
      </c>
      <c r="AL72" s="85">
        <f t="shared" si="35"/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O73" s="455"/>
      <c r="P73" s="455"/>
      <c r="Q73" s="456"/>
      <c r="R73" s="457"/>
      <c r="S73" s="457"/>
      <c r="T73" s="455"/>
      <c r="U73" s="456"/>
      <c r="V73" s="459"/>
      <c r="W73" s="459"/>
      <c r="X73" s="455"/>
      <c r="Y73" s="460"/>
      <c r="Z73" s="460"/>
      <c r="AA73" s="455"/>
      <c r="AB73" s="457"/>
      <c r="AC73" s="457"/>
      <c r="AJ73" s="67" t="s">
        <v>110</v>
      </c>
      <c r="AK73" s="85">
        <f t="shared" si="35"/>
        <v>-1.8184000000000022</v>
      </c>
      <c r="AL73" s="85">
        <f t="shared" si="35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O74" s="455"/>
      <c r="P74" s="455"/>
      <c r="Q74" s="456"/>
      <c r="R74" s="455"/>
      <c r="S74" s="455"/>
      <c r="T74" s="455"/>
      <c r="U74" s="456"/>
      <c r="V74" s="455"/>
      <c r="W74" s="455"/>
      <c r="X74" s="455"/>
      <c r="Y74" s="460"/>
      <c r="Z74" s="460"/>
      <c r="AA74" s="455"/>
      <c r="AB74" s="457"/>
      <c r="AC74" s="457"/>
      <c r="AJ74" s="69" t="s">
        <v>111</v>
      </c>
      <c r="AK74" s="85">
        <f t="shared" si="35"/>
        <v>-1.2214999999999989</v>
      </c>
      <c r="AL74" s="85">
        <f t="shared" si="35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M75" s="455"/>
      <c r="N75" s="455"/>
      <c r="O75" s="455"/>
      <c r="P75" s="455"/>
      <c r="Q75" s="456"/>
      <c r="R75" s="457"/>
      <c r="S75" s="457"/>
      <c r="T75" s="455"/>
      <c r="U75" s="456"/>
      <c r="V75" s="459"/>
      <c r="W75" s="459"/>
      <c r="X75" s="455"/>
      <c r="Y75" s="460"/>
      <c r="Z75" s="460"/>
      <c r="AA75" s="455"/>
      <c r="AB75" s="457"/>
      <c r="AC75" s="457"/>
      <c r="AJ75" s="70" t="s">
        <v>112</v>
      </c>
      <c r="AK75" s="85">
        <f t="shared" si="35"/>
        <v>0.77880000000000038</v>
      </c>
      <c r="AL75" s="85">
        <f t="shared" si="35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58"/>
      <c r="N76" s="458"/>
      <c r="O76" s="455"/>
      <c r="P76" s="455"/>
      <c r="Q76" s="456"/>
      <c r="R76" s="457"/>
      <c r="S76" s="457"/>
      <c r="T76" s="455"/>
      <c r="U76" s="456"/>
      <c r="V76" s="459"/>
      <c r="W76" s="459"/>
      <c r="X76" s="455"/>
      <c r="Y76" s="460"/>
      <c r="Z76" s="460"/>
      <c r="AA76" s="455"/>
      <c r="AB76" s="457"/>
      <c r="AC76" s="457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M77" s="455"/>
      <c r="N77" s="455"/>
      <c r="O77" s="455"/>
      <c r="P77" s="455"/>
      <c r="Q77" s="456"/>
      <c r="R77" s="457"/>
      <c r="S77" s="457"/>
      <c r="T77" s="455"/>
      <c r="U77" s="456"/>
      <c r="V77" s="456"/>
      <c r="W77" s="456"/>
      <c r="X77" s="455"/>
      <c r="Y77" s="460"/>
      <c r="Z77" s="460"/>
      <c r="AA77" s="455"/>
      <c r="AB77" s="457"/>
      <c r="AC77" s="457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M78" s="455"/>
      <c r="N78" s="455"/>
      <c r="O78" s="455"/>
      <c r="P78" s="455"/>
      <c r="Q78" s="456"/>
      <c r="R78" s="457"/>
      <c r="S78" s="457"/>
      <c r="T78" s="455"/>
      <c r="U78" s="456"/>
      <c r="V78" s="459"/>
      <c r="W78" s="459"/>
      <c r="X78" s="455"/>
      <c r="Y78" s="460"/>
      <c r="Z78" s="460"/>
      <c r="AA78" s="455"/>
      <c r="AB78" s="457"/>
      <c r="AC78" s="457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M79" s="455"/>
      <c r="N79" s="455"/>
      <c r="O79" s="455"/>
      <c r="P79" s="455"/>
      <c r="Q79" s="456"/>
      <c r="R79" s="457"/>
      <c r="S79" s="457"/>
      <c r="T79" s="455"/>
      <c r="U79" s="456"/>
      <c r="V79" s="459"/>
      <c r="W79" s="459"/>
      <c r="X79" s="455"/>
      <c r="Y79" s="460"/>
      <c r="Z79" s="460"/>
      <c r="AA79" s="455"/>
      <c r="AB79" s="457"/>
      <c r="AC79" s="457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M80" s="455"/>
      <c r="N80" s="455"/>
      <c r="O80" s="455"/>
      <c r="P80" s="455"/>
      <c r="Q80" s="456"/>
      <c r="R80" s="457"/>
      <c r="S80" s="457"/>
      <c r="T80" s="455"/>
      <c r="U80" s="456"/>
      <c r="V80" s="459"/>
      <c r="W80" s="459"/>
      <c r="X80" s="455"/>
      <c r="Y80" s="460"/>
      <c r="Z80" s="460"/>
      <c r="AA80" s="455"/>
      <c r="AB80" s="457"/>
      <c r="AC80" s="457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M81" s="455"/>
      <c r="N81" s="455"/>
      <c r="O81" s="455"/>
      <c r="P81" s="455"/>
      <c r="Q81" s="456"/>
      <c r="R81" s="457"/>
      <c r="S81" s="457"/>
      <c r="T81" s="455"/>
      <c r="U81" s="456"/>
      <c r="V81" s="459"/>
      <c r="W81" s="459"/>
      <c r="X81" s="455"/>
      <c r="Y81" s="460"/>
      <c r="Z81" s="460"/>
      <c r="AA81" s="455"/>
      <c r="AB81" s="457"/>
      <c r="AC81" s="457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M82" s="455"/>
      <c r="N82" s="455"/>
      <c r="O82" s="455"/>
      <c r="P82" s="455"/>
      <c r="Q82" s="456"/>
      <c r="R82" s="457"/>
      <c r="S82" s="457"/>
      <c r="T82" s="455"/>
      <c r="U82" s="456"/>
      <c r="V82" s="459"/>
      <c r="W82" s="459"/>
      <c r="X82" s="455"/>
      <c r="Y82" s="460"/>
      <c r="Z82" s="460"/>
      <c r="AA82" s="455"/>
      <c r="AB82" s="457"/>
      <c r="AC82" s="457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 spans="2:29" ht="15.75" thickBot="1" x14ac:dyDescent="0.3"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 spans="2:29" x14ac:dyDescent="0.25">
      <c r="B85" s="527" t="s">
        <v>7</v>
      </c>
      <c r="C85" s="528"/>
      <c r="D85" s="528"/>
      <c r="E85" s="528"/>
      <c r="F85" s="529"/>
      <c r="G85" s="527" t="s">
        <v>8</v>
      </c>
      <c r="H85" s="528"/>
      <c r="I85" s="528"/>
      <c r="J85" s="528"/>
      <c r="K85" s="529"/>
      <c r="M85" t="s">
        <v>119</v>
      </c>
      <c r="N85" t="s">
        <v>120</v>
      </c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20.399490929485097</v>
      </c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31.922355647191687</v>
      </c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74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74">
        <v>81.952920210947298</v>
      </c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 spans="2:29" ht="15.75" thickBot="1" x14ac:dyDescent="0.3">
      <c r="B89" s="182">
        <v>0.85</v>
      </c>
      <c r="C89" s="275">
        <v>0.17979999999999999</v>
      </c>
      <c r="D89" s="276">
        <v>3.8784270583921128</v>
      </c>
      <c r="E89" s="276">
        <v>11.753920490088223</v>
      </c>
      <c r="F89" s="277">
        <v>88.24607950991178</v>
      </c>
      <c r="G89" s="182">
        <v>0.85</v>
      </c>
      <c r="H89" s="114">
        <v>0.89280000000000004</v>
      </c>
      <c r="I89" s="276">
        <v>4.6250919527129941</v>
      </c>
      <c r="J89" s="276">
        <v>22.672171741765702</v>
      </c>
      <c r="K89" s="277">
        <v>77.327828258234291</v>
      </c>
    </row>
    <row r="90" spans="2:29" x14ac:dyDescent="0.25">
      <c r="B90" s="179">
        <v>0.3</v>
      </c>
      <c r="C90" s="278">
        <v>1.4696</v>
      </c>
      <c r="D90" s="279">
        <v>31.700424944455229</v>
      </c>
      <c r="E90" s="279">
        <v>43.454345434543455</v>
      </c>
      <c r="F90" s="280">
        <v>56.545654565456545</v>
      </c>
      <c r="G90" s="179">
        <v>0.3</v>
      </c>
      <c r="H90" s="180">
        <v>6.5472000000000001</v>
      </c>
      <c r="I90" s="279">
        <v>33.917340986561953</v>
      </c>
      <c r="J90" s="279">
        <v>56.589512728327655</v>
      </c>
      <c r="K90" s="280">
        <v>43.410487271672345</v>
      </c>
    </row>
    <row r="91" spans="2:29" x14ac:dyDescent="0.25">
      <c r="B91" s="107">
        <v>0.25</v>
      </c>
      <c r="C91" s="281">
        <v>0.26450000000000001</v>
      </c>
      <c r="D91" s="222">
        <v>5.7054725080351174</v>
      </c>
      <c r="E91" s="222">
        <v>49.15981794257857</v>
      </c>
      <c r="F91" s="274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74">
        <v>39.51790876218697</v>
      </c>
    </row>
    <row r="92" spans="2:29" x14ac:dyDescent="0.25">
      <c r="B92" s="107">
        <v>0.125</v>
      </c>
      <c r="C92" s="281">
        <v>0.79659999999999997</v>
      </c>
      <c r="D92" s="222">
        <v>17.183286956146592</v>
      </c>
      <c r="E92" s="222">
        <v>66.343104898725159</v>
      </c>
      <c r="F92" s="274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74">
        <v>26.769895458831087</v>
      </c>
    </row>
    <row r="93" spans="2:29" ht="15.75" thickBot="1" x14ac:dyDescent="0.3">
      <c r="B93" s="182">
        <v>6.3E-2</v>
      </c>
      <c r="C93" s="275">
        <v>0.59119999999999995</v>
      </c>
      <c r="D93" s="276">
        <v>12.752647813800985</v>
      </c>
      <c r="E93" s="276">
        <v>79.095752712526149</v>
      </c>
      <c r="F93" s="277">
        <v>20.904247287473851</v>
      </c>
      <c r="G93" s="182">
        <v>6.3E-2</v>
      </c>
      <c r="H93" s="282">
        <v>1.9026000000000001</v>
      </c>
      <c r="I93" s="276">
        <v>9.8562947460032948</v>
      </c>
      <c r="J93" s="276">
        <v>83.086399287172213</v>
      </c>
      <c r="K93" s="277">
        <v>16.913600712827787</v>
      </c>
    </row>
    <row r="94" spans="2:29" x14ac:dyDescent="0.25">
      <c r="B94" s="176">
        <v>5.2999999999999999E-2</v>
      </c>
      <c r="C94" s="283">
        <v>0.16170000000000001</v>
      </c>
      <c r="D94" s="284">
        <v>3.4879958584093709</v>
      </c>
      <c r="E94" s="284">
        <v>82.583748570935526</v>
      </c>
      <c r="F94" s="285">
        <v>17.416251429064474</v>
      </c>
      <c r="G94" s="176">
        <v>5.2999999999999999E-2</v>
      </c>
      <c r="H94" s="286">
        <v>0.4325</v>
      </c>
      <c r="I94" s="284">
        <v>2.2405379363220987</v>
      </c>
      <c r="J94" s="284">
        <v>85.326937223494312</v>
      </c>
      <c r="K94" s="285">
        <v>14.673062776505688</v>
      </c>
    </row>
    <row r="95" spans="2:29" x14ac:dyDescent="0.25">
      <c r="B95" s="107">
        <v>3.7999999999999999E-2</v>
      </c>
      <c r="C95" s="281">
        <v>0.37519999999999998</v>
      </c>
      <c r="D95" s="222">
        <v>8.093358355443387</v>
      </c>
      <c r="E95" s="222">
        <v>90.677106926378912</v>
      </c>
      <c r="F95" s="274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74">
        <v>8.7114187138017058</v>
      </c>
    </row>
    <row r="96" spans="2:29" x14ac:dyDescent="0.25">
      <c r="B96" s="107">
        <v>2.5000000000000001E-2</v>
      </c>
      <c r="C96" s="281">
        <v>0.37409999999999999</v>
      </c>
      <c r="D96" s="222">
        <v>8.0696304924610089</v>
      </c>
      <c r="E96" s="222">
        <v>98.746737418839899</v>
      </c>
      <c r="F96" s="274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74">
        <v>0.67967301097215227</v>
      </c>
    </row>
    <row r="97" spans="2:24" ht="15.75" thickBot="1" x14ac:dyDescent="0.3">
      <c r="B97" s="109" t="s">
        <v>70</v>
      </c>
      <c r="C97" s="287">
        <v>5.8100000000000485E-2</v>
      </c>
      <c r="D97" s="222">
        <v>1.2532625811600873</v>
      </c>
      <c r="E97" s="222">
        <v>100.00000000000001</v>
      </c>
      <c r="F97" s="274">
        <v>0</v>
      </c>
      <c r="G97" s="109" t="s">
        <v>70</v>
      </c>
      <c r="H97" s="287">
        <v>0.13119999999999976</v>
      </c>
      <c r="I97" s="222">
        <v>0.67967301097215915</v>
      </c>
      <c r="J97" s="222">
        <v>100</v>
      </c>
      <c r="K97" s="274">
        <v>0</v>
      </c>
    </row>
    <row r="98" spans="2:24" ht="15.75" thickBot="1" x14ac:dyDescent="0.3">
      <c r="B98" s="111" t="s">
        <v>24</v>
      </c>
      <c r="C98" s="288">
        <v>4.6359000000000004</v>
      </c>
      <c r="D98" s="113"/>
      <c r="E98" s="114"/>
      <c r="F98" s="115"/>
      <c r="G98" s="111" t="s">
        <v>24</v>
      </c>
      <c r="H98" s="112">
        <v>19.3034</v>
      </c>
      <c r="I98" s="289">
        <v>100</v>
      </c>
      <c r="J98" s="114"/>
      <c r="K98" s="115"/>
    </row>
    <row r="99" spans="2:24" ht="15.75" thickBot="1" x14ac:dyDescent="0.3"/>
    <row r="100" spans="2:24" x14ac:dyDescent="0.25">
      <c r="B100" s="506" t="s">
        <v>9</v>
      </c>
      <c r="C100" s="507"/>
      <c r="D100" s="507"/>
      <c r="E100" s="507"/>
      <c r="F100" s="508"/>
      <c r="G100" s="506" t="s">
        <v>10</v>
      </c>
      <c r="H100" s="507"/>
      <c r="I100" s="507"/>
      <c r="J100" s="507"/>
      <c r="K100" s="508"/>
      <c r="L100" s="506" t="s">
        <v>11</v>
      </c>
      <c r="M100" s="507"/>
      <c r="N100" s="507"/>
      <c r="O100" s="507"/>
      <c r="P100" s="508"/>
      <c r="Q100" s="506" t="s">
        <v>12</v>
      </c>
      <c r="R100" s="507"/>
      <c r="S100" s="507"/>
      <c r="T100" s="507"/>
      <c r="U100" s="508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09" t="s">
        <v>13</v>
      </c>
      <c r="C115" s="510"/>
      <c r="D115" s="510"/>
      <c r="E115" s="510"/>
      <c r="F115" s="511"/>
      <c r="G115" s="512" t="s">
        <v>14</v>
      </c>
      <c r="H115" s="513"/>
      <c r="I115" s="513"/>
      <c r="J115" s="513"/>
      <c r="K115" s="514"/>
      <c r="L115" s="512" t="s">
        <v>15</v>
      </c>
      <c r="M115" s="513"/>
      <c r="N115" s="513"/>
      <c r="O115" s="513"/>
      <c r="P115" s="514"/>
      <c r="Q115" s="512" t="s">
        <v>16</v>
      </c>
      <c r="R115" s="513"/>
      <c r="S115" s="513"/>
      <c r="T115" s="513"/>
      <c r="U115" s="514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15" t="s">
        <v>17</v>
      </c>
      <c r="C130" s="516"/>
      <c r="D130" s="516"/>
      <c r="E130" s="516"/>
      <c r="F130" s="517"/>
      <c r="G130" s="515" t="s">
        <v>18</v>
      </c>
      <c r="H130" s="516"/>
      <c r="I130" s="516"/>
      <c r="J130" s="516"/>
      <c r="K130" s="517"/>
      <c r="L130" s="515" t="s">
        <v>19</v>
      </c>
      <c r="M130" s="516"/>
      <c r="N130" s="516"/>
      <c r="O130" s="516"/>
      <c r="P130" s="517"/>
      <c r="Q130" s="515" t="s">
        <v>20</v>
      </c>
      <c r="R130" s="516"/>
      <c r="S130" s="516"/>
      <c r="T130" s="516"/>
      <c r="U130" s="517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21" t="s">
        <v>21</v>
      </c>
      <c r="C145" s="522"/>
      <c r="D145" s="522"/>
      <c r="E145" s="522"/>
      <c r="F145" s="523"/>
      <c r="G145" s="521" t="s">
        <v>22</v>
      </c>
      <c r="H145" s="522"/>
      <c r="I145" s="522"/>
      <c r="J145" s="522"/>
      <c r="K145" s="523"/>
      <c r="L145" s="521" t="s">
        <v>23</v>
      </c>
      <c r="M145" s="522"/>
      <c r="N145" s="522"/>
      <c r="O145" s="522"/>
      <c r="P145" s="523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AD110"/>
  <sheetViews>
    <sheetView topLeftCell="A26" zoomScale="85" zoomScaleNormal="85" workbookViewId="0">
      <selection activeCell="G60" sqref="G60"/>
    </sheetView>
    <sheetView tabSelected="1" topLeftCell="H12" workbookViewId="1">
      <selection activeCell="AD23" sqref="AD23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14" ht="15.75" thickBot="1" x14ac:dyDescent="0.3">
      <c r="A1" s="492" t="s">
        <v>92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492"/>
    </row>
    <row r="2" spans="1:14" x14ac:dyDescent="0.25">
      <c r="A2" s="228"/>
      <c r="B2" s="530" t="s">
        <v>104</v>
      </c>
      <c r="C2" s="531"/>
      <c r="D2" s="532"/>
      <c r="E2" s="530" t="s">
        <v>101</v>
      </c>
      <c r="F2" s="531"/>
      <c r="G2" s="532"/>
      <c r="H2" s="530" t="s">
        <v>103</v>
      </c>
      <c r="I2" s="531"/>
      <c r="J2" s="532"/>
      <c r="K2" s="530" t="s">
        <v>72</v>
      </c>
      <c r="L2" s="531"/>
      <c r="M2" s="532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</row>
    <row r="15" spans="1:14" x14ac:dyDescent="0.25">
      <c r="F15">
        <v>0</v>
      </c>
    </row>
    <row r="16" spans="1:14" ht="15.75" thickBot="1" x14ac:dyDescent="0.3">
      <c r="A16" s="492" t="s">
        <v>99</v>
      </c>
      <c r="B16" s="533"/>
      <c r="C16" s="533"/>
      <c r="D16" s="533"/>
      <c r="E16" s="533"/>
      <c r="F16" s="533"/>
      <c r="G16" s="533"/>
      <c r="H16" s="533"/>
      <c r="I16" s="533"/>
      <c r="J16" s="533"/>
      <c r="K16" s="533"/>
      <c r="L16" s="533"/>
      <c r="M16" s="533"/>
      <c r="N16" s="492"/>
    </row>
    <row r="17" spans="1:14" x14ac:dyDescent="0.25">
      <c r="A17" s="228"/>
      <c r="B17" s="530" t="s">
        <v>104</v>
      </c>
      <c r="C17" s="531"/>
      <c r="D17" s="532"/>
      <c r="E17" s="530" t="s">
        <v>102</v>
      </c>
      <c r="F17" s="531"/>
      <c r="G17" s="532"/>
      <c r="H17" s="530" t="s">
        <v>103</v>
      </c>
      <c r="I17" s="531"/>
      <c r="J17" s="532"/>
      <c r="K17" s="530" t="s">
        <v>72</v>
      </c>
      <c r="L17" s="531"/>
      <c r="M17" s="532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</row>
    <row r="30" spans="1:14" ht="15.75" thickBot="1" x14ac:dyDescent="0.3">
      <c r="A30" s="492" t="s">
        <v>100</v>
      </c>
      <c r="B30" s="533"/>
      <c r="C30" s="533"/>
      <c r="D30" s="533"/>
      <c r="E30" s="533"/>
      <c r="F30" s="533"/>
      <c r="G30" s="533"/>
      <c r="H30" s="533"/>
      <c r="I30" s="533"/>
      <c r="J30" s="533"/>
      <c r="K30" s="533"/>
      <c r="L30" s="533"/>
      <c r="M30" s="533"/>
      <c r="N30" s="492"/>
    </row>
    <row r="31" spans="1:14" x14ac:dyDescent="0.25">
      <c r="A31" s="228"/>
      <c r="B31" s="530" t="s">
        <v>104</v>
      </c>
      <c r="C31" s="531"/>
      <c r="D31" s="532"/>
      <c r="E31" s="530" t="s">
        <v>102</v>
      </c>
      <c r="F31" s="531"/>
      <c r="G31" s="532"/>
      <c r="H31" s="530" t="s">
        <v>103</v>
      </c>
      <c r="I31" s="531"/>
      <c r="J31" s="532"/>
      <c r="K31" s="530" t="s">
        <v>72</v>
      </c>
      <c r="L31" s="531"/>
      <c r="M31" s="532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</row>
    <row r="34" spans="1:14" x14ac:dyDescent="0.25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</row>
    <row r="35" spans="1:14" x14ac:dyDescent="0.25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</row>
    <row r="41" spans="1:14" ht="15.75" thickBot="1" x14ac:dyDescent="0.3">
      <c r="A41" s="547"/>
      <c r="B41" s="547"/>
      <c r="C41" s="547"/>
      <c r="D41" s="547"/>
      <c r="E41" s="547"/>
      <c r="F41" s="547"/>
      <c r="G41" s="547"/>
      <c r="H41" s="547"/>
      <c r="I41" s="547"/>
      <c r="J41" s="547"/>
      <c r="K41" s="547"/>
      <c r="L41" s="547"/>
      <c r="M41" s="547"/>
      <c r="N41" s="547"/>
    </row>
    <row r="43" spans="1:14" x14ac:dyDescent="0.25">
      <c r="A43" s="492" t="s">
        <v>146</v>
      </c>
      <c r="B43" s="533"/>
      <c r="C43" s="533"/>
      <c r="D43" s="533"/>
      <c r="E43" s="533"/>
      <c r="F43" s="533"/>
      <c r="G43" s="533"/>
      <c r="H43" s="533"/>
      <c r="I43" s="533"/>
      <c r="J43" s="533"/>
      <c r="K43" s="533"/>
      <c r="L43" s="533"/>
      <c r="M43" s="533"/>
      <c r="N43" s="492"/>
    </row>
    <row r="44" spans="1:14" x14ac:dyDescent="0.25">
      <c r="A44" s="228"/>
      <c r="B44" s="492" t="s">
        <v>104</v>
      </c>
      <c r="C44" s="492"/>
      <c r="D44" s="492"/>
      <c r="E44" s="492" t="s">
        <v>102</v>
      </c>
      <c r="F44" s="492"/>
      <c r="G44" s="492"/>
      <c r="H44" s="492" t="s">
        <v>103</v>
      </c>
      <c r="I44" s="492"/>
      <c r="J44" s="492"/>
      <c r="K44" s="492" t="s">
        <v>72</v>
      </c>
      <c r="L44" s="492"/>
      <c r="M44" s="492"/>
      <c r="N44" s="244"/>
    </row>
    <row r="45" spans="1:14" x14ac:dyDescent="0.25">
      <c r="A45" s="229" t="s">
        <v>73</v>
      </c>
      <c r="B45" s="538" t="s">
        <v>87</v>
      </c>
      <c r="C45" s="215" t="s">
        <v>93</v>
      </c>
      <c r="D45" s="215" t="s">
        <v>75</v>
      </c>
      <c r="E45" s="538" t="s">
        <v>88</v>
      </c>
      <c r="F45" s="215" t="s">
        <v>94</v>
      </c>
      <c r="G45" s="215" t="s">
        <v>75</v>
      </c>
      <c r="H45" s="538" t="s">
        <v>89</v>
      </c>
      <c r="I45" s="215" t="s">
        <v>95</v>
      </c>
      <c r="J45" s="215" t="s">
        <v>75</v>
      </c>
      <c r="K45" s="538" t="s">
        <v>90</v>
      </c>
      <c r="L45" s="215" t="s">
        <v>96</v>
      </c>
      <c r="M45" s="215" t="s">
        <v>75</v>
      </c>
      <c r="N45" s="245" t="s">
        <v>27</v>
      </c>
    </row>
    <row r="46" spans="1:14" x14ac:dyDescent="0.25">
      <c r="A46" s="540" t="s">
        <v>106</v>
      </c>
      <c r="B46" s="539">
        <v>-10.675350000000002</v>
      </c>
      <c r="C46" s="462">
        <f>'Spring Weights'!AE51</f>
        <v>21.909100000000002</v>
      </c>
      <c r="D46" s="462">
        <f>B46/C46</f>
        <v>-0.48725643682305531</v>
      </c>
      <c r="E46" s="539">
        <v>-5.150999999999998</v>
      </c>
      <c r="F46" s="462">
        <f>'Spring Weights'!AF51</f>
        <v>14.494399999999999</v>
      </c>
      <c r="G46" s="462">
        <f>E46/F46</f>
        <v>-0.35537862898774686</v>
      </c>
      <c r="H46" s="539">
        <v>-0.77466241219023235</v>
      </c>
      <c r="I46" s="462">
        <f>'Spring Weights'!AG51</f>
        <v>1.9859616586498321</v>
      </c>
      <c r="J46" s="462">
        <f>H46/I46</f>
        <v>-0.39006916816152998</v>
      </c>
      <c r="K46" s="539">
        <v>-5.8912854183412883E-2</v>
      </c>
      <c r="L46" s="462">
        <f>'Spring Weights'!AH51</f>
        <v>0.14481516859146945</v>
      </c>
      <c r="M46" s="462">
        <f>K46/L46</f>
        <v>-0.40681411178416588</v>
      </c>
      <c r="N46" s="86">
        <v>0.20454360227175514</v>
      </c>
    </row>
    <row r="47" spans="1:14" x14ac:dyDescent="0.25">
      <c r="A47" s="541" t="s">
        <v>107</v>
      </c>
      <c r="B47" s="539">
        <v>16.670300000000005</v>
      </c>
      <c r="C47" s="462">
        <f>'Spring Weights'!AE52</f>
        <v>30.079799999999999</v>
      </c>
      <c r="D47" s="462">
        <f t="shared" ref="D47:D52" si="16">B47/C47</f>
        <v>0.55420248804845795</v>
      </c>
      <c r="E47" s="539">
        <v>7.3421999999999983</v>
      </c>
      <c r="F47" s="462">
        <f>'Spring Weights'!AF52</f>
        <v>16.905100000000001</v>
      </c>
      <c r="G47" s="462">
        <f t="shared" ref="G47:G52" si="17">E47/F47</f>
        <v>0.43431863757091044</v>
      </c>
      <c r="H47" s="539">
        <v>0.8105395516297047</v>
      </c>
      <c r="I47" s="462">
        <f>'Spring Weights'!AG52</f>
        <v>1.7951717616012994</v>
      </c>
      <c r="J47" s="462">
        <f t="shared" ref="J47:J52" si="18">H47/I47</f>
        <v>0.45151086317595629</v>
      </c>
      <c r="K47" s="539">
        <v>6.5999564974747599E-2</v>
      </c>
      <c r="L47" s="462">
        <f>'Spring Weights'!AH52</f>
        <v>0.13238380964895011</v>
      </c>
      <c r="M47" s="462">
        <f t="shared" ref="M47:M52" si="19">K47/L47</f>
        <v>0.49854710443643002</v>
      </c>
      <c r="N47" s="220">
        <v>-0.31661374974045781</v>
      </c>
    </row>
    <row r="48" spans="1:14" x14ac:dyDescent="0.25">
      <c r="A48" s="542" t="s">
        <v>108</v>
      </c>
      <c r="B48" s="539">
        <v>-1.115199999999998</v>
      </c>
      <c r="C48" s="462">
        <f>'Spring Weights'!AE53</f>
        <v>27.011699999999998</v>
      </c>
      <c r="D48" s="462">
        <f t="shared" si="16"/>
        <v>-4.1285813184656947E-2</v>
      </c>
      <c r="E48" s="539">
        <v>9.4342000000000006</v>
      </c>
      <c r="F48" s="462">
        <f>'Spring Weights'!AF53</f>
        <v>11.104199999999999</v>
      </c>
      <c r="G48" s="462">
        <f t="shared" si="17"/>
        <v>0.849606455215144</v>
      </c>
      <c r="H48" s="539">
        <v>1.3972786932835388</v>
      </c>
      <c r="I48" s="462">
        <f>'Spring Weights'!AG53</f>
        <v>1.6108243373451037</v>
      </c>
      <c r="J48" s="462">
        <f t="shared" si="18"/>
        <v>0.86743083084185191</v>
      </c>
      <c r="K48" s="539">
        <v>0.11179122774730278</v>
      </c>
      <c r="L48" s="462">
        <f>'Spring Weights'!AH53</f>
        <v>0.12090681526084991</v>
      </c>
      <c r="M48" s="462">
        <f t="shared" si="19"/>
        <v>0.9246065038279212</v>
      </c>
      <c r="N48" s="222">
        <v>-0.11017208412824342</v>
      </c>
    </row>
    <row r="49" spans="1:14" x14ac:dyDescent="0.25">
      <c r="A49" s="543" t="s">
        <v>109</v>
      </c>
      <c r="B49" s="539">
        <v>-5.7471499999999978</v>
      </c>
      <c r="C49" s="462">
        <f>'Spring Weights'!AE54</f>
        <v>23.116849999999999</v>
      </c>
      <c r="D49" s="462">
        <f t="shared" si="16"/>
        <v>-0.24861302469843416</v>
      </c>
      <c r="E49" s="539">
        <v>-7.2691999999999979</v>
      </c>
      <c r="F49" s="462">
        <f>'Spring Weights'!AF54</f>
        <v>17.119799999999998</v>
      </c>
      <c r="G49" s="462">
        <f t="shared" si="17"/>
        <v>-0.42460776410939371</v>
      </c>
      <c r="H49" s="539">
        <v>-1.5759909038885076</v>
      </c>
      <c r="I49" s="462">
        <f>'Spring Weights'!AG54</f>
        <v>3.3155715952934552</v>
      </c>
      <c r="J49" s="462">
        <f t="shared" si="18"/>
        <v>-0.47533007766313051</v>
      </c>
      <c r="K49" s="539">
        <v>-0.14377021099166365</v>
      </c>
      <c r="L49" s="462">
        <f>'Spring Weights'!AH54</f>
        <v>0.27119958938714811</v>
      </c>
      <c r="M49" s="462">
        <f t="shared" si="19"/>
        <v>-0.5301269493680022</v>
      </c>
      <c r="N49" s="87">
        <v>6.0405779541984679E-2</v>
      </c>
    </row>
    <row r="50" spans="1:14" x14ac:dyDescent="0.25">
      <c r="A50" s="544" t="s">
        <v>110</v>
      </c>
      <c r="B50" s="539">
        <v>-2.4497</v>
      </c>
      <c r="C50" s="462">
        <f>'Spring Weights'!AE55</f>
        <v>32.466099999999997</v>
      </c>
      <c r="D50" s="462">
        <f t="shared" si="16"/>
        <v>-7.54540890344082E-2</v>
      </c>
      <c r="E50" s="539">
        <v>0.86660000000000181</v>
      </c>
      <c r="F50" s="462">
        <f>'Spring Weights'!AF55</f>
        <v>14.4572</v>
      </c>
      <c r="G50" s="462">
        <f t="shared" si="17"/>
        <v>5.9942450820352614E-2</v>
      </c>
      <c r="H50" s="539">
        <v>-6.2934888555123525E-2</v>
      </c>
      <c r="I50" s="462">
        <f>'Spring Weights'!AG55</f>
        <v>2.6167157657569384</v>
      </c>
      <c r="J50" s="462">
        <f t="shared" si="18"/>
        <v>-2.4051098471873318E-2</v>
      </c>
      <c r="K50" s="539">
        <v>-1.2090433338006967E-2</v>
      </c>
      <c r="L50" s="462">
        <f>'Spring Weights'!AH55</f>
        <v>0.22393563169580205</v>
      </c>
      <c r="M50" s="462">
        <f t="shared" si="19"/>
        <v>-5.3990663506515192E-2</v>
      </c>
      <c r="N50" s="225">
        <v>-3.4732918409770948E-2</v>
      </c>
    </row>
    <row r="51" spans="1:14" x14ac:dyDescent="0.25">
      <c r="A51" s="545" t="s">
        <v>111</v>
      </c>
      <c r="B51" s="539">
        <v>-0.90669999999999895</v>
      </c>
      <c r="C51" s="462">
        <f>'Spring Weights'!AE56</f>
        <v>13.267099999999999</v>
      </c>
      <c r="D51" s="462">
        <f t="shared" si="16"/>
        <v>-6.8341988829510522E-2</v>
      </c>
      <c r="E51" s="539">
        <v>1.3810999999999991</v>
      </c>
      <c r="F51" s="462">
        <f>'Spring Weights'!AF56</f>
        <v>5.7544500000000003</v>
      </c>
      <c r="G51" s="462">
        <f t="shared" si="17"/>
        <v>0.24000556091372746</v>
      </c>
      <c r="H51" s="539">
        <v>0.38746072842202617</v>
      </c>
      <c r="I51" s="462">
        <f>'Spring Weights'!AG56</f>
        <v>0.87419589593121216</v>
      </c>
      <c r="J51" s="462">
        <f t="shared" si="18"/>
        <v>0.44321956923544548</v>
      </c>
      <c r="K51" s="539">
        <v>2.8259884453441547E-2</v>
      </c>
      <c r="L51" s="462">
        <f>'Spring Weights'!AH56</f>
        <v>5.3915099455572491E-2</v>
      </c>
      <c r="M51" s="462">
        <f t="shared" si="19"/>
        <v>0.52415528745761586</v>
      </c>
      <c r="N51" s="220">
        <v>-0.16746416727938898</v>
      </c>
    </row>
    <row r="52" spans="1:14" x14ac:dyDescent="0.25">
      <c r="A52" s="546" t="s">
        <v>112</v>
      </c>
      <c r="B52" s="539">
        <v>0.56019999999999825</v>
      </c>
      <c r="C52" s="462">
        <f>'Spring Weights'!AE57</f>
        <v>17.251000000000001</v>
      </c>
      <c r="D52" s="462">
        <f t="shared" si="16"/>
        <v>3.2473479798272462E-2</v>
      </c>
      <c r="E52" s="539">
        <v>1.3854499999999987</v>
      </c>
      <c r="F52" s="462">
        <f>'Spring Weights'!AF57</f>
        <v>11.574250000000001</v>
      </c>
      <c r="G52" s="462">
        <f t="shared" si="17"/>
        <v>0.11970106054387962</v>
      </c>
      <c r="H52" s="539">
        <v>-0.51978052806460084</v>
      </c>
      <c r="I52" s="462">
        <f>'Spring Weights'!AG57</f>
        <v>1.7691754221837288</v>
      </c>
      <c r="J52" s="462">
        <f t="shared" si="18"/>
        <v>-0.29379818504545202</v>
      </c>
      <c r="K52" s="539">
        <v>-4.1853378148473147E-2</v>
      </c>
      <c r="L52" s="462">
        <f>'Spring Weights'!AH57</f>
        <v>0.12215541692678275</v>
      </c>
      <c r="M52" s="462">
        <f t="shared" si="19"/>
        <v>-0.34262400474273796</v>
      </c>
      <c r="N52" s="227">
        <v>-3.3378369109007613E-2</v>
      </c>
    </row>
    <row r="54" spans="1:14" x14ac:dyDescent="0.25">
      <c r="A54" s="492" t="s">
        <v>147</v>
      </c>
      <c r="B54" s="533"/>
      <c r="C54" s="533"/>
      <c r="D54" s="533"/>
      <c r="E54" s="533"/>
      <c r="F54" s="533"/>
      <c r="G54" s="533"/>
      <c r="H54" s="533"/>
      <c r="I54" s="533"/>
      <c r="J54" s="533"/>
      <c r="K54" s="533"/>
      <c r="L54" s="533"/>
      <c r="M54" s="533"/>
      <c r="N54" s="492"/>
    </row>
    <row r="55" spans="1:14" x14ac:dyDescent="0.25">
      <c r="A55" s="228"/>
      <c r="B55" s="492" t="s">
        <v>104</v>
      </c>
      <c r="C55" s="492"/>
      <c r="D55" s="492"/>
      <c r="E55" s="492" t="s">
        <v>102</v>
      </c>
      <c r="F55" s="492"/>
      <c r="G55" s="492"/>
      <c r="H55" s="492" t="s">
        <v>103</v>
      </c>
      <c r="I55" s="492"/>
      <c r="J55" s="492"/>
      <c r="K55" s="492" t="s">
        <v>72</v>
      </c>
      <c r="L55" s="492"/>
      <c r="M55" s="492"/>
      <c r="N55" s="244"/>
    </row>
    <row r="56" spans="1:14" x14ac:dyDescent="0.25">
      <c r="A56" s="229" t="s">
        <v>73</v>
      </c>
      <c r="B56" s="538" t="s">
        <v>87</v>
      </c>
      <c r="C56" s="215" t="s">
        <v>93</v>
      </c>
      <c r="D56" s="215" t="s">
        <v>75</v>
      </c>
      <c r="E56" s="538" t="s">
        <v>88</v>
      </c>
      <c r="F56" s="215" t="s">
        <v>94</v>
      </c>
      <c r="G56" s="215" t="s">
        <v>75</v>
      </c>
      <c r="H56" s="538" t="s">
        <v>89</v>
      </c>
      <c r="I56" s="215" t="s">
        <v>95</v>
      </c>
      <c r="J56" s="215" t="s">
        <v>75</v>
      </c>
      <c r="K56" s="538" t="s">
        <v>90</v>
      </c>
      <c r="L56" s="215" t="s">
        <v>96</v>
      </c>
      <c r="M56" s="215" t="s">
        <v>75</v>
      </c>
      <c r="N56" s="245" t="s">
        <v>27</v>
      </c>
    </row>
    <row r="57" spans="1:14" x14ac:dyDescent="0.25">
      <c r="A57" s="540" t="s">
        <v>106</v>
      </c>
      <c r="B57" s="539">
        <f>'Summer Weights'!AJ60</f>
        <v>0.27329999999999988</v>
      </c>
      <c r="C57" s="462">
        <f>'Summer Weights'!AE51</f>
        <v>1.1408</v>
      </c>
      <c r="D57" s="462">
        <f>B57/C57</f>
        <v>0.23956872370266469</v>
      </c>
      <c r="E57" s="539">
        <f>'Summer Weights'!AK60</f>
        <v>3.428090000000001</v>
      </c>
      <c r="F57" s="462">
        <f>'Summer Weights'!AF51</f>
        <v>6.6535499999999992</v>
      </c>
      <c r="G57" s="462">
        <f>E57/F57</f>
        <v>0.51522720953475987</v>
      </c>
      <c r="H57" s="539">
        <f>'Summer Weights'!AL60</f>
        <v>1.3766493955717056</v>
      </c>
      <c r="I57" s="462">
        <f>'Summer Weights'!AG51</f>
        <v>4.0180348353587583</v>
      </c>
      <c r="J57" s="462">
        <f>H57/I57</f>
        <v>0.34261758595450026</v>
      </c>
      <c r="K57" s="539">
        <f>'Summer Weights'!AM60</f>
        <v>7.4876337135197729E-2</v>
      </c>
      <c r="L57" s="462">
        <f>'Summer Weights'!AH51</f>
        <v>0.22539512687583316</v>
      </c>
      <c r="M57" s="462">
        <f>K57/L57</f>
        <v>0.33220033712816693</v>
      </c>
      <c r="N57" s="86">
        <v>-0.25646381521666273</v>
      </c>
    </row>
    <row r="58" spans="1:14" x14ac:dyDescent="0.25">
      <c r="A58" s="541" t="s">
        <v>107</v>
      </c>
      <c r="B58" s="539">
        <f>'Summer Weights'!AJ61</f>
        <v>4.7496999999999998</v>
      </c>
      <c r="C58" s="462">
        <f>'Summer Weights'!AE52</f>
        <v>1.5595000000000001</v>
      </c>
      <c r="D58" s="462">
        <f t="shared" ref="D58:D62" si="20">B58/C58</f>
        <v>3.0456556588650203</v>
      </c>
      <c r="E58" s="539">
        <f>'Summer Weights'!AK61</f>
        <v>-0.38919999999999977</v>
      </c>
      <c r="F58" s="462">
        <f>'Summer Weights'!AF52</f>
        <v>7.0016999999999996</v>
      </c>
      <c r="G58" s="462">
        <f t="shared" ref="G58:G62" si="21">E58/F58</f>
        <v>-5.5586500421326221E-2</v>
      </c>
      <c r="H58" s="539">
        <f>'Summer Weights'!AL61</f>
        <v>0.77072804517574856</v>
      </c>
      <c r="I58" s="462">
        <f>'Summer Weights'!AG52</f>
        <v>3.2029096365455167</v>
      </c>
      <c r="J58" s="462">
        <f t="shared" ref="J58:J62" si="22">H58/I58</f>
        <v>0.2406337151637577</v>
      </c>
      <c r="K58" s="539">
        <f>'Summer Weights'!AM61</f>
        <v>4.7747439937281255E-2</v>
      </c>
      <c r="L58" s="462">
        <f>'Summer Weights'!AH52</f>
        <v>0.18703707902634226</v>
      </c>
      <c r="M58" s="462">
        <f t="shared" ref="M58:M62" si="23">K58/L58</f>
        <v>0.25528328492852753</v>
      </c>
      <c r="N58" s="420">
        <v>-0.32648441197031308</v>
      </c>
    </row>
    <row r="59" spans="1:14" x14ac:dyDescent="0.25">
      <c r="A59" s="543" t="s">
        <v>109</v>
      </c>
      <c r="B59" s="539">
        <f>'Summer Weights'!AJ63</f>
        <v>-3.2263500000000001</v>
      </c>
      <c r="C59" s="462">
        <f>'Summer Weights'!AE54</f>
        <v>6.3520000000000003</v>
      </c>
      <c r="D59" s="462">
        <f t="shared" si="20"/>
        <v>-0.50792663727959697</v>
      </c>
      <c r="E59" s="539">
        <f>'Summer Weights'!AK63</f>
        <v>-2.091899999999999</v>
      </c>
      <c r="F59" s="462">
        <f>'Summer Weights'!AF54</f>
        <v>9.2189999999999994</v>
      </c>
      <c r="G59" s="462">
        <f t="shared" si="21"/>
        <v>-0.2269118125610152</v>
      </c>
      <c r="H59" s="539">
        <f>'Summer Weights'!AL63</f>
        <v>-0.3989000650117589</v>
      </c>
      <c r="I59" s="462">
        <f>'Summer Weights'!AG54</f>
        <v>6.0716580287003303</v>
      </c>
      <c r="J59" s="462">
        <f t="shared" si="22"/>
        <v>-6.5698704229748175E-2</v>
      </c>
      <c r="K59" s="539">
        <f>'Summer Weights'!AM63</f>
        <v>-8.1408390169192879E-2</v>
      </c>
      <c r="L59" s="462">
        <f>'Summer Weights'!AH54</f>
        <v>0.49624659678622718</v>
      </c>
      <c r="M59" s="462">
        <f t="shared" si="23"/>
        <v>-0.16404825886244201</v>
      </c>
      <c r="N59" s="87">
        <v>8.8871890830739209E-2</v>
      </c>
    </row>
    <row r="60" spans="1:14" x14ac:dyDescent="0.25">
      <c r="A60" s="544" t="s">
        <v>110</v>
      </c>
      <c r="B60" s="539">
        <f>'Summer Weights'!AJ64</f>
        <v>-4.1578999999999997</v>
      </c>
      <c r="C60" s="462">
        <f>'Summer Weights'!AE55</f>
        <v>6.3075000000000001</v>
      </c>
      <c r="D60" s="462">
        <f t="shared" si="20"/>
        <v>-0.65919936583432415</v>
      </c>
      <c r="E60" s="539">
        <f>'Summer Weights'!AK64</f>
        <v>1.5092999999999996</v>
      </c>
      <c r="F60" s="462">
        <f>'Summer Weights'!AF55</f>
        <v>6.8244000000000007</v>
      </c>
      <c r="G60" s="462">
        <f t="shared" si="21"/>
        <v>0.22116229998241596</v>
      </c>
      <c r="H60" s="539">
        <f>'Summer Weights'!AL64</f>
        <v>1.4359332002046834</v>
      </c>
      <c r="I60" s="462">
        <f>'Summer Weights'!AG55</f>
        <v>3.4966024327251528</v>
      </c>
      <c r="J60" s="462">
        <f t="shared" si="22"/>
        <v>0.41066527517272183</v>
      </c>
      <c r="K60" s="539">
        <f>'Summer Weights'!AM64</f>
        <v>0.10111553238929508</v>
      </c>
      <c r="L60" s="462">
        <f>'Summer Weights'!AH55</f>
        <v>0.23523687411480473</v>
      </c>
      <c r="M60" s="462">
        <f t="shared" si="23"/>
        <v>0.4298455876434864</v>
      </c>
      <c r="N60" s="225">
        <v>-5.8003155872635853E-2</v>
      </c>
    </row>
    <row r="61" spans="1:14" x14ac:dyDescent="0.25">
      <c r="A61" s="545" t="s">
        <v>111</v>
      </c>
      <c r="B61" s="539">
        <f>'Summer Weights'!AJ65</f>
        <v>-1.4093499999999999</v>
      </c>
      <c r="C61" s="462">
        <f>'Summer Weights'!AE56</f>
        <v>2.2075499999999999</v>
      </c>
      <c r="D61" s="462">
        <f t="shared" si="20"/>
        <v>-0.63842268578288142</v>
      </c>
      <c r="E61" s="539">
        <f>'Summer Weights'!AK65</f>
        <v>-0.27554999999999996</v>
      </c>
      <c r="F61" s="462">
        <f>'Summer Weights'!AF56</f>
        <v>7.8794499999999994</v>
      </c>
      <c r="G61" s="462">
        <f t="shared" si="21"/>
        <v>-3.4970714961069613E-2</v>
      </c>
      <c r="H61" s="539">
        <f>'Summer Weights'!AL65</f>
        <v>0.57420834985419233</v>
      </c>
      <c r="I61" s="462">
        <f>'Summer Weights'!AG56</f>
        <v>4.9116033144280369</v>
      </c>
      <c r="J61" s="462">
        <f t="shared" si="22"/>
        <v>0.11690853537936007</v>
      </c>
      <c r="K61" s="539">
        <f>'Summer Weights'!AM65</f>
        <v>6.4538108255397297E-2</v>
      </c>
      <c r="L61" s="462">
        <f>'Summer Weights'!AH56</f>
        <v>0.31899354442220529</v>
      </c>
      <c r="M61" s="462">
        <f t="shared" si="23"/>
        <v>0.20231791327406176</v>
      </c>
      <c r="N61" s="220">
        <v>-0.12379754395977956</v>
      </c>
    </row>
    <row r="62" spans="1:14" x14ac:dyDescent="0.25">
      <c r="A62" s="546" t="s">
        <v>112</v>
      </c>
      <c r="B62" s="539">
        <f>'Summer Weights'!AJ66</f>
        <v>0.17450000000000032</v>
      </c>
      <c r="C62" s="462">
        <f>'Summer Weights'!AE57</f>
        <v>1.2798999999999998</v>
      </c>
      <c r="D62" s="462">
        <f t="shared" si="20"/>
        <v>0.13633877646691175</v>
      </c>
      <c r="E62" s="539">
        <f>'Summer Weights'!AK66</f>
        <v>0.37390000000000079</v>
      </c>
      <c r="F62" s="462">
        <f>'Summer Weights'!AF57</f>
        <v>9.4603999999999999</v>
      </c>
      <c r="G62" s="462">
        <f t="shared" si="21"/>
        <v>3.9522641748763347E-2</v>
      </c>
      <c r="H62" s="539">
        <f>'Summer Weights'!AL66</f>
        <v>1.356578484203486</v>
      </c>
      <c r="I62" s="462">
        <f>'Summer Weights'!AG57</f>
        <v>5.5007057771468748</v>
      </c>
      <c r="J62" s="462">
        <f t="shared" si="22"/>
        <v>0.24661898657432299</v>
      </c>
      <c r="K62" s="539">
        <f>'Summer Weights'!AM66</f>
        <v>-9.0322894183338387E-2</v>
      </c>
      <c r="L62" s="462">
        <f>'Summer Weights'!AH57</f>
        <v>0.58003241836369823</v>
      </c>
      <c r="M62" s="462">
        <f t="shared" si="23"/>
        <v>-0.15572042410688697</v>
      </c>
      <c r="N62" s="227">
        <v>-5.2460135362221633E-2</v>
      </c>
    </row>
    <row r="63" spans="1:14" x14ac:dyDescent="0.25">
      <c r="H63" s="85"/>
      <c r="I63" s="85"/>
    </row>
    <row r="64" spans="1:14" x14ac:dyDescent="0.25">
      <c r="F64" s="453"/>
      <c r="J64" s="453"/>
    </row>
    <row r="65" spans="1:30" x14ac:dyDescent="0.25">
      <c r="A65" t="s">
        <v>134</v>
      </c>
      <c r="B65" t="s">
        <v>125</v>
      </c>
      <c r="G65" t="s">
        <v>135</v>
      </c>
      <c r="H65" t="s">
        <v>125</v>
      </c>
      <c r="W65" s="548" t="s">
        <v>144</v>
      </c>
      <c r="X65" s="548"/>
      <c r="Y65" s="548"/>
      <c r="Z65" s="56"/>
      <c r="AA65" s="215" t="s">
        <v>135</v>
      </c>
      <c r="AB65" s="215"/>
      <c r="AC65" s="56"/>
      <c r="AD65" s="56"/>
    </row>
    <row r="66" spans="1:30" x14ac:dyDescent="0.25">
      <c r="A66" s="229" t="s">
        <v>73</v>
      </c>
      <c r="B66" s="215" t="s">
        <v>127</v>
      </c>
      <c r="C66" s="215" t="s">
        <v>129</v>
      </c>
      <c r="D66" s="238" t="s">
        <v>75</v>
      </c>
      <c r="E66" s="464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465" t="s">
        <v>131</v>
      </c>
      <c r="V66" s="536"/>
      <c r="W66" s="215" t="s">
        <v>73</v>
      </c>
      <c r="X66" s="538" t="s">
        <v>127</v>
      </c>
      <c r="Y66" s="215" t="s">
        <v>129</v>
      </c>
      <c r="Z66" s="215" t="s">
        <v>75</v>
      </c>
      <c r="AA66" s="538" t="s">
        <v>128</v>
      </c>
      <c r="AB66" s="215" t="s">
        <v>129</v>
      </c>
      <c r="AC66" s="215" t="s">
        <v>75</v>
      </c>
      <c r="AD66" s="465" t="s">
        <v>131</v>
      </c>
    </row>
    <row r="67" spans="1:30" x14ac:dyDescent="0.25">
      <c r="A67" s="230" t="s">
        <v>76</v>
      </c>
      <c r="B67" s="86">
        <f>'Summer Weights'!AK44</f>
        <v>1.2125000000000004</v>
      </c>
      <c r="C67" s="462">
        <f>'Summer Weights'!AB4</f>
        <v>11.398899999999999</v>
      </c>
      <c r="D67" s="462">
        <f>B67/C67</f>
        <v>0.10636991288633117</v>
      </c>
      <c r="E67" s="86">
        <v>-0.25646381521666273</v>
      </c>
      <c r="F67" s="466">
        <v>-0.10058679002726996</v>
      </c>
      <c r="G67" s="230" t="s">
        <v>76</v>
      </c>
      <c r="H67" s="86">
        <f>'Summer Weights'!AL44</f>
        <v>1.2619357201618193</v>
      </c>
      <c r="I67" s="463">
        <f>'Summer Weights'!AN4</f>
        <v>13.110952250608275</v>
      </c>
      <c r="J67" s="462">
        <f>H67/I67</f>
        <v>9.6250500805787967E-2</v>
      </c>
      <c r="K67" s="86">
        <v>-0.25646381521666273</v>
      </c>
      <c r="V67" s="537"/>
      <c r="W67" s="59" t="s">
        <v>106</v>
      </c>
      <c r="X67" s="225">
        <v>-17.267499999999998</v>
      </c>
      <c r="Y67" s="462">
        <f>'Spring Weights'!AB51</f>
        <v>38.28425</v>
      </c>
      <c r="Z67" s="462">
        <f>X67/Y67</f>
        <v>-0.4510340414138973</v>
      </c>
      <c r="AA67" s="225">
        <v>-16.659925266373641</v>
      </c>
      <c r="AB67" s="462">
        <f>'Spring Weights'!AC51</f>
        <v>38.5342768272413</v>
      </c>
      <c r="AC67" s="462">
        <f>AA67/AB67</f>
        <v>-0.43234041580861138</v>
      </c>
      <c r="AD67" s="86">
        <v>0.20454360227175514</v>
      </c>
    </row>
    <row r="68" spans="1:30" x14ac:dyDescent="0.25">
      <c r="A68" s="230" t="s">
        <v>77</v>
      </c>
      <c r="B68" s="86">
        <f>'Summer Weights'!AK45</f>
        <v>8.0606000000000009</v>
      </c>
      <c r="C68" s="462">
        <f>'Summer Weights'!AB5</f>
        <v>8.5109999999999992</v>
      </c>
      <c r="D68" s="462">
        <f t="shared" ref="D68:D75" si="24">B68/C68</f>
        <v>0.94708024908941391</v>
      </c>
      <c r="E68" s="86">
        <v>-0.25646381521666273</v>
      </c>
      <c r="F68" s="466">
        <v>-0.10058679002726996</v>
      </c>
      <c r="G68" s="230" t="s">
        <v>77</v>
      </c>
      <c r="H68" s="86">
        <f>'Summer Weights'!AL45</f>
        <v>9.0438957452519855</v>
      </c>
      <c r="I68" s="463">
        <f>'Summer Weights'!AN5</f>
        <v>10.964607673860909</v>
      </c>
      <c r="J68" s="462">
        <f t="shared" ref="J68:J75" si="25">H68/I68</f>
        <v>0.82482620575765719</v>
      </c>
      <c r="K68" s="86">
        <v>-0.25646381521666273</v>
      </c>
      <c r="V68" s="537"/>
      <c r="W68" s="61" t="s">
        <v>107</v>
      </c>
      <c r="X68" s="225">
        <v>24.205699999999993</v>
      </c>
      <c r="Y68" s="462">
        <f>'Spring Weights'!AB52</f>
        <v>47.488500000000002</v>
      </c>
      <c r="Z68" s="462">
        <f t="shared" ref="Z68:Z73" si="26">X68/Y68</f>
        <v>0.50971708940059157</v>
      </c>
      <c r="AA68" s="225">
        <v>24.889039116604451</v>
      </c>
      <c r="AB68" s="462">
        <f>'Spring Weights'!AC52</f>
        <v>48.912455571250248</v>
      </c>
      <c r="AC68" s="462">
        <f t="shared" ref="AC68:AC73" si="27">AA68/AB68</f>
        <v>0.50884869356740547</v>
      </c>
      <c r="AD68" s="220">
        <v>-0.31661374974045781</v>
      </c>
    </row>
    <row r="69" spans="1:30" x14ac:dyDescent="0.25">
      <c r="A69" s="231" t="s">
        <v>78</v>
      </c>
      <c r="B69" s="86">
        <f>'Summer Weights'!AK46</f>
        <v>4.8309999999999995</v>
      </c>
      <c r="C69" s="462">
        <f>'Summer Weights'!AB6</f>
        <v>10.304</v>
      </c>
      <c r="D69" s="462">
        <f t="shared" si="24"/>
        <v>0.46884704968944091</v>
      </c>
      <c r="E69" s="420">
        <v>-0.32648441197031308</v>
      </c>
      <c r="F69" s="467">
        <v>-0.32001589401318453</v>
      </c>
      <c r="G69" s="231" t="s">
        <v>78</v>
      </c>
      <c r="H69" s="86">
        <f>'Summer Weights'!AL46</f>
        <v>5.1789754851130283</v>
      </c>
      <c r="I69" s="463">
        <f>'Summer Weights'!AN6</f>
        <v>11.951146715571859</v>
      </c>
      <c r="J69" s="462">
        <f t="shared" si="25"/>
        <v>0.43334548628417668</v>
      </c>
      <c r="K69" s="420">
        <v>-0.32648441197031308</v>
      </c>
      <c r="V69" s="537"/>
      <c r="W69" s="63" t="s">
        <v>108</v>
      </c>
      <c r="X69" s="225">
        <v>8.5274999999999963</v>
      </c>
      <c r="Y69" s="462">
        <f>'Spring Weights'!AB53</f>
        <v>38.784700000000001</v>
      </c>
      <c r="Z69" s="462">
        <f t="shared" si="26"/>
        <v>0.2198676282142184</v>
      </c>
      <c r="AA69" s="225">
        <v>9.8280699210308455</v>
      </c>
      <c r="AB69" s="462">
        <f>'Spring Weights'!AC53</f>
        <v>39.847631152605949</v>
      </c>
      <c r="AC69" s="462">
        <f t="shared" si="27"/>
        <v>0.24664125913512705</v>
      </c>
      <c r="AD69" s="222">
        <v>-0.11017208412824342</v>
      </c>
    </row>
    <row r="70" spans="1:30" x14ac:dyDescent="0.25">
      <c r="A70" s="233" t="s">
        <v>80</v>
      </c>
      <c r="B70" s="86">
        <f>'Summer Weights'!AK48</f>
        <v>-5.1329000000000011</v>
      </c>
      <c r="C70" s="462">
        <f>'Summer Weights'!AB8</f>
        <v>20.031400000000001</v>
      </c>
      <c r="D70" s="462">
        <f t="shared" si="24"/>
        <v>-0.25624269896262869</v>
      </c>
      <c r="E70" s="87">
        <v>8.8871890830739209E-2</v>
      </c>
      <c r="F70" s="468">
        <v>0.11743877238132332</v>
      </c>
      <c r="G70" s="233" t="s">
        <v>80</v>
      </c>
      <c r="H70" s="86">
        <f>'Summer Weights'!AL48</f>
        <v>-6.0971413133504697</v>
      </c>
      <c r="I70" s="463">
        <f>'Summer Weights'!AN8</f>
        <v>24.085714445778315</v>
      </c>
      <c r="J70" s="462">
        <f t="shared" si="25"/>
        <v>-0.25314346921600916</v>
      </c>
      <c r="K70" s="87">
        <v>8.8871890830739209E-2</v>
      </c>
      <c r="V70" s="537"/>
      <c r="W70" s="65" t="s">
        <v>109</v>
      </c>
      <c r="X70" s="225">
        <v>-13.177100000000003</v>
      </c>
      <c r="Y70" s="462">
        <f>'Spring Weights'!AB54</f>
        <v>41.158450000000002</v>
      </c>
      <c r="Z70" s="462">
        <f t="shared" si="26"/>
        <v>-0.32015539943802557</v>
      </c>
      <c r="AA70" s="225">
        <v>-14.736111114880174</v>
      </c>
      <c r="AB70" s="462">
        <f>'Spring Weights'!AC54</f>
        <v>43.823421184680605</v>
      </c>
      <c r="AC70" s="462">
        <f t="shared" si="27"/>
        <v>-0.3362610840623162</v>
      </c>
      <c r="AD70" s="87">
        <v>6.0405779541984679E-2</v>
      </c>
    </row>
    <row r="71" spans="1:30" x14ac:dyDescent="0.25">
      <c r="A71" s="233" t="s">
        <v>81</v>
      </c>
      <c r="B71" s="86">
        <f>'Summer Weights'!AK49</f>
        <v>-5.4924999999999997</v>
      </c>
      <c r="C71" s="462">
        <f>'Summer Weights'!AB9</f>
        <v>16.980599999999999</v>
      </c>
      <c r="D71" s="462">
        <f t="shared" si="24"/>
        <v>-0.3234573572194151</v>
      </c>
      <c r="E71" s="87">
        <v>8.8871890830739209E-2</v>
      </c>
      <c r="F71" s="468">
        <v>0.11743877238132332</v>
      </c>
      <c r="G71" s="233" t="s">
        <v>81</v>
      </c>
      <c r="H71" s="86">
        <f>'Summer Weights'!AL49</f>
        <v>-5.4999755970114279</v>
      </c>
      <c r="I71" s="463">
        <f>'Summer Weights'!AN9</f>
        <v>20.192094805194799</v>
      </c>
      <c r="J71" s="462">
        <f t="shared" si="25"/>
        <v>-0.27238261557668869</v>
      </c>
      <c r="K71" s="87">
        <v>8.8871890830739209E-2</v>
      </c>
      <c r="V71" s="537"/>
      <c r="W71" s="67" t="s">
        <v>110</v>
      </c>
      <c r="X71" s="225">
        <v>-1.6156000000000006</v>
      </c>
      <c r="Y71" s="462">
        <f>'Spring Weights'!AB55</f>
        <v>47.626199999999997</v>
      </c>
      <c r="Z71" s="462">
        <f t="shared" si="26"/>
        <v>-3.3922504839773084E-2</v>
      </c>
      <c r="AA71" s="225">
        <v>-1.6581253218931309</v>
      </c>
      <c r="AB71" s="462">
        <f>'Spring Weights'!AC55</f>
        <v>49.763951397452743</v>
      </c>
      <c r="AC71" s="462">
        <f t="shared" si="27"/>
        <v>-3.3319808321692172E-2</v>
      </c>
      <c r="AD71" s="225">
        <v>-3.4732918409770948E-2</v>
      </c>
    </row>
    <row r="72" spans="1:30" x14ac:dyDescent="0.25">
      <c r="A72" s="234" t="s">
        <v>83</v>
      </c>
      <c r="B72" s="86">
        <f>'Summer Weights'!AK50</f>
        <v>-6.2297000000000011</v>
      </c>
      <c r="C72" s="462">
        <f>'Summer Weights'!AB10</f>
        <v>15.056900000000001</v>
      </c>
      <c r="D72" s="462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63">
        <f>'Summer Weights'!AN10</f>
        <v>16.86373930683996</v>
      </c>
      <c r="J72" s="462">
        <f t="shared" si="25"/>
        <v>-0.35997139719598487</v>
      </c>
      <c r="K72" s="225">
        <v>-5.8003155872635853E-2</v>
      </c>
      <c r="V72" s="537"/>
      <c r="W72" s="69" t="s">
        <v>111</v>
      </c>
      <c r="X72" s="225">
        <v>0.5995999999999988</v>
      </c>
      <c r="Y72" s="462">
        <f>'Spring Weights'!AB56</f>
        <v>19.438200000000002</v>
      </c>
      <c r="Z72" s="462">
        <f t="shared" si="26"/>
        <v>3.0846477554506011E-2</v>
      </c>
      <c r="AA72" s="225">
        <v>0.89012061287546729</v>
      </c>
      <c r="AB72" s="462">
        <f>'Spring Weights'!AC56</f>
        <v>19.949660995386786</v>
      </c>
      <c r="AC72" s="462">
        <f t="shared" si="27"/>
        <v>4.4618332766722259E-2</v>
      </c>
      <c r="AD72" s="220">
        <v>-0.16746416727938898</v>
      </c>
    </row>
    <row r="73" spans="1:30" x14ac:dyDescent="0.25">
      <c r="A73" s="235" t="s">
        <v>84</v>
      </c>
      <c r="B73" s="86">
        <f>'Summer Weights'!AK51</f>
        <v>0.32830000000000048</v>
      </c>
      <c r="C73" s="462">
        <f>'Summer Weights'!AB11</f>
        <v>12.7844</v>
      </c>
      <c r="D73" s="462">
        <f t="shared" si="24"/>
        <v>2.567973467663719E-2</v>
      </c>
      <c r="E73" s="220">
        <v>-0.12379754395977956</v>
      </c>
      <c r="F73" s="467">
        <v>-0.11251612892623995</v>
      </c>
      <c r="G73" s="235" t="s">
        <v>84</v>
      </c>
      <c r="H73" s="86">
        <f>'Summer Weights'!AL51</f>
        <v>-8.6139213978579932E-3</v>
      </c>
      <c r="I73" s="463">
        <f>'Summer Weights'!AN11</f>
        <v>15.206978304678131</v>
      </c>
      <c r="J73" s="462">
        <f t="shared" si="25"/>
        <v>-5.6644530065569224E-4</v>
      </c>
      <c r="K73" s="220">
        <v>-0.12379754395977956</v>
      </c>
      <c r="V73" s="537"/>
      <c r="W73" s="70" t="s">
        <v>112</v>
      </c>
      <c r="X73" s="225">
        <v>1.7379999999999995</v>
      </c>
      <c r="Y73" s="462">
        <f>'Spring Weights'!AB57</f>
        <v>29.520299999999999</v>
      </c>
      <c r="Z73" s="462">
        <f t="shared" si="26"/>
        <v>5.8874740432854664E-2</v>
      </c>
      <c r="AA73" s="225">
        <v>1.3840160937869257</v>
      </c>
      <c r="AB73" s="462">
        <f>'Spring Weights'!AC57</f>
        <v>30.716580839110513</v>
      </c>
      <c r="AC73" s="462">
        <f t="shared" si="27"/>
        <v>4.5057622169479845E-2</v>
      </c>
      <c r="AD73" s="227">
        <v>-3.3378369109007613E-2</v>
      </c>
    </row>
    <row r="74" spans="1:30" x14ac:dyDescent="0.25">
      <c r="A74" s="235" t="s">
        <v>85</v>
      </c>
      <c r="B74" s="86">
        <f>'Summer Weights'!AK52</f>
        <v>-2.7713000000000001</v>
      </c>
      <c r="C74" s="462">
        <f>'Summer Weights'!AB12</f>
        <v>12.443300000000001</v>
      </c>
      <c r="D74" s="462">
        <f t="shared" si="24"/>
        <v>-0.22271423175524177</v>
      </c>
      <c r="E74" s="220">
        <v>-0.12379754395977956</v>
      </c>
      <c r="F74" s="467">
        <v>-0.11251612892623995</v>
      </c>
      <c r="G74" s="235" t="s">
        <v>85</v>
      </c>
      <c r="H74" s="86">
        <f>'Summer Weights'!AL52</f>
        <v>-2.0836931623829642</v>
      </c>
      <c r="I74" s="463">
        <f>'Summer Weights'!AN12</f>
        <v>15.428215413022352</v>
      </c>
      <c r="J74" s="462">
        <f t="shared" si="25"/>
        <v>-0.13505730290907142</v>
      </c>
      <c r="K74" s="220">
        <v>-0.12379754395977956</v>
      </c>
      <c r="V74" s="537"/>
      <c r="W74" s="548" t="s">
        <v>145</v>
      </c>
      <c r="X74" s="548"/>
      <c r="Y74" s="548"/>
      <c r="Z74" s="56"/>
      <c r="AA74" s="56"/>
      <c r="AB74" s="56"/>
      <c r="AC74" s="56"/>
      <c r="AD74" s="56"/>
    </row>
    <row r="75" spans="1:30" x14ac:dyDescent="0.25">
      <c r="A75" s="236" t="s">
        <v>86</v>
      </c>
      <c r="B75" s="86">
        <f>'Summer Weights'!AK53</f>
        <v>0.18780000000000108</v>
      </c>
      <c r="C75" s="462">
        <f>'Summer Weights'!AB13</f>
        <v>12.441000000000001</v>
      </c>
      <c r="D75" s="462">
        <f t="shared" si="24"/>
        <v>1.5095249578008285E-2</v>
      </c>
      <c r="E75" s="227">
        <v>-5.2460135362221633E-2</v>
      </c>
      <c r="F75" s="469">
        <v>-4.9570413884485784E-2</v>
      </c>
      <c r="G75" s="236" t="s">
        <v>86</v>
      </c>
      <c r="H75" s="86">
        <f>'Summer Weights'!AL53</f>
        <v>2.8944097445906127</v>
      </c>
      <c r="I75" s="463">
        <f>'Summer Weights'!AN13</f>
        <v>17.900792350081037</v>
      </c>
      <c r="J75" s="462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538" t="s">
        <v>128</v>
      </c>
      <c r="AB75" s="215" t="s">
        <v>129</v>
      </c>
      <c r="AC75" s="215" t="s">
        <v>75</v>
      </c>
      <c r="AD75" s="465" t="s">
        <v>131</v>
      </c>
    </row>
    <row r="76" spans="1:30" x14ac:dyDescent="0.25">
      <c r="W76" s="59" t="s">
        <v>106</v>
      </c>
      <c r="X76" s="225">
        <v>4.6365499999999997</v>
      </c>
      <c r="Y76" s="462">
        <f>'Summer Weights'!AB51</f>
        <v>9.9549500000000002</v>
      </c>
      <c r="Z76" s="462">
        <f>X76/Y76</f>
        <v>0.46575321824820815</v>
      </c>
      <c r="AA76" s="225">
        <v>5.1529157327069051</v>
      </c>
      <c r="AB76" s="462">
        <f>'Summer Weights'!AC51</f>
        <v>12.037779962234591</v>
      </c>
      <c r="AC76" s="462">
        <f>AA76/AB76</f>
        <v>0.42806196398944324</v>
      </c>
      <c r="AD76" s="86">
        <v>-0.25646381521666273</v>
      </c>
    </row>
    <row r="77" spans="1:30" x14ac:dyDescent="0.25">
      <c r="A77" t="s">
        <v>130</v>
      </c>
      <c r="B77" t="s">
        <v>124</v>
      </c>
      <c r="G77" t="s">
        <v>126</v>
      </c>
      <c r="H77" t="s">
        <v>124</v>
      </c>
      <c r="W77" s="61" t="s">
        <v>107</v>
      </c>
      <c r="X77" s="225">
        <v>4.8309999999999995</v>
      </c>
      <c r="Y77" s="462">
        <f>'Summer Weights'!AB52</f>
        <v>10.304</v>
      </c>
      <c r="Z77" s="462">
        <f t="shared" ref="Z77:Z81" si="28">X77/Y77</f>
        <v>0.46884704968944091</v>
      </c>
      <c r="AA77" s="225">
        <v>5.1789754851130283</v>
      </c>
      <c r="AB77" s="462">
        <f>'Summer Weights'!AC52</f>
        <v>11.951146715571859</v>
      </c>
      <c r="AC77" s="462">
        <f t="shared" ref="AC77:AC81" si="29">AA77/AB77</f>
        <v>0.43334548628417668</v>
      </c>
      <c r="AD77" s="420">
        <v>-0.32648441197031308</v>
      </c>
    </row>
    <row r="78" spans="1:30" x14ac:dyDescent="0.25">
      <c r="A78" s="229" t="s">
        <v>73</v>
      </c>
      <c r="B78" s="215" t="s">
        <v>127</v>
      </c>
      <c r="C78" s="215" t="s">
        <v>129</v>
      </c>
      <c r="D78" s="238" t="s">
        <v>75</v>
      </c>
      <c r="E78" s="464" t="s">
        <v>131</v>
      </c>
      <c r="F78" s="456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465" t="s">
        <v>131</v>
      </c>
      <c r="W78" s="65" t="s">
        <v>109</v>
      </c>
      <c r="X78" s="225">
        <v>-5.3126999999999995</v>
      </c>
      <c r="Y78" s="462">
        <f>'Summer Weights'!AB54</f>
        <v>18.506</v>
      </c>
      <c r="Z78" s="462">
        <f t="shared" si="28"/>
        <v>-0.28707986598940882</v>
      </c>
      <c r="AA78" s="225">
        <v>-5.7985584551809488</v>
      </c>
      <c r="AB78" s="462">
        <f>'Summer Weights'!AC54</f>
        <v>22.138904625486557</v>
      </c>
      <c r="AC78" s="462">
        <f t="shared" si="29"/>
        <v>-0.26191713426081537</v>
      </c>
      <c r="AD78" s="87">
        <v>8.8871890830739209E-2</v>
      </c>
    </row>
    <row r="79" spans="1:30" x14ac:dyDescent="0.25">
      <c r="A79" s="230" t="s">
        <v>76</v>
      </c>
      <c r="B79" s="86">
        <f>'Spring Weights'!AK46</f>
        <v>-19.485999999999997</v>
      </c>
      <c r="C79" s="462">
        <f>'Spring Weights'!AB4</f>
        <v>47.014299999999999</v>
      </c>
      <c r="D79" s="462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62">
        <f>'Spring Weights'!AN4</f>
        <v>48.180706785417371</v>
      </c>
      <c r="J79" s="462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62">
        <f>'Summer Weights'!AB55</f>
        <v>15.056900000000001</v>
      </c>
      <c r="Z79" s="462">
        <f t="shared" si="28"/>
        <v>-0.12076855129541952</v>
      </c>
      <c r="AA79" s="225">
        <v>-1.1115512674060248</v>
      </c>
      <c r="AB79" s="462">
        <f>'Summer Weights'!AC55</f>
        <v>16.86373930683996</v>
      </c>
      <c r="AC79" s="462">
        <f t="shared" si="29"/>
        <v>-6.5913688961924233E-2</v>
      </c>
      <c r="AD79" s="225">
        <v>-5.8003155872635853E-2</v>
      </c>
    </row>
    <row r="80" spans="1:30" x14ac:dyDescent="0.25">
      <c r="A80" s="230" t="s">
        <v>77</v>
      </c>
      <c r="B80" s="86">
        <f>'Spring Weights'!AK47</f>
        <v>-15.049000000000001</v>
      </c>
      <c r="C80" s="462">
        <f>'Spring Weights'!AB5</f>
        <v>29.554200000000002</v>
      </c>
      <c r="D80" s="462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62">
        <f>'Spring Weights'!AN5</f>
        <v>28.887846869065235</v>
      </c>
      <c r="J80" s="462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62">
        <f>'Summer Weights'!AB56</f>
        <v>12.613849999999999</v>
      </c>
      <c r="Z80" s="462">
        <f t="shared" si="28"/>
        <v>-9.6837999500548916E-2</v>
      </c>
      <c r="AA80" s="225">
        <v>-1.0461535418904102</v>
      </c>
      <c r="AB80" s="462">
        <f>'Summer Weights'!AC56</f>
        <v>15.317596858850241</v>
      </c>
      <c r="AC80" s="462">
        <f t="shared" si="29"/>
        <v>-6.8297498069089135E-2</v>
      </c>
      <c r="AD80" s="220">
        <v>-0.12379754395977956</v>
      </c>
    </row>
    <row r="81" spans="1:30" x14ac:dyDescent="0.25">
      <c r="A81" s="231" t="s">
        <v>78</v>
      </c>
      <c r="B81" s="86">
        <f>'Spring Weights'!AK48</f>
        <v>24.205699999999993</v>
      </c>
      <c r="C81" s="462">
        <f>'Spring Weights'!AB6</f>
        <v>47.488500000000002</v>
      </c>
      <c r="D81" s="462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62">
        <f>'Spring Weights'!AN6</f>
        <v>48.912455571250248</v>
      </c>
      <c r="J81" s="462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62">
        <f>'Summer Weights'!AB57</f>
        <v>13.032</v>
      </c>
      <c r="Z81" s="462">
        <f t="shared" si="28"/>
        <v>5.9760589318600399E-2</v>
      </c>
      <c r="AA81" s="225">
        <v>1.8146555900201484</v>
      </c>
      <c r="AB81" s="462">
        <f>'Summer Weights'!AC57</f>
        <v>16.821038195510571</v>
      </c>
      <c r="AC81" s="462">
        <f t="shared" si="29"/>
        <v>0.10788011827382145</v>
      </c>
      <c r="AD81" s="227">
        <v>-5.2460135362221633E-2</v>
      </c>
    </row>
    <row r="82" spans="1:30" x14ac:dyDescent="0.25">
      <c r="A82" s="232" t="s">
        <v>79</v>
      </c>
      <c r="B82" s="86">
        <f>'Spring Weights'!AK49</f>
        <v>8.5274999999999963</v>
      </c>
      <c r="C82" s="462">
        <f>'Spring Weights'!AB7</f>
        <v>38.784700000000001</v>
      </c>
      <c r="D82" s="462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62">
        <f>'Spring Weights'!AN7</f>
        <v>39.847631152605949</v>
      </c>
      <c r="J82" s="462">
        <f t="shared" si="31"/>
        <v>0.24664125913512705</v>
      </c>
      <c r="K82" s="222">
        <v>-0.11017208412824342</v>
      </c>
      <c r="AD82" s="83"/>
    </row>
    <row r="83" spans="1:30" x14ac:dyDescent="0.25">
      <c r="A83" s="233" t="s">
        <v>80</v>
      </c>
      <c r="B83" s="86">
        <f>'Spring Weights'!AK50</f>
        <v>-22.936</v>
      </c>
      <c r="C83" s="462">
        <f>'Spring Weights'!AB8</f>
        <v>54.746600000000001</v>
      </c>
      <c r="D83" s="462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62">
        <f>'Spring Weights'!AN8</f>
        <v>58.127101424893439</v>
      </c>
      <c r="J83" s="462">
        <f t="shared" si="31"/>
        <v>-0.42719097957959123</v>
      </c>
      <c r="K83" s="87">
        <v>6.0405779541984679E-2</v>
      </c>
    </row>
    <row r="84" spans="1:30" x14ac:dyDescent="0.25">
      <c r="A84" s="233" t="s">
        <v>81</v>
      </c>
      <c r="B84" s="86">
        <f>'Spring Weights'!AK51</f>
        <v>-3.4181999999999988</v>
      </c>
      <c r="C84" s="462">
        <f>'Spring Weights'!AB9</f>
        <v>27.5703</v>
      </c>
      <c r="D84" s="462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62">
        <f>'Spring Weights'!AN9</f>
        <v>29.51974094446777</v>
      </c>
      <c r="J84" s="462">
        <f t="shared" si="31"/>
        <v>-0.15721170591124697</v>
      </c>
      <c r="K84" s="87">
        <v>6.0405779541984679E-2</v>
      </c>
    </row>
    <row r="85" spans="1:30" x14ac:dyDescent="0.25">
      <c r="A85" s="234" t="s">
        <v>82</v>
      </c>
      <c r="B85" s="86">
        <f>'Spring Weights'!AK52</f>
        <v>-0.5444000000000031</v>
      </c>
      <c r="C85" s="462">
        <f>'Spring Weights'!AB10</f>
        <v>63.384900000000002</v>
      </c>
      <c r="D85" s="462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62">
        <f>'Spring Weights'!AN10</f>
        <v>66.459687570129446</v>
      </c>
      <c r="J85" s="462">
        <f t="shared" si="31"/>
        <v>-1.7631030567773071E-2</v>
      </c>
      <c r="K85" s="225">
        <v>-3.4732918409770948E-2</v>
      </c>
    </row>
    <row r="86" spans="1:30" x14ac:dyDescent="0.25">
      <c r="A86" s="234" t="s">
        <v>83</v>
      </c>
      <c r="B86" s="86">
        <f>'Spring Weights'!AK53</f>
        <v>-2.6867999999999981</v>
      </c>
      <c r="C86" s="462">
        <f>'Spring Weights'!AB11</f>
        <v>31.8675</v>
      </c>
      <c r="D86" s="462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62">
        <f>'Spring Weights'!AN11</f>
        <v>33.068215224776033</v>
      </c>
      <c r="J86" s="462">
        <f t="shared" si="31"/>
        <v>-6.4850728898906945E-2</v>
      </c>
      <c r="K86" s="225">
        <v>-3.4732918409770948E-2</v>
      </c>
    </row>
    <row r="87" spans="1:30" x14ac:dyDescent="0.25">
      <c r="A87" s="235" t="s">
        <v>84</v>
      </c>
      <c r="B87" s="86">
        <f>'Spring Weights'!AK54</f>
        <v>3.3760000000000012</v>
      </c>
      <c r="C87" s="462">
        <f>'Spring Weights'!AB12</f>
        <v>21.8202</v>
      </c>
      <c r="D87" s="462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62">
        <f>'Spring Weights'!AN12</f>
        <v>22.221924752228428</v>
      </c>
      <c r="J87" s="462">
        <f t="shared" si="31"/>
        <v>0.17824561995908511</v>
      </c>
      <c r="K87" s="220">
        <v>-0.16746416727938898</v>
      </c>
    </row>
    <row r="88" spans="1:30" x14ac:dyDescent="0.25">
      <c r="A88" s="235" t="s">
        <v>85</v>
      </c>
      <c r="B88" s="86">
        <f>'Spring Weights'!AK55</f>
        <v>-2.1768000000000001</v>
      </c>
      <c r="C88" s="462">
        <f>'Spring Weights'!AB13</f>
        <v>17.0562</v>
      </c>
      <c r="D88" s="462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62">
        <f>'Spring Weights'!AN13</f>
        <v>17.67739723854514</v>
      </c>
      <c r="J88" s="462">
        <f t="shared" si="31"/>
        <v>-0.12336202547053421</v>
      </c>
      <c r="K88" s="220">
        <v>-0.16746416727938898</v>
      </c>
    </row>
    <row r="89" spans="1:30" x14ac:dyDescent="0.25">
      <c r="A89" s="236" t="s">
        <v>86</v>
      </c>
      <c r="B89" s="86">
        <f>'Spring Weights'!AK56</f>
        <v>-3.7849000000000004</v>
      </c>
      <c r="C89" s="462">
        <f>'Spring Weights'!AB14</f>
        <v>23.997399999999999</v>
      </c>
      <c r="D89" s="462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62">
        <f>'Spring Weights'!AN14</f>
        <v>25.409342136325719</v>
      </c>
      <c r="J89" s="462">
        <f t="shared" si="31"/>
        <v>-0.15440079432002091</v>
      </c>
      <c r="K89" s="227">
        <v>-3.3378369109007613E-2</v>
      </c>
    </row>
    <row r="92" spans="1:30" x14ac:dyDescent="0.25">
      <c r="B92" s="83" t="s">
        <v>113</v>
      </c>
      <c r="C92" s="451" t="s">
        <v>117</v>
      </c>
      <c r="D92" s="451" t="s">
        <v>118</v>
      </c>
    </row>
    <row r="93" spans="1:30" x14ac:dyDescent="0.25">
      <c r="B93" s="83" t="s">
        <v>115</v>
      </c>
      <c r="C93" s="451" t="s">
        <v>116</v>
      </c>
      <c r="D93" s="451" t="s">
        <v>116</v>
      </c>
    </row>
    <row r="94" spans="1:30" x14ac:dyDescent="0.25">
      <c r="B94" s="83" t="s">
        <v>106</v>
      </c>
      <c r="C94" s="454">
        <v>2.3674028040712401E-6</v>
      </c>
      <c r="D94" s="452">
        <f t="shared" ref="D94:D100" si="32">C94*86400</f>
        <v>0.20454360227175514</v>
      </c>
    </row>
    <row r="95" spans="1:30" x14ac:dyDescent="0.25">
      <c r="B95" s="83" t="s">
        <v>107</v>
      </c>
      <c r="C95" s="454">
        <v>-3.6645109923664098E-6</v>
      </c>
      <c r="D95" s="452">
        <f t="shared" si="32"/>
        <v>-0.31661374974045781</v>
      </c>
    </row>
    <row r="96" spans="1:30" x14ac:dyDescent="0.25">
      <c r="B96" s="83" t="s">
        <v>108</v>
      </c>
      <c r="C96" s="454">
        <v>-1.27513986259541E-6</v>
      </c>
      <c r="D96" s="452">
        <f t="shared" si="32"/>
        <v>-0.11017208412824342</v>
      </c>
    </row>
    <row r="97" spans="2:4" x14ac:dyDescent="0.25">
      <c r="B97" s="83" t="s">
        <v>109</v>
      </c>
      <c r="C97" s="454">
        <v>6.9914096692111896E-7</v>
      </c>
      <c r="D97" s="452">
        <f t="shared" si="32"/>
        <v>6.0405779541984679E-2</v>
      </c>
    </row>
    <row r="98" spans="2:4" x14ac:dyDescent="0.25">
      <c r="B98" s="83" t="s">
        <v>110</v>
      </c>
      <c r="C98" s="454">
        <v>-4.0200137048346001E-7</v>
      </c>
      <c r="D98" s="452">
        <f t="shared" si="32"/>
        <v>-3.4732918409770948E-2</v>
      </c>
    </row>
    <row r="99" spans="2:4" x14ac:dyDescent="0.25">
      <c r="B99" s="83" t="s">
        <v>111</v>
      </c>
      <c r="C99" s="454">
        <v>-1.93824267684478E-6</v>
      </c>
      <c r="D99" s="452">
        <f t="shared" si="32"/>
        <v>-0.16746416727938898</v>
      </c>
    </row>
    <row r="100" spans="2:4" x14ac:dyDescent="0.25">
      <c r="B100" s="83" t="s">
        <v>112</v>
      </c>
      <c r="C100" s="454">
        <v>-3.8632371653943999E-7</v>
      </c>
      <c r="D100" s="452">
        <f t="shared" si="32"/>
        <v>-3.3378369109007613E-2</v>
      </c>
    </row>
    <row r="101" spans="2:4" x14ac:dyDescent="0.25">
      <c r="B101" s="83"/>
      <c r="C101" s="451"/>
      <c r="D101" s="453"/>
    </row>
    <row r="102" spans="2:4" x14ac:dyDescent="0.25">
      <c r="B102" s="83" t="s">
        <v>114</v>
      </c>
      <c r="C102" s="451" t="s">
        <v>117</v>
      </c>
      <c r="D102" s="451" t="s">
        <v>118</v>
      </c>
    </row>
    <row r="103" spans="2:4" x14ac:dyDescent="0.25">
      <c r="B103" s="83" t="s">
        <v>115</v>
      </c>
      <c r="C103" s="451" t="s">
        <v>116</v>
      </c>
      <c r="D103" s="451" t="s">
        <v>116</v>
      </c>
    </row>
    <row r="104" spans="2:4" x14ac:dyDescent="0.25">
      <c r="B104" s="83" t="s">
        <v>106</v>
      </c>
      <c r="C104" s="454">
        <v>-2.9683311946372999E-6</v>
      </c>
      <c r="D104" s="452">
        <f t="shared" ref="D104:D110" si="33">C104*86400</f>
        <v>-0.25646381521666273</v>
      </c>
    </row>
    <row r="105" spans="2:4" x14ac:dyDescent="0.25">
      <c r="B105" s="83" t="s">
        <v>107</v>
      </c>
      <c r="C105" s="454">
        <v>-3.7787547681749199E-6</v>
      </c>
      <c r="D105" s="452">
        <f t="shared" si="33"/>
        <v>-0.32648441197031308</v>
      </c>
    </row>
    <row r="106" spans="2:4" x14ac:dyDescent="0.25">
      <c r="B106" s="83" t="s">
        <v>108</v>
      </c>
      <c r="C106" s="454">
        <v>-3.46758151783576E-6</v>
      </c>
      <c r="D106" s="452">
        <f t="shared" si="33"/>
        <v>-0.29959904314100966</v>
      </c>
    </row>
    <row r="107" spans="2:4" x14ac:dyDescent="0.25">
      <c r="B107" s="83" t="s">
        <v>109</v>
      </c>
      <c r="C107" s="454">
        <v>1.0286098475780001E-6</v>
      </c>
      <c r="D107" s="452">
        <f t="shared" si="33"/>
        <v>8.8871890830739209E-2</v>
      </c>
    </row>
    <row r="108" spans="2:4" x14ac:dyDescent="0.25">
      <c r="B108" s="83" t="s">
        <v>110</v>
      </c>
      <c r="C108" s="454">
        <v>-6.7133282259995204E-7</v>
      </c>
      <c r="D108" s="452">
        <f t="shared" si="33"/>
        <v>-5.8003155872635853E-2</v>
      </c>
    </row>
    <row r="109" spans="2:4" x14ac:dyDescent="0.25">
      <c r="B109" s="83" t="s">
        <v>111</v>
      </c>
      <c r="C109" s="454">
        <v>-1.43284194397893E-6</v>
      </c>
      <c r="D109" s="452">
        <f t="shared" si="33"/>
        <v>-0.12379754395977956</v>
      </c>
    </row>
    <row r="110" spans="2:4" x14ac:dyDescent="0.25">
      <c r="B110" s="83" t="s">
        <v>112</v>
      </c>
      <c r="C110" s="454">
        <v>-6.0717749261830596E-7</v>
      </c>
      <c r="D110" s="452">
        <f t="shared" si="33"/>
        <v>-5.2460135362221633E-2</v>
      </c>
    </row>
  </sheetData>
  <mergeCells count="27">
    <mergeCell ref="B44:D44"/>
    <mergeCell ref="E44:G44"/>
    <mergeCell ref="H44:J44"/>
    <mergeCell ref="K44:M44"/>
    <mergeCell ref="A43:N43"/>
    <mergeCell ref="W65:Y65"/>
    <mergeCell ref="W74:Y74"/>
    <mergeCell ref="A54:N54"/>
    <mergeCell ref="B55:D55"/>
    <mergeCell ref="E55:G55"/>
    <mergeCell ref="H55:J55"/>
    <mergeCell ref="K55:M55"/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45" zoomScaleNormal="100" workbookViewId="0">
      <selection activeCell="AK69" sqref="AK69:AK75"/>
    </sheetView>
    <sheetView workbookViewId="1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491" t="s">
        <v>122</v>
      </c>
      <c r="AH1" s="491" t="s">
        <v>57</v>
      </c>
      <c r="AI1" s="491" t="s">
        <v>52</v>
      </c>
      <c r="AJ1" s="491" t="s">
        <v>122</v>
      </c>
      <c r="AK1" s="491" t="s">
        <v>57</v>
      </c>
      <c r="AL1" s="49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88" t="s">
        <v>25</v>
      </c>
      <c r="AC2" s="489"/>
      <c r="AD2" s="492" t="s">
        <v>58</v>
      </c>
      <c r="AE2" s="492"/>
      <c r="AF2" s="97" t="s">
        <v>97</v>
      </c>
      <c r="AG2" s="491"/>
      <c r="AH2" s="491"/>
      <c r="AI2" s="491"/>
      <c r="AJ2" s="491"/>
      <c r="AK2" s="491"/>
      <c r="AL2" s="49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491" t="s">
        <v>122</v>
      </c>
      <c r="AH15" s="491" t="s">
        <v>57</v>
      </c>
      <c r="AI15" s="491" t="s">
        <v>52</v>
      </c>
      <c r="AJ15" s="491" t="s">
        <v>122</v>
      </c>
      <c r="AK15" s="491" t="s">
        <v>57</v>
      </c>
      <c r="AL15" s="491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488" t="s">
        <v>40</v>
      </c>
      <c r="AC16" s="490"/>
      <c r="AD16" s="492" t="s">
        <v>58</v>
      </c>
      <c r="AE16" s="492"/>
      <c r="AF16" s="97" t="s">
        <v>97</v>
      </c>
      <c r="AG16" s="491"/>
      <c r="AH16" s="491"/>
      <c r="AI16" s="491"/>
      <c r="AJ16" s="491"/>
      <c r="AK16" s="491"/>
      <c r="AL16" s="491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486" t="s">
        <v>25</v>
      </c>
      <c r="AB31" s="486"/>
      <c r="AC31" s="487" t="s">
        <v>40</v>
      </c>
      <c r="AD31" s="487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492" t="s">
        <v>136</v>
      </c>
      <c r="AC49" s="492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:AH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:AH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:AH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:AH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24" t="s">
        <v>1</v>
      </c>
      <c r="C55" s="525"/>
      <c r="D55" s="525"/>
      <c r="E55" s="525"/>
      <c r="F55" s="526"/>
      <c r="G55" s="524" t="s">
        <v>2</v>
      </c>
      <c r="H55" s="525"/>
      <c r="I55" s="525"/>
      <c r="J55" s="525"/>
      <c r="K55" s="526"/>
      <c r="L55" s="524" t="s">
        <v>3</v>
      </c>
      <c r="M55" s="525"/>
      <c r="N55" s="525"/>
      <c r="O55" s="525"/>
      <c r="P55" s="526"/>
      <c r="Q55" s="524" t="s">
        <v>4</v>
      </c>
      <c r="R55" s="525"/>
      <c r="S55" s="525"/>
      <c r="T55" s="525"/>
      <c r="U55" s="526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:AH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:AH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:AH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488" t="s">
        <v>139</v>
      </c>
      <c r="AC58" s="490"/>
      <c r="AI58" s="535" t="s">
        <v>141</v>
      </c>
      <c r="AJ58" s="535"/>
      <c r="AK58" s="535"/>
      <c r="AL58" s="535"/>
      <c r="AM58" s="535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70">
        <f>D60*C69/100</f>
        <v>0.9654272727272738</v>
      </c>
      <c r="D60" s="471">
        <f>E60-E59</f>
        <v>8.4694775173681123</v>
      </c>
      <c r="E60" s="471">
        <f>'Summer Weights'!X63</f>
        <v>22.37520526302778</v>
      </c>
      <c r="F60" s="251"/>
      <c r="G60" s="168">
        <v>0.7</v>
      </c>
      <c r="H60" s="470">
        <f>I60*H69/100</f>
        <v>1.1913818181818179</v>
      </c>
      <c r="I60" s="471">
        <f>J60-J59</f>
        <v>9.4468640926607499</v>
      </c>
      <c r="J60" s="471">
        <f>'Summer Weights'!X64</f>
        <v>17.281045864708261</v>
      </c>
      <c r="K60" s="251"/>
      <c r="L60" s="168">
        <v>0.7</v>
      </c>
      <c r="M60" s="470">
        <f>N60*M69/100</f>
        <v>1.5752181818181816</v>
      </c>
      <c r="N60" s="471">
        <f>O60-O59</f>
        <v>9.5055286261928931</v>
      </c>
      <c r="O60" s="471">
        <f>'Summer Weights'!X65</f>
        <v>20.61006892405188</v>
      </c>
      <c r="P60" s="251"/>
      <c r="Q60" s="168">
        <v>0.7</v>
      </c>
      <c r="R60" s="470">
        <f>S60*R69/100</f>
        <v>0.49704545454545462</v>
      </c>
      <c r="S60" s="471">
        <f>T60-T59</f>
        <v>5.8400358893837936</v>
      </c>
      <c r="T60" s="471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H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:AH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:AH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:AH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:AH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82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15" t="s">
        <v>5</v>
      </c>
      <c r="C71" s="516"/>
      <c r="D71" s="516"/>
      <c r="E71" s="516"/>
      <c r="F71" s="517"/>
      <c r="G71" s="515" t="s">
        <v>6</v>
      </c>
      <c r="H71" s="516"/>
      <c r="I71" s="516"/>
      <c r="J71" s="516"/>
      <c r="K71" s="517"/>
      <c r="M71" s="455"/>
      <c r="N71" s="455"/>
      <c r="O71" s="455"/>
      <c r="P71" s="455"/>
      <c r="Q71" s="455"/>
      <c r="R71" s="456"/>
      <c r="S71" s="456"/>
      <c r="T71" s="455"/>
      <c r="U71" s="455"/>
      <c r="V71" s="456"/>
      <c r="W71" s="456"/>
      <c r="X71" s="455"/>
      <c r="Y71" s="456"/>
      <c r="Z71" s="456"/>
      <c r="AA71" s="455"/>
      <c r="AB71" s="455"/>
      <c r="AC71" s="455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456"/>
      <c r="N72" s="456"/>
      <c r="O72" s="455"/>
      <c r="P72" s="455"/>
      <c r="Q72" s="456"/>
      <c r="R72" s="457"/>
      <c r="S72" s="457"/>
      <c r="T72" s="455"/>
      <c r="U72" s="456"/>
      <c r="V72" s="456"/>
      <c r="W72" s="456"/>
      <c r="X72" s="455"/>
      <c r="Y72" s="455"/>
      <c r="Z72" s="455"/>
      <c r="AA72" s="455"/>
      <c r="AB72" s="455"/>
      <c r="AC72" s="455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O73" s="455"/>
      <c r="P73" s="455"/>
      <c r="Q73" s="456"/>
      <c r="R73" s="457"/>
      <c r="S73" s="457"/>
      <c r="T73" s="455"/>
      <c r="U73" s="456"/>
      <c r="V73" s="459"/>
      <c r="W73" s="459"/>
      <c r="X73" s="455"/>
      <c r="Y73" s="460"/>
      <c r="Z73" s="460"/>
      <c r="AA73" s="455"/>
      <c r="AB73" s="457"/>
      <c r="AC73" s="457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O74" s="455"/>
      <c r="P74" s="455"/>
      <c r="Q74" s="456"/>
      <c r="R74" s="457"/>
      <c r="S74" s="457"/>
      <c r="T74" s="455"/>
      <c r="U74" s="456"/>
      <c r="V74" s="459"/>
      <c r="W74" s="459"/>
      <c r="X74" s="455"/>
      <c r="Y74" s="460"/>
      <c r="Z74" s="460"/>
      <c r="AA74" s="455"/>
      <c r="AB74" s="457"/>
      <c r="AC74" s="457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O75" s="455"/>
      <c r="P75" s="455"/>
      <c r="Q75" s="456"/>
      <c r="R75" s="455"/>
      <c r="S75" s="455"/>
      <c r="T75" s="455"/>
      <c r="U75" s="456"/>
      <c r="V75" s="455"/>
      <c r="W75" s="455"/>
      <c r="X75" s="455"/>
      <c r="Y75" s="460"/>
      <c r="Z75" s="460"/>
      <c r="AA75" s="455"/>
      <c r="AB75" s="457"/>
      <c r="AC75" s="457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470">
        <f>D76*C85/100</f>
        <v>1.0717363636363633</v>
      </c>
      <c r="D76" s="472">
        <f>E76-E75</f>
        <v>10.401168125352903</v>
      </c>
      <c r="E76" s="472">
        <f>'Summer Weights'!N73</f>
        <v>25.536067193675883</v>
      </c>
      <c r="F76" s="473"/>
      <c r="G76" s="421">
        <v>0.7</v>
      </c>
      <c r="H76" s="470">
        <f>I76*H85/100</f>
        <v>0.88238181818181805</v>
      </c>
      <c r="I76" s="472">
        <f>J76-J75</f>
        <v>5.830074781511847</v>
      </c>
      <c r="J76" s="472">
        <f>'Summer Weights'!N74</f>
        <v>47.516232693636063</v>
      </c>
      <c r="K76" s="473"/>
      <c r="O76" s="455"/>
      <c r="P76" s="455"/>
      <c r="Q76" s="456"/>
      <c r="R76" s="455"/>
      <c r="S76" s="455"/>
      <c r="T76" s="455"/>
      <c r="U76" s="456"/>
      <c r="V76" s="455"/>
      <c r="W76" s="455"/>
      <c r="X76" s="455"/>
      <c r="Y76" s="460"/>
      <c r="Z76" s="460"/>
      <c r="AA76" s="455"/>
      <c r="AB76" s="457"/>
      <c r="AC76" s="457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M77" s="455"/>
      <c r="N77" s="455"/>
      <c r="O77" s="455"/>
      <c r="P77" s="455"/>
      <c r="Q77" s="456"/>
      <c r="R77" s="457"/>
      <c r="S77" s="457"/>
      <c r="T77" s="455"/>
      <c r="U77" s="456"/>
      <c r="V77" s="459"/>
      <c r="W77" s="459"/>
      <c r="X77" s="455"/>
      <c r="Y77" s="460"/>
      <c r="Z77" s="460"/>
      <c r="AA77" s="455"/>
      <c r="AB77" s="457"/>
      <c r="AC77" s="457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58"/>
      <c r="N78" s="458"/>
      <c r="O78" s="455"/>
      <c r="P78" s="455"/>
      <c r="Q78" s="456"/>
      <c r="R78" s="457"/>
      <c r="S78" s="457"/>
      <c r="T78" s="455"/>
      <c r="U78" s="456"/>
      <c r="V78" s="459"/>
      <c r="W78" s="459"/>
      <c r="X78" s="455"/>
      <c r="Y78" s="460"/>
      <c r="Z78" s="460"/>
      <c r="AA78" s="455"/>
      <c r="AB78" s="457"/>
      <c r="AC78" s="457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M79" s="455"/>
      <c r="N79" s="455"/>
      <c r="O79" s="455"/>
      <c r="P79" s="455"/>
      <c r="Q79" s="456"/>
      <c r="R79" s="457"/>
      <c r="S79" s="457"/>
      <c r="T79" s="455"/>
      <c r="U79" s="456"/>
      <c r="V79" s="456"/>
      <c r="W79" s="456"/>
      <c r="X79" s="455"/>
      <c r="Y79" s="460"/>
      <c r="Z79" s="460"/>
      <c r="AA79" s="455"/>
      <c r="AB79" s="457"/>
      <c r="AC79" s="457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M80" s="455"/>
      <c r="N80" s="455"/>
      <c r="O80" s="455"/>
      <c r="P80" s="455"/>
      <c r="Q80" s="456"/>
      <c r="R80" s="457"/>
      <c r="S80" s="457"/>
      <c r="T80" s="455"/>
      <c r="U80" s="456"/>
      <c r="V80" s="459"/>
      <c r="W80" s="459"/>
      <c r="X80" s="455"/>
      <c r="Y80" s="460"/>
      <c r="Z80" s="460"/>
      <c r="AA80" s="455"/>
      <c r="AB80" s="457"/>
      <c r="AC80" s="457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M81" s="455"/>
      <c r="N81" s="455"/>
      <c r="O81" s="455"/>
      <c r="P81" s="455"/>
      <c r="Q81" s="456"/>
      <c r="R81" s="457"/>
      <c r="S81" s="457"/>
      <c r="T81" s="455"/>
      <c r="U81" s="456"/>
      <c r="V81" s="459"/>
      <c r="W81" s="459"/>
      <c r="X81" s="455"/>
      <c r="Y81" s="460"/>
      <c r="Z81" s="460"/>
      <c r="AA81" s="455"/>
      <c r="AB81" s="457"/>
      <c r="AC81" s="457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M82" s="455"/>
      <c r="N82" s="455"/>
      <c r="O82" s="455"/>
      <c r="P82" s="455"/>
      <c r="Q82" s="456"/>
      <c r="R82" s="457"/>
      <c r="S82" s="457"/>
      <c r="T82" s="455"/>
      <c r="U82" s="456"/>
      <c r="V82" s="459"/>
      <c r="W82" s="459"/>
      <c r="X82" s="455"/>
      <c r="Y82" s="460"/>
      <c r="Z82" s="460"/>
      <c r="AA82" s="455"/>
      <c r="AB82" s="457"/>
      <c r="AC82" s="457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M83" s="455"/>
      <c r="N83" s="455"/>
      <c r="O83" s="455"/>
      <c r="P83" s="455"/>
      <c r="Q83" s="456"/>
      <c r="R83" s="457"/>
      <c r="S83" s="457"/>
      <c r="T83" s="455"/>
      <c r="U83" s="456"/>
      <c r="V83" s="459"/>
      <c r="W83" s="459"/>
      <c r="X83" s="455"/>
      <c r="Y83" s="460"/>
      <c r="Z83" s="460"/>
      <c r="AA83" s="455"/>
      <c r="AB83" s="457"/>
      <c r="AC83" s="457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M84" s="455"/>
      <c r="N84" s="455"/>
      <c r="O84" s="455"/>
      <c r="P84" s="455"/>
      <c r="Q84" s="456"/>
      <c r="R84" s="457"/>
      <c r="S84" s="457"/>
      <c r="T84" s="455"/>
      <c r="U84" s="456"/>
      <c r="V84" s="459"/>
      <c r="W84" s="459"/>
      <c r="X84" s="455"/>
      <c r="Y84" s="460"/>
      <c r="Z84" s="460"/>
      <c r="AA84" s="455"/>
      <c r="AB84" s="457"/>
      <c r="AC84" s="457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 spans="2:29" ht="15.75" thickBot="1" x14ac:dyDescent="0.3"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 spans="2:29" x14ac:dyDescent="0.25">
      <c r="B87" s="527" t="s">
        <v>7</v>
      </c>
      <c r="C87" s="528"/>
      <c r="D87" s="528"/>
      <c r="E87" s="528"/>
      <c r="F87" s="529"/>
      <c r="G87" s="527" t="s">
        <v>8</v>
      </c>
      <c r="H87" s="528"/>
      <c r="I87" s="528"/>
      <c r="J87" s="528"/>
      <c r="K87" s="529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470">
        <f>D92*C101/100</f>
        <v>0.40079999999999971</v>
      </c>
      <c r="D92" s="474">
        <f>E92-E91</f>
        <v>8.6455704393968738</v>
      </c>
      <c r="E92" s="474">
        <f>'Summer Weights'!N86</f>
        <v>20.399490929485097</v>
      </c>
      <c r="F92" s="475"/>
      <c r="G92" s="424">
        <v>0.7</v>
      </c>
      <c r="H92" s="470">
        <f>I92*H101/100</f>
        <v>1.7855999999999994</v>
      </c>
      <c r="I92" s="474">
        <f>J92-J91</f>
        <v>9.2501839054259847</v>
      </c>
      <c r="J92" s="474">
        <f>'Summer Weights'!N87</f>
        <v>31.922355647191687</v>
      </c>
      <c r="K92" s="475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06" t="s">
        <v>9</v>
      </c>
      <c r="C103" s="507"/>
      <c r="D103" s="507"/>
      <c r="E103" s="507"/>
      <c r="F103" s="508"/>
      <c r="G103" s="506" t="s">
        <v>10</v>
      </c>
      <c r="H103" s="507"/>
      <c r="I103" s="507"/>
      <c r="J103" s="507"/>
      <c r="K103" s="508"/>
      <c r="L103" s="506" t="s">
        <v>11</v>
      </c>
      <c r="M103" s="507"/>
      <c r="N103" s="507"/>
      <c r="O103" s="507"/>
      <c r="P103" s="508"/>
      <c r="Q103" s="506" t="s">
        <v>12</v>
      </c>
      <c r="R103" s="507"/>
      <c r="S103" s="507"/>
      <c r="T103" s="507"/>
      <c r="U103" s="508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470">
        <f>D108*C117/100</f>
        <v>1.2862363636363607</v>
      </c>
      <c r="D108" s="476">
        <f>E108-E107</f>
        <v>6.4211006900983492</v>
      </c>
      <c r="E108" s="476">
        <f>'Summer Weights'!X102</f>
        <v>38.156276464133114</v>
      </c>
      <c r="F108" s="477"/>
      <c r="G108" s="427">
        <v>0.7</v>
      </c>
      <c r="H108" s="470">
        <f>I108*H117/100</f>
        <v>1.0498636363636364</v>
      </c>
      <c r="I108" s="476">
        <f>J108-J107</f>
        <v>7.046774080368067</v>
      </c>
      <c r="J108" s="476">
        <f>'Summer Weights'!X103</f>
        <v>31.412314235417234</v>
      </c>
      <c r="K108" s="477"/>
      <c r="L108" s="427">
        <v>0.7</v>
      </c>
      <c r="M108" s="470">
        <f>N108*M117/100</f>
        <v>0.59034545454545406</v>
      </c>
      <c r="N108" s="476">
        <f>O108-O107</f>
        <v>5.1387562307557744</v>
      </c>
      <c r="O108" s="476">
        <f>'Summer Weights'!X104</f>
        <v>27.955409985510698</v>
      </c>
      <c r="P108" s="477"/>
      <c r="Q108" s="427">
        <v>0.7</v>
      </c>
      <c r="R108" s="470">
        <f>S108*R117/100</f>
        <v>1.31830909090909</v>
      </c>
      <c r="S108" s="476">
        <f>T108-T107</f>
        <v>7.7636190176383053</v>
      </c>
      <c r="T108" s="476">
        <f>'Summer Weights'!X105</f>
        <v>45.141567971149961</v>
      </c>
      <c r="U108" s="477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09" t="s">
        <v>13</v>
      </c>
      <c r="C119" s="510"/>
      <c r="D119" s="510"/>
      <c r="E119" s="510"/>
      <c r="F119" s="511"/>
      <c r="G119" s="512" t="s">
        <v>14</v>
      </c>
      <c r="H119" s="513"/>
      <c r="I119" s="513"/>
      <c r="J119" s="513"/>
      <c r="K119" s="514"/>
      <c r="L119" s="512" t="s">
        <v>15</v>
      </c>
      <c r="M119" s="513"/>
      <c r="N119" s="513"/>
      <c r="O119" s="513"/>
      <c r="P119" s="514"/>
      <c r="Q119" s="512" t="s">
        <v>16</v>
      </c>
      <c r="R119" s="513"/>
      <c r="S119" s="513"/>
      <c r="T119" s="513"/>
      <c r="U119" s="514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470">
        <f>I124*H133/100</f>
        <v>1.8686454545454558</v>
      </c>
      <c r="I124" s="478">
        <f>J124-J123</f>
        <v>10.587346341292569</v>
      </c>
      <c r="J124" s="478">
        <f>'Summer Weights'!X118</f>
        <v>30.485588814295099</v>
      </c>
      <c r="K124" s="479"/>
      <c r="L124" s="430">
        <v>0.7</v>
      </c>
      <c r="M124" s="470">
        <f>N124*M133/100</f>
        <v>0.6255272727272726</v>
      </c>
      <c r="N124" s="478">
        <f>O124-O123</f>
        <v>7.0863611646645897</v>
      </c>
      <c r="O124" s="478">
        <f>'Summer Weights'!X119</f>
        <v>16.004251322358989</v>
      </c>
      <c r="P124" s="479"/>
      <c r="Q124" s="430">
        <v>0.7</v>
      </c>
      <c r="R124" s="470">
        <f>S124*R133/100</f>
        <v>1.0787999999999998</v>
      </c>
      <c r="S124" s="478">
        <f>T124-T123</f>
        <v>7.1648214439891333</v>
      </c>
      <c r="T124" s="478">
        <f>'Summer Weights'!X120</f>
        <v>49.055914564086898</v>
      </c>
      <c r="U124" s="479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15" t="s">
        <v>17</v>
      </c>
      <c r="C135" s="516"/>
      <c r="D135" s="516"/>
      <c r="E135" s="516"/>
      <c r="F135" s="517"/>
      <c r="G135" s="515" t="s">
        <v>18</v>
      </c>
      <c r="H135" s="516"/>
      <c r="I135" s="516"/>
      <c r="J135" s="516"/>
      <c r="K135" s="517"/>
      <c r="L135" s="515" t="s">
        <v>19</v>
      </c>
      <c r="M135" s="516"/>
      <c r="N135" s="516"/>
      <c r="O135" s="516"/>
      <c r="P135" s="517"/>
      <c r="Q135" s="515" t="s">
        <v>20</v>
      </c>
      <c r="R135" s="516"/>
      <c r="S135" s="516"/>
      <c r="T135" s="516"/>
      <c r="U135" s="517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470">
        <f>D140*C149/100</f>
        <v>1.0742454545454541</v>
      </c>
      <c r="D140" s="472">
        <f>E140-E139</f>
        <v>8.4027835060343392</v>
      </c>
      <c r="E140" s="472">
        <f>'Summer Weights'!X132</f>
        <v>32.853676782214684</v>
      </c>
      <c r="F140" s="473"/>
      <c r="G140" s="421">
        <v>0.7</v>
      </c>
      <c r="H140" s="470">
        <f>I140*H149/100</f>
        <v>1.0379454545454545</v>
      </c>
      <c r="I140" s="472">
        <f>J140-J139</f>
        <v>7.9155738676661134</v>
      </c>
      <c r="J140" s="472">
        <f>'Summer Weights'!X133</f>
        <v>16.159490071041468</v>
      </c>
      <c r="K140" s="473"/>
      <c r="L140" s="421">
        <v>0.7</v>
      </c>
      <c r="M140" s="470">
        <f>N140*M149/100</f>
        <v>0.60589090909090937</v>
      </c>
      <c r="N140" s="472">
        <f>O140-O139</f>
        <v>6.2643807805098151</v>
      </c>
      <c r="O140" s="472">
        <f>'Summer Weights'!X134</f>
        <v>11.593164899616514</v>
      </c>
      <c r="P140" s="473"/>
      <c r="Q140" s="421">
        <v>0.7</v>
      </c>
      <c r="R140" s="470">
        <f>S140*R149/100</f>
        <v>1.082127272727273</v>
      </c>
      <c r="S140" s="472">
        <f>T140-T139</f>
        <v>8.6964653486396131</v>
      </c>
      <c r="T140" s="472">
        <f>'Summer Weights'!X135</f>
        <v>19.057061010562094</v>
      </c>
      <c r="U140" s="473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21" t="s">
        <v>21</v>
      </c>
      <c r="C151" s="522"/>
      <c r="D151" s="522"/>
      <c r="E151" s="522"/>
      <c r="F151" s="523"/>
      <c r="G151" s="521" t="s">
        <v>22</v>
      </c>
      <c r="H151" s="522"/>
      <c r="I151" s="522"/>
      <c r="J151" s="522"/>
      <c r="K151" s="523"/>
      <c r="L151" s="521" t="s">
        <v>23</v>
      </c>
      <c r="M151" s="522"/>
      <c r="N151" s="522"/>
      <c r="O151" s="522"/>
      <c r="P151" s="523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470">
        <f>D156*C165/100</f>
        <v>1.1035636363636372</v>
      </c>
      <c r="D156" s="480">
        <f>E156-E155</f>
        <v>8.870377271631197</v>
      </c>
      <c r="E156" s="480">
        <f>'Summer Weights'!X147</f>
        <v>12.18522334509796</v>
      </c>
      <c r="F156" s="481"/>
      <c r="G156" s="433">
        <v>0.7</v>
      </c>
      <c r="H156" s="470">
        <f>I156*H165/100</f>
        <v>1.0043999999999995</v>
      </c>
      <c r="I156" s="480">
        <f>J156-J155</f>
        <v>7.2725692935963124</v>
      </c>
      <c r="J156" s="480">
        <f>'Summer Weights'!X148</f>
        <v>17.803458163176643</v>
      </c>
      <c r="K156" s="481"/>
      <c r="L156" s="433">
        <v>0.7</v>
      </c>
      <c r="M156" s="470">
        <f>N156*M165/100</f>
        <v>1.3365818181818181</v>
      </c>
      <c r="N156" s="480">
        <f>O156-O155</f>
        <v>9.8112149906908783</v>
      </c>
      <c r="O156" s="480">
        <f>'Summer Weights'!X149</f>
        <v>25.574262777521973</v>
      </c>
      <c r="P156" s="481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  <mergeCell ref="AB16:AC16"/>
    <mergeCell ref="AD16:AE16"/>
    <mergeCell ref="AA31:AB31"/>
    <mergeCell ref="AC31:AD31"/>
    <mergeCell ref="AJ15:AJ16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Q119:U119"/>
    <mergeCell ref="B135:F135"/>
    <mergeCell ref="G135:K135"/>
    <mergeCell ref="L135:P135"/>
    <mergeCell ref="Q135:U135"/>
    <mergeCell ref="B151:F151"/>
    <mergeCell ref="G151:K151"/>
    <mergeCell ref="L151:P151"/>
    <mergeCell ref="B119:F119"/>
    <mergeCell ref="G119:K119"/>
    <mergeCell ref="L119:P1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topLeftCell="AA34" zoomScale="76" zoomScaleNormal="85" workbookViewId="0">
      <selection activeCell="AT61" sqref="AT61"/>
    </sheetView>
    <sheetView workbookViewId="1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91" t="s">
        <v>140</v>
      </c>
      <c r="AH1" s="491" t="s">
        <v>57</v>
      </c>
      <c r="AI1" s="491" t="s">
        <v>52</v>
      </c>
      <c r="AJ1" s="491" t="s">
        <v>140</v>
      </c>
      <c r="AK1" s="485" t="s">
        <v>57</v>
      </c>
      <c r="AL1" s="485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88" t="s">
        <v>25</v>
      </c>
      <c r="AC2" s="489"/>
      <c r="AD2" s="492" t="s">
        <v>58</v>
      </c>
      <c r="AE2" s="492"/>
      <c r="AF2" s="97" t="s">
        <v>97</v>
      </c>
      <c r="AG2" s="493"/>
      <c r="AH2" s="491"/>
      <c r="AI2" s="491"/>
      <c r="AJ2" s="493"/>
      <c r="AK2" s="485"/>
      <c r="AL2" s="485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1" t="s">
        <v>140</v>
      </c>
      <c r="AH16" s="491" t="s">
        <v>57</v>
      </c>
      <c r="AI16" s="491" t="s">
        <v>52</v>
      </c>
      <c r="AJ16" s="485" t="s">
        <v>140</v>
      </c>
      <c r="AK16" s="485" t="s">
        <v>57</v>
      </c>
      <c r="AL16" s="485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488" t="s">
        <v>40</v>
      </c>
      <c r="AC17" s="490"/>
      <c r="AD17" s="492" t="s">
        <v>58</v>
      </c>
      <c r="AE17" s="492"/>
      <c r="AF17" s="246" t="s">
        <v>97</v>
      </c>
      <c r="AG17" s="493"/>
      <c r="AH17" s="491"/>
      <c r="AI17" s="491"/>
      <c r="AJ17" s="534"/>
      <c r="AK17" s="485"/>
      <c r="AL17" s="485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6" t="s">
        <v>25</v>
      </c>
      <c r="AB32" s="486"/>
      <c r="AC32" s="487" t="s">
        <v>40</v>
      </c>
      <c r="AD32" s="487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492" t="s">
        <v>136</v>
      </c>
      <c r="AC49" s="492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:AH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:AH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:AH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00" t="s">
        <v>1</v>
      </c>
      <c r="C55" s="501"/>
      <c r="D55" s="501"/>
      <c r="E55" s="501"/>
      <c r="F55" s="502"/>
      <c r="G55" s="500" t="s">
        <v>2</v>
      </c>
      <c r="H55" s="501"/>
      <c r="I55" s="501"/>
      <c r="J55" s="501"/>
      <c r="K55" s="502"/>
      <c r="L55" s="500" t="s">
        <v>3</v>
      </c>
      <c r="M55" s="501"/>
      <c r="N55" s="501"/>
      <c r="O55" s="501"/>
      <c r="P55" s="502"/>
      <c r="Q55" s="500" t="s">
        <v>4</v>
      </c>
      <c r="R55" s="501"/>
      <c r="S55" s="501"/>
      <c r="T55" s="501"/>
      <c r="U55" s="502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:AH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:AH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:AH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488" t="s">
        <v>139</v>
      </c>
      <c r="AC58" s="490"/>
      <c r="AI58" s="535" t="s">
        <v>141</v>
      </c>
      <c r="AJ58" s="535"/>
      <c r="AK58" s="535"/>
      <c r="AL58" s="535"/>
      <c r="AM58" s="535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:AH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:AH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45">
        <v>0.5806</v>
      </c>
      <c r="D62" s="445">
        <v>1.2349434108345758</v>
      </c>
      <c r="E62" s="445">
        <v>93.6487409149982</v>
      </c>
      <c r="F62" s="440">
        <v>6.3512590850018</v>
      </c>
      <c r="G62" s="441">
        <v>0.25</v>
      </c>
      <c r="H62" s="445">
        <v>0.68130000000000002</v>
      </c>
      <c r="I62" s="445">
        <f>J62-J61</f>
        <v>2.4749076405008736</v>
      </c>
      <c r="J62" s="445">
        <v>92.213467595165696</v>
      </c>
      <c r="K62" s="440">
        <v>7.7865324048343041</v>
      </c>
      <c r="L62" s="441">
        <v>0.25</v>
      </c>
      <c r="M62" s="445">
        <v>0.21290000000000001</v>
      </c>
      <c r="N62" s="445">
        <v>1.4677494967322064</v>
      </c>
      <c r="O62" s="445">
        <v>94.029037862283872</v>
      </c>
      <c r="P62" s="440">
        <v>5.9709621377161284</v>
      </c>
      <c r="Q62" s="441">
        <v>0.25</v>
      </c>
      <c r="R62" s="445">
        <v>0.60709999999999997</v>
      </c>
      <c r="S62" s="445">
        <v>2.0541919591800828</v>
      </c>
      <c r="T62" s="445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45">
        <v>1.2107000000000001</v>
      </c>
      <c r="D63" s="445">
        <v>2.5751739364406152</v>
      </c>
      <c r="E63" s="445">
        <v>96.223914851438821</v>
      </c>
      <c r="F63" s="440">
        <v>3.7760851485611795</v>
      </c>
      <c r="G63" s="441">
        <v>0.125</v>
      </c>
      <c r="H63" s="445">
        <v>1.1233</v>
      </c>
      <c r="I63" s="445">
        <f>J63-J62</f>
        <v>4.0805280384186489</v>
      </c>
      <c r="J63" s="445">
        <v>96.293995633584345</v>
      </c>
      <c r="K63" s="440">
        <v>3.7060043664156552</v>
      </c>
      <c r="L63" s="441">
        <v>0.125</v>
      </c>
      <c r="M63" s="445">
        <v>0.3881</v>
      </c>
      <c r="N63" s="445">
        <v>2.6755922014174227</v>
      </c>
      <c r="O63" s="445">
        <v>96.704630063701288</v>
      </c>
      <c r="P63" s="440">
        <v>3.2953699362987123</v>
      </c>
      <c r="Q63" s="441">
        <v>0.125</v>
      </c>
      <c r="R63" s="445">
        <v>1.1741999999999999</v>
      </c>
      <c r="S63" s="445">
        <v>3.9730393649633551</v>
      </c>
      <c r="T63" s="445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:AH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:AH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:AH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45">
        <v>0.24840000000000001</v>
      </c>
      <c r="D66" s="445">
        <v>0.52834988503497871</v>
      </c>
      <c r="E66" s="445">
        <v>98.392191312005082</v>
      </c>
      <c r="F66" s="440">
        <v>1.6078086879949183</v>
      </c>
      <c r="G66" s="441">
        <v>3.7999999999999999E-2</v>
      </c>
      <c r="H66" s="445">
        <v>0.20180000000000001</v>
      </c>
      <c r="I66" s="445">
        <v>0.73306379253350185</v>
      </c>
      <c r="J66" s="445">
        <v>99.049069503020519</v>
      </c>
      <c r="K66" s="440">
        <v>0.95093049697948118</v>
      </c>
      <c r="L66" s="441">
        <v>3.7999999999999999E-2</v>
      </c>
      <c r="M66" s="445">
        <v>9.5399999999999999E-2</v>
      </c>
      <c r="N66" s="445">
        <v>0.65769517138681299</v>
      </c>
      <c r="O66" s="445">
        <v>98.929349474671156</v>
      </c>
      <c r="P66" s="440">
        <v>1.0706505253288441</v>
      </c>
      <c r="Q66" s="441">
        <v>3.7999999999999999E-2</v>
      </c>
      <c r="R66" s="445">
        <v>0.28420000000000001</v>
      </c>
      <c r="S66" s="445">
        <v>0.9616230518843345</v>
      </c>
      <c r="T66" s="445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:AH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6">
        <v>47.014299999999999</v>
      </c>
      <c r="D69" s="447">
        <f>SUM(D57:D68)</f>
        <v>100.00000000000004</v>
      </c>
      <c r="E69" s="448">
        <f>SUM(C57:C68)</f>
        <v>47.014300000000013</v>
      </c>
      <c r="F69" s="449"/>
      <c r="G69" s="450" t="s">
        <v>24</v>
      </c>
      <c r="H69" s="446">
        <v>27.528300000000002</v>
      </c>
      <c r="I69" s="447">
        <f>SUM(H57:H68)</f>
        <v>27.528300000000002</v>
      </c>
      <c r="J69" s="448"/>
      <c r="K69" s="449"/>
      <c r="L69" s="450" t="s">
        <v>24</v>
      </c>
      <c r="M69" s="446">
        <v>14.5052</v>
      </c>
      <c r="N69" s="447"/>
      <c r="O69" s="448"/>
      <c r="P69" s="449"/>
      <c r="Q69" s="450" t="s">
        <v>24</v>
      </c>
      <c r="R69" s="446">
        <v>29.554200000000002</v>
      </c>
      <c r="S69" s="447">
        <v>100.00000000000001</v>
      </c>
      <c r="T69" s="448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494" t="s">
        <v>5</v>
      </c>
      <c r="C71" s="495"/>
      <c r="D71" s="495"/>
      <c r="E71" s="495"/>
      <c r="F71" s="496"/>
      <c r="G71" s="494" t="s">
        <v>6</v>
      </c>
      <c r="H71" s="495"/>
      <c r="I71" s="495"/>
      <c r="J71" s="495"/>
      <c r="K71" s="496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497" t="s">
        <v>7</v>
      </c>
      <c r="C87" s="498"/>
      <c r="D87" s="498"/>
      <c r="E87" s="498"/>
      <c r="F87" s="499"/>
      <c r="G87" s="497" t="s">
        <v>8</v>
      </c>
      <c r="H87" s="498"/>
      <c r="I87" s="498"/>
      <c r="J87" s="498"/>
      <c r="K87" s="499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03" t="s">
        <v>9</v>
      </c>
      <c r="C103" s="504"/>
      <c r="D103" s="504"/>
      <c r="E103" s="504"/>
      <c r="F103" s="505"/>
      <c r="G103" s="503" t="s">
        <v>10</v>
      </c>
      <c r="H103" s="504"/>
      <c r="I103" s="504"/>
      <c r="J103" s="504"/>
      <c r="K103" s="505"/>
      <c r="L103" s="506" t="s">
        <v>11</v>
      </c>
      <c r="M103" s="507"/>
      <c r="N103" s="507"/>
      <c r="O103" s="507"/>
      <c r="P103" s="508"/>
      <c r="Q103" s="503" t="s">
        <v>12</v>
      </c>
      <c r="R103" s="504"/>
      <c r="S103" s="504"/>
      <c r="T103" s="504"/>
      <c r="U103" s="505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09" t="s">
        <v>13</v>
      </c>
      <c r="C119" s="510"/>
      <c r="D119" s="510"/>
      <c r="E119" s="510"/>
      <c r="F119" s="511"/>
      <c r="G119" s="509" t="s">
        <v>14</v>
      </c>
      <c r="H119" s="510"/>
      <c r="I119" s="510"/>
      <c r="J119" s="510"/>
      <c r="K119" s="511"/>
      <c r="L119" s="512" t="s">
        <v>15</v>
      </c>
      <c r="M119" s="513"/>
      <c r="N119" s="513"/>
      <c r="O119" s="513"/>
      <c r="P119" s="514"/>
      <c r="Q119" s="509" t="s">
        <v>16</v>
      </c>
      <c r="R119" s="510"/>
      <c r="S119" s="510"/>
      <c r="T119" s="510"/>
      <c r="U119" s="511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494" t="s">
        <v>17</v>
      </c>
      <c r="C135" s="495"/>
      <c r="D135" s="495"/>
      <c r="E135" s="495"/>
      <c r="F135" s="496"/>
      <c r="G135" s="494" t="s">
        <v>18</v>
      </c>
      <c r="H135" s="495"/>
      <c r="I135" s="495"/>
      <c r="J135" s="495"/>
      <c r="K135" s="496"/>
      <c r="L135" s="515" t="s">
        <v>19</v>
      </c>
      <c r="M135" s="516"/>
      <c r="N135" s="516"/>
      <c r="O135" s="516"/>
      <c r="P135" s="517"/>
      <c r="Q135" s="494" t="s">
        <v>20</v>
      </c>
      <c r="R135" s="495"/>
      <c r="S135" s="495"/>
      <c r="T135" s="495"/>
      <c r="U135" s="496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18" t="s">
        <v>21</v>
      </c>
      <c r="C151" s="519"/>
      <c r="D151" s="519"/>
      <c r="E151" s="519"/>
      <c r="F151" s="520"/>
      <c r="G151" s="518" t="s">
        <v>22</v>
      </c>
      <c r="H151" s="519"/>
      <c r="I151" s="519"/>
      <c r="J151" s="519"/>
      <c r="K151" s="520"/>
      <c r="L151" s="521" t="s">
        <v>23</v>
      </c>
      <c r="M151" s="522"/>
      <c r="N151" s="522"/>
      <c r="O151" s="522"/>
      <c r="P151" s="523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AK16:AK17"/>
    <mergeCell ref="B71:F71"/>
    <mergeCell ref="G71:K71"/>
    <mergeCell ref="B87:F87"/>
    <mergeCell ref="G87:K87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151:F151"/>
    <mergeCell ref="G151:K151"/>
    <mergeCell ref="L151:P15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abSelected="1" topLeftCell="G34" zoomScale="85" zoomScaleNormal="85" workbookViewId="0">
      <selection activeCell="AC52" sqref="AC52"/>
    </sheetView>
    <sheetView workbookViewId="1">
      <selection sqref="A1:N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492" t="s">
        <v>92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492"/>
    </row>
    <row r="2" spans="1:14" x14ac:dyDescent="0.25">
      <c r="A2" s="228"/>
      <c r="B2" s="530" t="s">
        <v>104</v>
      </c>
      <c r="C2" s="531"/>
      <c r="D2" s="532"/>
      <c r="E2" s="530" t="s">
        <v>101</v>
      </c>
      <c r="F2" s="531"/>
      <c r="G2" s="532"/>
      <c r="H2" s="530" t="s">
        <v>103</v>
      </c>
      <c r="I2" s="531"/>
      <c r="J2" s="532"/>
      <c r="K2" s="530" t="s">
        <v>72</v>
      </c>
      <c r="L2" s="531"/>
      <c r="M2" s="532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84">
        <f>'Spring Weights (interpolated)'!AJ33</f>
        <v>-17.127763636363639</v>
      </c>
      <c r="C4" s="483">
        <f>'Spring Weights (interpolated)'!AD4</f>
        <v>33.791118181818184</v>
      </c>
      <c r="D4" s="240">
        <f>B4/C4</f>
        <v>-0.50687176269826695</v>
      </c>
      <c r="E4" s="484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84">
        <f>'Spring Weights (interpolated)'!AJ34</f>
        <v>-6.5876999999999981</v>
      </c>
      <c r="C5" s="483">
        <f>'Spring Weights (interpolated)'!AD5</f>
        <v>16.663354545454546</v>
      </c>
      <c r="D5" s="240">
        <f t="shared" ref="D5:D13" si="0">B5/C5</f>
        <v>-0.39534056495227132</v>
      </c>
      <c r="E5" s="484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84">
        <f>'Spring Weights (interpolated)'!AJ35</f>
        <v>18.205045454545463</v>
      </c>
      <c r="C6" s="483">
        <f>'Spring Weights (interpolated)'!AD6</f>
        <v>34.031563636363636</v>
      </c>
      <c r="D6" s="240">
        <f t="shared" si="0"/>
        <v>0.53494590049024038</v>
      </c>
      <c r="E6" s="484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84">
        <f>'Spring Weights (interpolated)'!AJ36</f>
        <v>0.91498181818182189</v>
      </c>
      <c r="C7" s="483">
        <f>'Spring Weights (interpolated)'!AD7</f>
        <v>29.534727272727267</v>
      </c>
      <c r="D7" s="240">
        <f t="shared" si="0"/>
        <v>3.0979863458117231E-2</v>
      </c>
      <c r="E7" s="484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84">
        <f>'Spring Weights (interpolated)'!AJ37</f>
        <v>-14.113254545454545</v>
      </c>
      <c r="C8" s="483">
        <f>'Spring Weights (interpolated)'!AD8</f>
        <v>36.797427272727276</v>
      </c>
      <c r="D8" s="240">
        <f t="shared" si="0"/>
        <v>-0.38353916541102051</v>
      </c>
      <c r="E8" s="484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84">
        <f>'Spring Weights (interpolated)'!AJ38</f>
        <v>-0.21743636363636298</v>
      </c>
      <c r="C9" s="483">
        <f>'Spring Weights (interpolated)'!AD9</f>
        <v>16.552354545454545</v>
      </c>
      <c r="D9" s="240">
        <f t="shared" si="0"/>
        <v>-1.3136279979942392E-2</v>
      </c>
      <c r="E9" s="484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84">
        <f>'Spring Weights (interpolated)'!AJ39</f>
        <v>0.28345454545454629</v>
      </c>
      <c r="C10" s="483">
        <f>'Spring Weights (interpolated)'!AD10</f>
        <v>47.434899999999999</v>
      </c>
      <c r="D10" s="240">
        <f t="shared" si="0"/>
        <v>5.9756539057644539E-3</v>
      </c>
      <c r="E10" s="484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84">
        <f>'Spring Weights (interpolated)'!AJ40</f>
        <v>-4.7578909090909072</v>
      </c>
      <c r="C11" s="483">
        <f>'Spring Weights (interpolated)'!AD11</f>
        <v>23.607836363636359</v>
      </c>
      <c r="D11" s="240">
        <f t="shared" si="0"/>
        <v>-0.2015386262342781</v>
      </c>
      <c r="E11" s="484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84">
        <f>'Spring Weights (interpolated)'!AJ41</f>
        <v>0.64059090909090699</v>
      </c>
      <c r="C12" s="483">
        <f>'Spring Weights (interpolated)'!AD12</f>
        <v>17.503627272727272</v>
      </c>
      <c r="D12" s="240">
        <f t="shared" si="0"/>
        <v>3.6597609118940944E-2</v>
      </c>
      <c r="E12" s="484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84">
        <f>'Spring Weights (interpolated)'!AJ42</f>
        <v>-2.0198636363636346</v>
      </c>
      <c r="C13" s="483">
        <f>'Spring Weights (interpolated)'!AD13</f>
        <v>11.680145454545453</v>
      </c>
      <c r="D13" s="240">
        <f t="shared" si="0"/>
        <v>-0.17293137694424715</v>
      </c>
      <c r="E13" s="484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84">
        <f>'Spring Weights (interpolated)'!AJ43</f>
        <v>-3.2268636363636283</v>
      </c>
      <c r="C14" s="483">
        <f>'Spring Weights (interpolated)'!AD15</f>
        <v>24.183427272727265</v>
      </c>
      <c r="D14" s="241">
        <f>B14/C14</f>
        <v>-0.13343285052084852</v>
      </c>
      <c r="E14" s="484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492" t="s">
        <v>99</v>
      </c>
      <c r="B16" s="533"/>
      <c r="C16" s="533"/>
      <c r="D16" s="533"/>
      <c r="E16" s="533"/>
      <c r="F16" s="533"/>
      <c r="G16" s="533"/>
      <c r="H16" s="533"/>
      <c r="I16" s="533"/>
      <c r="J16" s="533"/>
      <c r="K16" s="533"/>
      <c r="L16" s="533"/>
      <c r="M16" s="533"/>
      <c r="N16" s="492"/>
    </row>
    <row r="17" spans="1:14" x14ac:dyDescent="0.25">
      <c r="A17" s="228"/>
      <c r="B17" s="530" t="s">
        <v>104</v>
      </c>
      <c r="C17" s="531"/>
      <c r="D17" s="532"/>
      <c r="E17" s="530" t="s">
        <v>102</v>
      </c>
      <c r="F17" s="531"/>
      <c r="G17" s="532"/>
      <c r="H17" s="530" t="s">
        <v>103</v>
      </c>
      <c r="I17" s="531"/>
      <c r="J17" s="532"/>
      <c r="K17" s="530" t="s">
        <v>72</v>
      </c>
      <c r="L17" s="531"/>
      <c r="M17" s="532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0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492" t="s">
        <v>100</v>
      </c>
      <c r="B30" s="533"/>
      <c r="C30" s="533"/>
      <c r="D30" s="533"/>
      <c r="E30" s="533"/>
      <c r="F30" s="533"/>
      <c r="G30" s="533"/>
      <c r="H30" s="533"/>
      <c r="I30" s="533"/>
      <c r="J30" s="533"/>
      <c r="K30" s="533"/>
      <c r="L30" s="533"/>
      <c r="M30" s="533"/>
      <c r="N30" s="492"/>
    </row>
    <row r="31" spans="1:14" x14ac:dyDescent="0.25">
      <c r="A31" s="228"/>
      <c r="B31" s="530" t="s">
        <v>104</v>
      </c>
      <c r="C31" s="531"/>
      <c r="D31" s="532"/>
      <c r="E31" s="530" t="s">
        <v>102</v>
      </c>
      <c r="F31" s="531"/>
      <c r="G31" s="532"/>
      <c r="H31" s="530" t="s">
        <v>103</v>
      </c>
      <c r="I31" s="531"/>
      <c r="J31" s="532"/>
      <c r="K31" s="530" t="s">
        <v>72</v>
      </c>
      <c r="L31" s="531"/>
      <c r="M31" s="532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35: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492" t="s">
        <v>146</v>
      </c>
      <c r="B42" s="533"/>
      <c r="C42" s="533"/>
      <c r="D42" s="533"/>
      <c r="E42" s="533"/>
      <c r="F42" s="533"/>
      <c r="G42" s="533"/>
      <c r="H42" s="533"/>
      <c r="I42" s="533"/>
      <c r="J42" s="533"/>
      <c r="K42" s="533"/>
      <c r="L42" s="533"/>
      <c r="M42" s="533"/>
      <c r="N42" s="492"/>
    </row>
    <row r="43" spans="1:14" x14ac:dyDescent="0.25">
      <c r="A43" s="228"/>
      <c r="B43" s="492" t="s">
        <v>104</v>
      </c>
      <c r="C43" s="492"/>
      <c r="D43" s="492"/>
      <c r="E43" s="492" t="s">
        <v>102</v>
      </c>
      <c r="F43" s="492"/>
      <c r="G43" s="492"/>
      <c r="H43" s="492" t="s">
        <v>103</v>
      </c>
      <c r="I43" s="492"/>
      <c r="J43" s="492"/>
      <c r="K43" s="492" t="s">
        <v>72</v>
      </c>
      <c r="L43" s="492"/>
      <c r="M43" s="492"/>
      <c r="N43" s="244"/>
    </row>
    <row r="44" spans="1:14" x14ac:dyDescent="0.25">
      <c r="A44" s="229" t="s">
        <v>73</v>
      </c>
      <c r="B44" s="538" t="s">
        <v>87</v>
      </c>
      <c r="C44" s="215" t="s">
        <v>93</v>
      </c>
      <c r="D44" s="215" t="s">
        <v>75</v>
      </c>
      <c r="E44" s="538" t="s">
        <v>88</v>
      </c>
      <c r="F44" s="215" t="s">
        <v>94</v>
      </c>
      <c r="G44" s="215" t="s">
        <v>75</v>
      </c>
      <c r="H44" s="538" t="s">
        <v>89</v>
      </c>
      <c r="I44" s="215" t="s">
        <v>95</v>
      </c>
      <c r="J44" s="215" t="s">
        <v>75</v>
      </c>
      <c r="K44" s="538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540" t="s">
        <v>106</v>
      </c>
      <c r="B45" s="539">
        <f>'Spring Weights (interpolated)'!AJ60</f>
        <v>-11.857731818181819</v>
      </c>
      <c r="C45" s="462">
        <f>'Spring Weights (interpolated)'!AE51</f>
        <v>25.227236363636365</v>
      </c>
      <c r="D45" s="462">
        <f>B45/C45</f>
        <v>-0.47003689374687385</v>
      </c>
      <c r="E45" s="539">
        <f>'Spring Weights (interpolated)'!AK60</f>
        <v>-3.968618181818182</v>
      </c>
      <c r="F45" s="462" cm="1">
        <f t="array" ref="F45:F51">'Spring Weights (interpolated)'!AF51:AF57</f>
        <v>11.176263636363636</v>
      </c>
      <c r="G45" s="462">
        <f>E45/F45</f>
        <v>-0.35509346512779927</v>
      </c>
      <c r="H45" s="539">
        <f>'Spring Weights (interpolated)'!AL60</f>
        <v>-0.77466241219023235</v>
      </c>
      <c r="I45" s="462" cm="1">
        <f t="array" ref="I45:I51">'Spring Weights (interpolated)'!AG51:AG57</f>
        <v>1.9859616586498321</v>
      </c>
      <c r="J45" s="462">
        <f>H45/I45</f>
        <v>-0.39006916816152998</v>
      </c>
      <c r="K45" s="539">
        <f>'Spring Weights (interpolated)'!AM60</f>
        <v>-5.8912854183412883E-2</v>
      </c>
      <c r="L45" s="462" cm="1">
        <f t="array" ref="L45:L51">'Spring Weights (interpolated)'!AH51:AH57</f>
        <v>0.14481516859146945</v>
      </c>
      <c r="M45" s="462">
        <f>K45/L45</f>
        <v>-0.40681411178416588</v>
      </c>
      <c r="N45" s="86">
        <v>0.20454360227175514</v>
      </c>
    </row>
    <row r="46" spans="1:14" x14ac:dyDescent="0.25">
      <c r="A46" s="541" t="s">
        <v>107</v>
      </c>
      <c r="B46" s="539">
        <f>'Spring Weights (interpolated)'!AJ61</f>
        <v>18.205045454545463</v>
      </c>
      <c r="C46" s="462">
        <f>'Spring Weights (interpolated)'!AE52</f>
        <v>34.031563636363636</v>
      </c>
      <c r="D46" s="462">
        <f t="shared" ref="D46:D51" si="18">B46/C46</f>
        <v>0.53494590049024038</v>
      </c>
      <c r="E46" s="539">
        <f>'Spring Weights (interpolated)'!AK61</f>
        <v>5.8074545454545401</v>
      </c>
      <c r="F46" s="462">
        <v>12.953336363636364</v>
      </c>
      <c r="G46" s="462">
        <f t="shared" ref="G46:G51" si="19">E46/F46</f>
        <v>0.4483365815897199</v>
      </c>
      <c r="H46" s="539">
        <f>'Spring Weights (interpolated)'!AL61</f>
        <v>0.8105395516297047</v>
      </c>
      <c r="I46" s="462">
        <v>1.7951717616012994</v>
      </c>
      <c r="J46" s="462">
        <f t="shared" ref="J46:J51" si="20">H46/I46</f>
        <v>0.45151086317595629</v>
      </c>
      <c r="K46" s="539">
        <f>'Spring Weights (interpolated)'!AM61</f>
        <v>6.5999564974747599E-2</v>
      </c>
      <c r="L46" s="462">
        <v>0.13238380964895011</v>
      </c>
      <c r="M46" s="462">
        <f t="shared" ref="M46:M51" si="21">K46/L46</f>
        <v>0.49854710443643002</v>
      </c>
      <c r="N46" s="220">
        <v>-0.31661374974045781</v>
      </c>
    </row>
    <row r="47" spans="1:14" x14ac:dyDescent="0.25">
      <c r="A47" s="542" t="s">
        <v>108</v>
      </c>
      <c r="B47" s="539">
        <f>'Spring Weights (interpolated)'!AJ62</f>
        <v>0.91498181818182189</v>
      </c>
      <c r="C47" s="462">
        <f>'Spring Weights (interpolated)'!AE53</f>
        <v>29.534727272727267</v>
      </c>
      <c r="D47" s="462">
        <f t="shared" si="18"/>
        <v>3.0979863458117231E-2</v>
      </c>
      <c r="E47" s="539">
        <f>'Spring Weights (interpolated)'!AK62</f>
        <v>7.4040181818181825</v>
      </c>
      <c r="F47" s="462">
        <v>8.5811727272727278</v>
      </c>
      <c r="G47" s="462">
        <f t="shared" si="19"/>
        <v>0.86282125032709034</v>
      </c>
      <c r="H47" s="539">
        <f>'Spring Weights (interpolated)'!AL62</f>
        <v>1.3972786932835388</v>
      </c>
      <c r="I47" s="462">
        <v>1.6108243373451037</v>
      </c>
      <c r="J47" s="462">
        <f t="shared" si="20"/>
        <v>0.86743083084185191</v>
      </c>
      <c r="K47" s="539">
        <f>'Spring Weights (interpolated)'!AM62</f>
        <v>0.11179122774730278</v>
      </c>
      <c r="L47" s="462">
        <v>0.12090681526084991</v>
      </c>
      <c r="M47" s="462">
        <f t="shared" si="21"/>
        <v>0.9246065038279212</v>
      </c>
      <c r="N47" s="222">
        <v>-0.11017208412824342</v>
      </c>
    </row>
    <row r="48" spans="1:14" x14ac:dyDescent="0.25">
      <c r="A48" s="543" t="s">
        <v>109</v>
      </c>
      <c r="B48" s="539">
        <f>'Spring Weights (interpolated)'!AJ63</f>
        <v>-7.1653454545454558</v>
      </c>
      <c r="C48" s="462">
        <f>'Spring Weights (interpolated)'!AE54</f>
        <v>26.674890909090912</v>
      </c>
      <c r="D48" s="462">
        <f t="shared" si="18"/>
        <v>-0.26861761043241894</v>
      </c>
      <c r="E48" s="539">
        <f>'Spring Weights (interpolated)'!AK63</f>
        <v>-5.8510045454545434</v>
      </c>
      <c r="F48" s="462">
        <v>13.561759090909089</v>
      </c>
      <c r="G48" s="462">
        <f t="shared" si="19"/>
        <v>-0.43143404231215637</v>
      </c>
      <c r="H48" s="539">
        <f>'Spring Weights (interpolated)'!AL63</f>
        <v>-1.5759909038885076</v>
      </c>
      <c r="I48" s="462">
        <v>3.3155715952934552</v>
      </c>
      <c r="J48" s="462">
        <f t="shared" si="20"/>
        <v>-0.47533007766313051</v>
      </c>
      <c r="K48" s="539">
        <f>'Spring Weights (interpolated)'!AM63</f>
        <v>-0.14377021099166365</v>
      </c>
      <c r="L48" s="462">
        <v>0.27119958938714811</v>
      </c>
      <c r="M48" s="462">
        <f t="shared" si="21"/>
        <v>-0.5301269493680022</v>
      </c>
      <c r="N48" s="87">
        <v>6.0405779541984679E-2</v>
      </c>
    </row>
    <row r="49" spans="1:14" x14ac:dyDescent="0.25">
      <c r="A49" s="544" t="s">
        <v>110</v>
      </c>
      <c r="B49" s="539">
        <f>'Spring Weights (interpolated)'!AJ64</f>
        <v>-2.2372181818181787</v>
      </c>
      <c r="C49" s="462">
        <f>'Spring Weights (interpolated)'!AE55</f>
        <v>35.521368181818175</v>
      </c>
      <c r="D49" s="462">
        <f t="shared" si="18"/>
        <v>-6.2982320116918025E-2</v>
      </c>
      <c r="E49" s="539">
        <f>'Spring Weights (interpolated)'!AK64</f>
        <v>0.65411818181818049</v>
      </c>
      <c r="F49" s="462">
        <v>11.401931818181822</v>
      </c>
      <c r="G49" s="462">
        <f t="shared" si="19"/>
        <v>5.736906624674832E-2</v>
      </c>
      <c r="H49" s="539">
        <f>'Spring Weights (interpolated)'!AL64</f>
        <v>-6.2934888555123525E-2</v>
      </c>
      <c r="I49" s="462">
        <v>2.6167157657569384</v>
      </c>
      <c r="J49" s="462">
        <f t="shared" si="20"/>
        <v>-2.4051098471873318E-2</v>
      </c>
      <c r="K49" s="539">
        <f>'Spring Weights (interpolated)'!AM64</f>
        <v>-1.2090433338006967E-2</v>
      </c>
      <c r="L49" s="462">
        <v>0.22393563169580205</v>
      </c>
      <c r="M49" s="462">
        <f t="shared" si="21"/>
        <v>-5.3990663506515192E-2</v>
      </c>
      <c r="N49" s="225">
        <v>-3.4732918409770948E-2</v>
      </c>
    </row>
    <row r="50" spans="1:14" x14ac:dyDescent="0.25">
      <c r="A50" s="545" t="s">
        <v>111</v>
      </c>
      <c r="B50" s="539">
        <f>'Spring Weights (interpolated)'!AJ65</f>
        <v>-0.68963636363636382</v>
      </c>
      <c r="C50" s="462">
        <f>'Spring Weights (interpolated)'!AE56</f>
        <v>14.591886363636362</v>
      </c>
      <c r="D50" s="462">
        <f t="shared" si="18"/>
        <v>-4.7261632009071061E-2</v>
      </c>
      <c r="E50" s="539">
        <f>'Spring Weights (interpolated)'!AK65</f>
        <v>1.1640363636363666</v>
      </c>
      <c r="F50" s="462">
        <v>4.4296636363636352</v>
      </c>
      <c r="G50" s="462">
        <f t="shared" si="19"/>
        <v>0.26278211150857006</v>
      </c>
      <c r="H50" s="539">
        <f>'Spring Weights (interpolated)'!AL65</f>
        <v>0.38746072842202617</v>
      </c>
      <c r="I50" s="462">
        <v>0.87419589593121216</v>
      </c>
      <c r="J50" s="462">
        <f t="shared" si="20"/>
        <v>0.44321956923544548</v>
      </c>
      <c r="K50" s="539">
        <f>'Spring Weights (interpolated)'!AM65</f>
        <v>2.8259884453441547E-2</v>
      </c>
      <c r="L50" s="462">
        <v>5.3915099455572491E-2</v>
      </c>
      <c r="M50" s="462">
        <f t="shared" si="21"/>
        <v>0.52415528745761586</v>
      </c>
      <c r="N50" s="220">
        <v>-0.16746416727938898</v>
      </c>
    </row>
    <row r="51" spans="1:14" x14ac:dyDescent="0.25">
      <c r="A51" s="546" t="s">
        <v>112</v>
      </c>
      <c r="B51" s="539">
        <f>'Spring Weights (interpolated)'!AJ66</f>
        <v>1.137509090909095</v>
      </c>
      <c r="C51" s="462">
        <f>'Spring Weights (interpolated)'!AE57</f>
        <v>19.819054545454541</v>
      </c>
      <c r="D51" s="462">
        <f t="shared" si="18"/>
        <v>5.7394720232503742E-2</v>
      </c>
      <c r="E51" s="539">
        <f>'Spring Weights (interpolated)'!AK66</f>
        <v>0.80814090909090197</v>
      </c>
      <c r="F51" s="462">
        <v>9.0061954545454572</v>
      </c>
      <c r="G51" s="462">
        <f t="shared" si="19"/>
        <v>8.973166451578958E-2</v>
      </c>
      <c r="H51" s="539">
        <f>'Spring Weights (interpolated)'!AL66</f>
        <v>-0.51978052806460084</v>
      </c>
      <c r="I51" s="462">
        <v>1.7691754221837288</v>
      </c>
      <c r="J51" s="462">
        <f t="shared" si="20"/>
        <v>-0.29379818504545202</v>
      </c>
      <c r="K51" s="539">
        <f>'Spring Weights (interpolated)'!AM66</f>
        <v>-4.1853378148473147E-2</v>
      </c>
      <c r="L51" s="462">
        <v>0.12215541692678275</v>
      </c>
      <c r="M51" s="462">
        <f t="shared" si="21"/>
        <v>-0.34262400474273796</v>
      </c>
      <c r="N51" s="227">
        <v>-3.3378369109007613E-2</v>
      </c>
    </row>
    <row r="53" spans="1:14" x14ac:dyDescent="0.25">
      <c r="A53" s="492" t="s">
        <v>147</v>
      </c>
      <c r="B53" s="533"/>
      <c r="C53" s="533"/>
      <c r="D53" s="533"/>
      <c r="E53" s="533"/>
      <c r="F53" s="533"/>
      <c r="G53" s="533"/>
      <c r="H53" s="533"/>
      <c r="I53" s="533"/>
      <c r="J53" s="533"/>
      <c r="K53" s="533"/>
      <c r="L53" s="533"/>
      <c r="M53" s="533"/>
      <c r="N53" s="492"/>
    </row>
    <row r="54" spans="1:14" x14ac:dyDescent="0.25">
      <c r="A54" s="228"/>
      <c r="B54" s="492" t="s">
        <v>104</v>
      </c>
      <c r="C54" s="492"/>
      <c r="D54" s="492"/>
      <c r="E54" s="492" t="s">
        <v>102</v>
      </c>
      <c r="F54" s="492"/>
      <c r="G54" s="492"/>
      <c r="H54" s="492" t="s">
        <v>103</v>
      </c>
      <c r="I54" s="492"/>
      <c r="J54" s="492"/>
      <c r="K54" s="492" t="s">
        <v>72</v>
      </c>
      <c r="L54" s="492"/>
      <c r="M54" s="492"/>
      <c r="N54" s="244"/>
    </row>
    <row r="55" spans="1:14" x14ac:dyDescent="0.25">
      <c r="A55" s="229" t="s">
        <v>73</v>
      </c>
      <c r="B55" s="538" t="s">
        <v>87</v>
      </c>
      <c r="C55" s="215" t="s">
        <v>93</v>
      </c>
      <c r="D55" s="215" t="s">
        <v>75</v>
      </c>
      <c r="E55" s="538" t="s">
        <v>88</v>
      </c>
      <c r="F55" s="215" t="s">
        <v>94</v>
      </c>
      <c r="G55" s="215" t="s">
        <v>75</v>
      </c>
      <c r="H55" s="538" t="s">
        <v>89</v>
      </c>
      <c r="I55" s="215" t="s">
        <v>95</v>
      </c>
      <c r="J55" s="215" t="s">
        <v>75</v>
      </c>
      <c r="K55" s="538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540" t="s">
        <v>106</v>
      </c>
      <c r="B56" s="539">
        <f>'Summer Weights (interpolated)'!AJ60</f>
        <v>0.9253636363636355</v>
      </c>
      <c r="C56" s="462">
        <f>'Summer Weights (interpolated)'!AE51</f>
        <v>1.8720363636363642</v>
      </c>
      <c r="D56" s="462">
        <f>B56/C56</f>
        <v>0.4943085798644154</v>
      </c>
      <c r="E56" s="539">
        <f>'Summer Weights (interpolated)'!AK60</f>
        <v>2.7760263636363636</v>
      </c>
      <c r="F56" s="462">
        <f>'Summer Weights (interpolated)'!AF51</f>
        <v>5.9223136363636364</v>
      </c>
      <c r="G56" s="462">
        <f>E56/F56</f>
        <v>0.46874018062658251</v>
      </c>
      <c r="H56" s="539">
        <f>'Summer Weights (interpolated)'!AL60</f>
        <v>1.3766493955717056</v>
      </c>
      <c r="I56" s="462">
        <f>'Summer Weights (interpolated)'!AG51</f>
        <v>4.0180348353587583</v>
      </c>
      <c r="J56" s="462">
        <f>H56/I56</f>
        <v>0.34261758595450026</v>
      </c>
      <c r="K56" s="539">
        <f>'Summer Weights (interpolated)'!AM60</f>
        <v>7.4876337135197729E-2</v>
      </c>
      <c r="L56" s="462">
        <f>'Summer Weights (interpolated)'!AH51</f>
        <v>0.22539512687583316</v>
      </c>
      <c r="M56" s="462">
        <f>K56/L56</f>
        <v>0.33220033712816693</v>
      </c>
      <c r="N56" s="86">
        <v>-0.25646381521666273</v>
      </c>
    </row>
    <row r="57" spans="1:14" x14ac:dyDescent="0.25">
      <c r="A57" s="541" t="s">
        <v>107</v>
      </c>
      <c r="B57" s="539">
        <f>'Summer Weights (interpolated)'!AJ61</f>
        <v>4.5603454545454545</v>
      </c>
      <c r="C57" s="462">
        <f>'Summer Weights (interpolated)'!AE52</f>
        <v>2.6312363636363632</v>
      </c>
      <c r="D57" s="462">
        <f t="shared" ref="D57:D61" si="22">B57/C57</f>
        <v>1.7331568982434806</v>
      </c>
      <c r="E57" s="539">
        <f>'Summer Weights (interpolated)'!AK61</f>
        <v>-0.19984545454545355</v>
      </c>
      <c r="F57" s="462">
        <f>'Summer Weights (interpolated)'!AF52</f>
        <v>5.9299636363636363</v>
      </c>
      <c r="G57" s="462">
        <f t="shared" ref="G57:G61" si="23">E57/F57</f>
        <v>-3.3700957847357473E-2</v>
      </c>
      <c r="H57" s="539">
        <f>'Summer Weights (interpolated)'!AL61</f>
        <v>0.77072804517574856</v>
      </c>
      <c r="I57" s="462">
        <f>'Summer Weights (interpolated)'!AG52</f>
        <v>3.2029096365455167</v>
      </c>
      <c r="J57" s="462">
        <f t="shared" ref="J57:J61" si="24">H57/I57</f>
        <v>0.2406337151637577</v>
      </c>
      <c r="K57" s="539">
        <f>'Summer Weights (interpolated)'!AM61</f>
        <v>4.7747439937281255E-2</v>
      </c>
      <c r="L57" s="462">
        <f>'Summer Weights (interpolated)'!AH52</f>
        <v>0.18703707902634226</v>
      </c>
      <c r="M57" s="462">
        <f t="shared" ref="M57:M61" si="25">K57/L57</f>
        <v>0.25528328492852753</v>
      </c>
      <c r="N57" s="420">
        <v>-0.32648441197031308</v>
      </c>
    </row>
    <row r="58" spans="1:14" x14ac:dyDescent="0.25">
      <c r="A58" s="543" t="s">
        <v>109</v>
      </c>
      <c r="B58" s="539">
        <f>'Summer Weights (interpolated)'!AJ63</f>
        <v>-3.7085181818181812</v>
      </c>
      <c r="C58" s="462">
        <f>'Summer Weights (interpolated)'!AE54</f>
        <v>7.6542727272727262</v>
      </c>
      <c r="D58" s="462">
        <f t="shared" si="22"/>
        <v>-0.48450301079610908</v>
      </c>
      <c r="E58" s="539">
        <f>'Summer Weights (interpolated)'!AK63</f>
        <v>-1.6097318181818183</v>
      </c>
      <c r="F58" s="462">
        <f>'Summer Weights (interpolated)'!AF54</f>
        <v>7.9167272727272735</v>
      </c>
      <c r="G58" s="462">
        <f t="shared" si="23"/>
        <v>-0.20333298883836295</v>
      </c>
      <c r="H58" s="539">
        <f>'Summer Weights (interpolated)'!AL63</f>
        <v>-0.3989000650117589</v>
      </c>
      <c r="I58" s="462">
        <f>'Summer Weights (interpolated)'!AG54</f>
        <v>6.0716580287003303</v>
      </c>
      <c r="J58" s="462">
        <f t="shared" si="24"/>
        <v>-6.5698704229748175E-2</v>
      </c>
      <c r="K58" s="539">
        <f>'Summer Weights (interpolated)'!AM63</f>
        <v>-8.1408390169192879E-2</v>
      </c>
      <c r="L58" s="462">
        <f>'Summer Weights (interpolated)'!AH54</f>
        <v>0.49624659678622718</v>
      </c>
      <c r="M58" s="462">
        <f t="shared" si="25"/>
        <v>-0.16404825886244201</v>
      </c>
      <c r="N58" s="87">
        <v>8.8871890830739209E-2</v>
      </c>
    </row>
    <row r="59" spans="1:14" x14ac:dyDescent="0.25">
      <c r="A59" s="544" t="s">
        <v>110</v>
      </c>
      <c r="B59" s="539">
        <f>'Summer Weights (interpolated)'!AJ64</f>
        <v>-3.9896136363636359</v>
      </c>
      <c r="C59" s="462">
        <f>'Summer Weights (interpolated)'!AE55</f>
        <v>7.3863000000000003</v>
      </c>
      <c r="D59" s="462">
        <f t="shared" si="22"/>
        <v>-0.54013696117997312</v>
      </c>
      <c r="E59" s="539">
        <f>'Summer Weights (interpolated)'!AK64</f>
        <v>1.3410136363636358</v>
      </c>
      <c r="F59" s="462">
        <f>'Summer Weights (interpolated)'!AF55</f>
        <v>5.7456000000000014</v>
      </c>
      <c r="G59" s="462">
        <f t="shared" si="23"/>
        <v>0.23339836333257372</v>
      </c>
      <c r="H59" s="539">
        <f>'Summer Weights (interpolated)'!AL64</f>
        <v>1.4359332002046834</v>
      </c>
      <c r="I59" s="462">
        <f>'Summer Weights (interpolated)'!AG55</f>
        <v>3.4966024327251528</v>
      </c>
      <c r="J59" s="462">
        <f t="shared" si="24"/>
        <v>0.41066527517272183</v>
      </c>
      <c r="K59" s="539">
        <f>'Summer Weights (interpolated)'!AM64</f>
        <v>0.10111553238929508</v>
      </c>
      <c r="L59" s="462">
        <f>'Summer Weights (interpolated)'!AH55</f>
        <v>0.23523687411480473</v>
      </c>
      <c r="M59" s="462">
        <f t="shared" si="25"/>
        <v>0.4298455876434864</v>
      </c>
      <c r="N59" s="225">
        <v>-5.8003155872635853E-2</v>
      </c>
    </row>
    <row r="60" spans="1:14" x14ac:dyDescent="0.25">
      <c r="A60" s="545" t="s">
        <v>111</v>
      </c>
      <c r="B60" s="539">
        <f>'Summer Weights (interpolated)'!AJ65</f>
        <v>-1.6656181818181817</v>
      </c>
      <c r="C60" s="462">
        <f>'Summer Weights (interpolated)'!AE56</f>
        <v>3.2857363636363637</v>
      </c>
      <c r="D60" s="462">
        <f t="shared" si="22"/>
        <v>-0.50692386651947396</v>
      </c>
      <c r="E60" s="539">
        <f>'Summer Weights (interpolated)'!AK65</f>
        <v>-1.9281818181817734E-2</v>
      </c>
      <c r="F60" s="462">
        <f>'Summer Weights (interpolated)'!AF56</f>
        <v>6.801263636363637</v>
      </c>
      <c r="G60" s="462">
        <f t="shared" si="23"/>
        <v>-2.8350346660178799E-3</v>
      </c>
      <c r="H60" s="539">
        <f>'Summer Weights (interpolated)'!AL65</f>
        <v>0.57420834985419233</v>
      </c>
      <c r="I60" s="462">
        <f>'Summer Weights (interpolated)'!AG56</f>
        <v>4.9116033144280369</v>
      </c>
      <c r="J60" s="462">
        <f t="shared" si="24"/>
        <v>0.11690853537936007</v>
      </c>
      <c r="K60" s="539">
        <f>'Summer Weights (interpolated)'!AM65</f>
        <v>6.4538108255397297E-2</v>
      </c>
      <c r="L60" s="462">
        <f>'Summer Weights (interpolated)'!AH56</f>
        <v>0.31899354442220529</v>
      </c>
      <c r="M60" s="462">
        <f t="shared" si="25"/>
        <v>0.20231791327406176</v>
      </c>
      <c r="N60" s="220">
        <v>-0.12379754395977956</v>
      </c>
    </row>
    <row r="61" spans="1:14" x14ac:dyDescent="0.25">
      <c r="A61" s="546" t="s">
        <v>112</v>
      </c>
      <c r="B61" s="539">
        <f>'Summer Weights (interpolated)'!AJ66</f>
        <v>-4.1172727272727805E-2</v>
      </c>
      <c r="C61" s="462">
        <f>'Summer Weights (interpolated)'!AE57</f>
        <v>2.4999727272727275</v>
      </c>
      <c r="D61" s="462">
        <f t="shared" si="22"/>
        <v>-1.6469270573861019E-2</v>
      </c>
      <c r="E61" s="539">
        <f>'Summer Weights (interpolated)'!AK66</f>
        <v>0.5895727272727278</v>
      </c>
      <c r="F61" s="462">
        <f>'Summer Weights (interpolated)'!AF57</f>
        <v>8.2403272727272725</v>
      </c>
      <c r="G61" s="462">
        <f t="shared" si="23"/>
        <v>7.154724657890911E-2</v>
      </c>
      <c r="H61" s="539">
        <f>'Summer Weights (interpolated)'!AL66</f>
        <v>1.356578484203486</v>
      </c>
      <c r="I61" s="462">
        <f>'Summer Weights (interpolated)'!AG57</f>
        <v>5.5007057771468748</v>
      </c>
      <c r="J61" s="462">
        <f t="shared" si="24"/>
        <v>0.24661898657432299</v>
      </c>
      <c r="K61" s="539">
        <f>'Summer Weights (interpolated)'!AM66</f>
        <v>-9.0322894183338387E-2</v>
      </c>
      <c r="L61" s="462">
        <f>'Summer Weights (interpolated)'!AH57</f>
        <v>0.58003241836369823</v>
      </c>
      <c r="M61" s="462">
        <f t="shared" si="25"/>
        <v>-0.15572042410688697</v>
      </c>
      <c r="N61" s="227">
        <v>-5.2460135362221633E-2</v>
      </c>
    </row>
    <row r="62" spans="1:14" x14ac:dyDescent="0.25">
      <c r="J62" s="453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46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46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62">
        <f>'Summer Weights'!AB4</f>
        <v>11.398899999999999</v>
      </c>
      <c r="D65" s="462">
        <f>B65/C65</f>
        <v>0.10636991288633117</v>
      </c>
      <c r="E65" s="86">
        <v>-0.25646381521666273</v>
      </c>
      <c r="F65" s="466">
        <v>-0.10058679002726996</v>
      </c>
      <c r="G65" s="230" t="s">
        <v>76</v>
      </c>
      <c r="H65" s="86">
        <f>'Summer Weights'!AL44</f>
        <v>1.2619357201618193</v>
      </c>
      <c r="I65" s="463">
        <f>'Summer Weights'!AN4</f>
        <v>13.110952250608275</v>
      </c>
      <c r="J65" s="462">
        <f>H65/I65</f>
        <v>9.6250500805787967E-2</v>
      </c>
      <c r="K65" s="86">
        <v>-0.25646381521666273</v>
      </c>
      <c r="W65" s="548" t="s">
        <v>144</v>
      </c>
      <c r="X65" s="548"/>
      <c r="Y65" s="548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62">
        <f>'Summer Weights'!AB5</f>
        <v>8.5109999999999992</v>
      </c>
      <c r="D66" s="462">
        <f t="shared" ref="D66:D73" si="26">B66/C66</f>
        <v>0.94708024908941391</v>
      </c>
      <c r="E66" s="86">
        <v>-0.25646381521666273</v>
      </c>
      <c r="F66" s="466">
        <v>-0.10058679002726996</v>
      </c>
      <c r="G66" s="230" t="s">
        <v>77</v>
      </c>
      <c r="H66" s="86">
        <f>'Summer Weights'!AL45</f>
        <v>9.0438957452519855</v>
      </c>
      <c r="I66" s="463">
        <f>'Summer Weights'!AN5</f>
        <v>10.964607673860909</v>
      </c>
      <c r="J66" s="462">
        <f t="shared" ref="J66:J73" si="27">H66/I66</f>
        <v>0.82482620575765719</v>
      </c>
      <c r="K66" s="86">
        <v>-0.25646381521666273</v>
      </c>
      <c r="W66" s="215" t="s">
        <v>73</v>
      </c>
      <c r="X66" s="538" t="s">
        <v>127</v>
      </c>
      <c r="Y66" s="215" t="s">
        <v>129</v>
      </c>
      <c r="Z66" s="215" t="s">
        <v>75</v>
      </c>
      <c r="AA66" s="538" t="s">
        <v>128</v>
      </c>
      <c r="AB66" s="215" t="s">
        <v>129</v>
      </c>
      <c r="AC66" s="215" t="s">
        <v>75</v>
      </c>
      <c r="AD66" s="46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62">
        <f>'Summer Weights'!AB6</f>
        <v>10.304</v>
      </c>
      <c r="D67" s="462">
        <f t="shared" si="26"/>
        <v>0.46884704968944091</v>
      </c>
      <c r="E67" s="420">
        <v>-0.32648441197031308</v>
      </c>
      <c r="F67" s="467">
        <v>-0.32001589401318453</v>
      </c>
      <c r="G67" s="231" t="s">
        <v>78</v>
      </c>
      <c r="H67" s="86">
        <f>'Summer Weights'!AL46</f>
        <v>5.1789754851130283</v>
      </c>
      <c r="I67" s="463">
        <f>'Summer Weights'!AN6</f>
        <v>11.951146715571859</v>
      </c>
      <c r="J67" s="462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62">
        <f>'Spring Weights'!AB51</f>
        <v>38.28425</v>
      </c>
      <c r="Z67" s="462">
        <f>X67/Y67</f>
        <v>-0.4510340414138973</v>
      </c>
      <c r="AA67" s="225">
        <v>-16.659925266373641</v>
      </c>
      <c r="AB67" s="462">
        <f>'Spring Weights'!AC51</f>
        <v>38.5342768272413</v>
      </c>
      <c r="AC67" s="462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62">
        <f>'Summer Weights'!AB8</f>
        <v>20.031400000000001</v>
      </c>
      <c r="D68" s="462">
        <f t="shared" si="26"/>
        <v>-0.25624269896262869</v>
      </c>
      <c r="E68" s="87">
        <v>8.8871890830739209E-2</v>
      </c>
      <c r="F68" s="468">
        <v>0.11743877238132332</v>
      </c>
      <c r="G68" s="233" t="s">
        <v>80</v>
      </c>
      <c r="H68" s="86">
        <f>'Summer Weights'!AL48</f>
        <v>-6.0971413133504697</v>
      </c>
      <c r="I68" s="463">
        <f>'Summer Weights'!AN8</f>
        <v>24.085714445778315</v>
      </c>
      <c r="J68" s="462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62">
        <f>'Spring Weights'!AB52</f>
        <v>47.488500000000002</v>
      </c>
      <c r="Z68" s="462">
        <f t="shared" ref="Z68:Z73" si="28">X68/Y68</f>
        <v>0.50971708940059157</v>
      </c>
      <c r="AA68" s="225">
        <v>24.889039116604451</v>
      </c>
      <c r="AB68" s="462">
        <f>'Spring Weights'!AC52</f>
        <v>48.912455571250248</v>
      </c>
      <c r="AC68" s="462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62">
        <f>'Summer Weights'!AB9</f>
        <v>16.980599999999999</v>
      </c>
      <c r="D69" s="462">
        <f t="shared" si="26"/>
        <v>-0.3234573572194151</v>
      </c>
      <c r="E69" s="87">
        <v>8.8871890830739209E-2</v>
      </c>
      <c r="F69" s="468">
        <v>0.11743877238132332</v>
      </c>
      <c r="G69" s="233" t="s">
        <v>81</v>
      </c>
      <c r="H69" s="86">
        <f>'Summer Weights'!AL49</f>
        <v>-5.4999755970114279</v>
      </c>
      <c r="I69" s="463">
        <f>'Summer Weights'!AN9</f>
        <v>20.192094805194799</v>
      </c>
      <c r="J69" s="462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62">
        <f>'Spring Weights'!AB53</f>
        <v>38.784700000000001</v>
      </c>
      <c r="Z69" s="462">
        <f t="shared" si="28"/>
        <v>0.2198676282142184</v>
      </c>
      <c r="AA69" s="225">
        <v>9.8280699210308384</v>
      </c>
      <c r="AB69" s="462">
        <f>'Spring Weights'!AC53</f>
        <v>39.847631152605949</v>
      </c>
      <c r="AC69" s="462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62">
        <f>'Summer Weights'!AB10</f>
        <v>15.056900000000001</v>
      </c>
      <c r="D70" s="462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63">
        <f>'Summer Weights'!AN10</f>
        <v>16.86373930683996</v>
      </c>
      <c r="J70" s="462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62">
        <f>'Spring Weights'!AB54</f>
        <v>41.158450000000002</v>
      </c>
      <c r="Z70" s="462">
        <f t="shared" si="28"/>
        <v>-0.32015539943802557</v>
      </c>
      <c r="AA70" s="225">
        <v>-14.73611111488017</v>
      </c>
      <c r="AB70" s="462">
        <f>'Spring Weights'!AC54</f>
        <v>43.823421184680605</v>
      </c>
      <c r="AC70" s="462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62">
        <f>'Summer Weights'!AB11</f>
        <v>12.7844</v>
      </c>
      <c r="D71" s="462">
        <f t="shared" si="26"/>
        <v>2.567973467663719E-2</v>
      </c>
      <c r="E71" s="220">
        <v>-0.12379754395977956</v>
      </c>
      <c r="F71" s="467">
        <v>-0.11251612892623995</v>
      </c>
      <c r="G71" s="235" t="s">
        <v>84</v>
      </c>
      <c r="H71" s="86">
        <f>'Summer Weights'!AL51</f>
        <v>-8.6139213978579932E-3</v>
      </c>
      <c r="I71" s="463">
        <f>'Summer Weights'!AN11</f>
        <v>15.206978304678131</v>
      </c>
      <c r="J71" s="462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62">
        <f>'Spring Weights'!AB55</f>
        <v>47.626199999999997</v>
      </c>
      <c r="Z71" s="462">
        <f t="shared" si="28"/>
        <v>-3.3922504839773084E-2</v>
      </c>
      <c r="AA71" s="225">
        <v>-1.6581253218931309</v>
      </c>
      <c r="AB71" s="462">
        <f>'Spring Weights'!AC55</f>
        <v>49.763951397452743</v>
      </c>
      <c r="AC71" s="462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62">
        <f>'Summer Weights'!AB12</f>
        <v>12.443300000000001</v>
      </c>
      <c r="D72" s="462">
        <f t="shared" si="26"/>
        <v>-0.22271423175524177</v>
      </c>
      <c r="E72" s="220">
        <v>-0.12379754395977956</v>
      </c>
      <c r="F72" s="467">
        <v>-0.11251612892623995</v>
      </c>
      <c r="G72" s="235" t="s">
        <v>85</v>
      </c>
      <c r="H72" s="86">
        <f>'Summer Weights'!AL52</f>
        <v>-2.0836931623829642</v>
      </c>
      <c r="I72" s="463">
        <f>'Summer Weights'!AN12</f>
        <v>15.428215413022352</v>
      </c>
      <c r="J72" s="462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62">
        <f>'Spring Weights'!AB56</f>
        <v>19.438200000000002</v>
      </c>
      <c r="Z72" s="462">
        <f t="shared" si="28"/>
        <v>3.0846477554506011E-2</v>
      </c>
      <c r="AA72" s="225">
        <v>0.89012061287546729</v>
      </c>
      <c r="AB72" s="462">
        <f>'Spring Weights'!AC56</f>
        <v>19.949660995386786</v>
      </c>
      <c r="AC72" s="462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62">
        <f>'Summer Weights'!AB13</f>
        <v>12.441000000000001</v>
      </c>
      <c r="D73" s="462">
        <f t="shared" si="26"/>
        <v>1.5095249578008285E-2</v>
      </c>
      <c r="E73" s="227">
        <v>-5.2460135362221633E-2</v>
      </c>
      <c r="F73" s="469">
        <v>-4.9570413884485784E-2</v>
      </c>
      <c r="G73" s="236" t="s">
        <v>86</v>
      </c>
      <c r="H73" s="86">
        <f>'Summer Weights'!AL53</f>
        <v>2.8944097445906127</v>
      </c>
      <c r="I73" s="463">
        <f>'Summer Weights'!AN13</f>
        <v>17.900792350081037</v>
      </c>
      <c r="J73" s="462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62">
        <f>'Spring Weights'!AB57</f>
        <v>29.520299999999999</v>
      </c>
      <c r="Z73" s="462">
        <f t="shared" si="28"/>
        <v>5.8874740432854664E-2</v>
      </c>
      <c r="AA73" s="225">
        <v>1.3840160937869221</v>
      </c>
      <c r="AB73" s="462">
        <f>'Spring Weights'!AC57</f>
        <v>30.716580839110513</v>
      </c>
      <c r="AC73" s="462">
        <f t="shared" si="29"/>
        <v>4.5057622169479727E-2</v>
      </c>
      <c r="AD73" s="227">
        <v>-3.3378369109007613E-2</v>
      </c>
    </row>
    <row r="74" spans="1:30" x14ac:dyDescent="0.25">
      <c r="W74" s="548" t="s">
        <v>145</v>
      </c>
      <c r="X74" s="548"/>
      <c r="Y74" s="548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538" t="s">
        <v>128</v>
      </c>
      <c r="AB75" s="215" t="s">
        <v>129</v>
      </c>
      <c r="AC75" s="215" t="s">
        <v>75</v>
      </c>
      <c r="AD75" s="46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465" t="s">
        <v>131</v>
      </c>
      <c r="F76" s="456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465" t="s">
        <v>131</v>
      </c>
      <c r="W76" s="59" t="s">
        <v>106</v>
      </c>
      <c r="X76" s="225">
        <v>4.6365499999999997</v>
      </c>
      <c r="Y76" s="462">
        <f>'Summer Weights'!AB51</f>
        <v>9.9549500000000002</v>
      </c>
      <c r="Z76" s="462">
        <f>X76/Y76</f>
        <v>0.46575321824820815</v>
      </c>
      <c r="AA76" s="225">
        <v>5.1529157327069051</v>
      </c>
      <c r="AB76" s="462">
        <f>'Summer Weights'!AC51</f>
        <v>12.037779962234591</v>
      </c>
      <c r="AC76" s="462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62">
        <f>'Spring Weights'!AB4</f>
        <v>47.014299999999999</v>
      </c>
      <c r="D77" s="462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62">
        <f>'Spring Weights'!AN4</f>
        <v>48.180706785417371</v>
      </c>
      <c r="J77" s="462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62">
        <f>'Summer Weights'!AB52</f>
        <v>10.304</v>
      </c>
      <c r="Z77" s="462">
        <f t="shared" ref="Z77:Z81" si="30">X77/Y77</f>
        <v>0.46884704968944091</v>
      </c>
      <c r="AA77" s="225">
        <v>5.1789754851130283</v>
      </c>
      <c r="AB77" s="462">
        <f>'Summer Weights'!AC52</f>
        <v>11.951146715571859</v>
      </c>
      <c r="AC77" s="462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62">
        <f>'Spring Weights'!AB5</f>
        <v>29.554200000000002</v>
      </c>
      <c r="D78" s="462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62">
        <f>'Spring Weights'!AN5</f>
        <v>28.887846869065235</v>
      </c>
      <c r="J78" s="462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62">
        <f>'Summer Weights'!AB54</f>
        <v>18.506</v>
      </c>
      <c r="Z78" s="462">
        <f t="shared" si="30"/>
        <v>-0.28707986598940882</v>
      </c>
      <c r="AA78" s="225">
        <v>-5.7985584551809488</v>
      </c>
      <c r="AB78" s="462">
        <f>'Summer Weights'!AC54</f>
        <v>22.138904625486557</v>
      </c>
      <c r="AC78" s="462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62">
        <f>'Spring Weights'!AB6</f>
        <v>47.488500000000002</v>
      </c>
      <c r="D79" s="462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62">
        <f>'Spring Weights'!AN6</f>
        <v>48.912455571250248</v>
      </c>
      <c r="J79" s="462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62">
        <f>'Summer Weights'!AB55</f>
        <v>15.056900000000001</v>
      </c>
      <c r="Z79" s="462">
        <f t="shared" si="30"/>
        <v>-0.12076855129541952</v>
      </c>
      <c r="AA79" s="225">
        <v>-1.1115512674060248</v>
      </c>
      <c r="AB79" s="462">
        <f>'Summer Weights'!AC55</f>
        <v>16.86373930683996</v>
      </c>
      <c r="AC79" s="462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62">
        <f>'Spring Weights'!AB7</f>
        <v>38.784700000000001</v>
      </c>
      <c r="D80" s="462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62">
        <f>'Spring Weights'!AN7</f>
        <v>39.847631152605949</v>
      </c>
      <c r="J80" s="462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62">
        <f>'Summer Weights'!AB56</f>
        <v>12.613849999999999</v>
      </c>
      <c r="Z80" s="462">
        <f t="shared" si="30"/>
        <v>-9.6837999500548916E-2</v>
      </c>
      <c r="AA80" s="225">
        <v>-1.0461535418904102</v>
      </c>
      <c r="AB80" s="462">
        <f>'Summer Weights'!AC56</f>
        <v>15.317596858850241</v>
      </c>
      <c r="AC80" s="462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62">
        <f>'Spring Weights'!AB8</f>
        <v>54.746600000000001</v>
      </c>
      <c r="D81" s="462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62">
        <f>'Spring Weights'!AN8</f>
        <v>58.127101424893439</v>
      </c>
      <c r="J81" s="462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62">
        <f>'Summer Weights'!AB57</f>
        <v>13.032</v>
      </c>
      <c r="Z81" s="462">
        <f t="shared" si="30"/>
        <v>5.9760589318600399E-2</v>
      </c>
      <c r="AA81" s="225">
        <v>1.8146555900201484</v>
      </c>
      <c r="AB81" s="462">
        <f>'Summer Weights'!AC57</f>
        <v>16.821038195510571</v>
      </c>
      <c r="AC81" s="462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62">
        <f>'Spring Weights'!AB9</f>
        <v>27.5703</v>
      </c>
      <c r="D82" s="462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62">
        <f>'Spring Weights'!AN9</f>
        <v>29.51974094446777</v>
      </c>
      <c r="J82" s="462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62">
        <f>'Spring Weights'!AB10</f>
        <v>63.384900000000002</v>
      </c>
      <c r="D83" s="462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62">
        <f>'Spring Weights'!AN10</f>
        <v>66.459687570129446</v>
      </c>
      <c r="J83" s="462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62">
        <f>'Spring Weights'!AB11</f>
        <v>31.8675</v>
      </c>
      <c r="D84" s="462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62">
        <f>'Spring Weights'!AN11</f>
        <v>33.068215224776033</v>
      </c>
      <c r="J84" s="462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62">
        <f>'Spring Weights'!AB12</f>
        <v>21.8202</v>
      </c>
      <c r="D85" s="462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62">
        <f>'Spring Weights'!AN12</f>
        <v>22.221924752228428</v>
      </c>
      <c r="J85" s="462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62">
        <f>'Spring Weights'!AB13</f>
        <v>17.0562</v>
      </c>
      <c r="D86" s="462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62">
        <f>'Spring Weights'!AN13</f>
        <v>17.67739723854514</v>
      </c>
      <c r="J86" s="462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62">
        <f>'Spring Weights'!AB14</f>
        <v>23.997399999999999</v>
      </c>
      <c r="D87" s="462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62">
        <f>'Spring Weights'!AN14</f>
        <v>25.409342136325719</v>
      </c>
      <c r="J87" s="462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1" t="s">
        <v>117</v>
      </c>
      <c r="C90" s="451" t="s">
        <v>118</v>
      </c>
    </row>
    <row r="91" spans="1:30" x14ac:dyDescent="0.25">
      <c r="A91" s="83" t="s">
        <v>115</v>
      </c>
      <c r="B91" s="451" t="s">
        <v>116</v>
      </c>
      <c r="C91" s="451" t="s">
        <v>116</v>
      </c>
    </row>
    <row r="92" spans="1:30" x14ac:dyDescent="0.25">
      <c r="A92" s="83" t="s">
        <v>106</v>
      </c>
      <c r="B92" s="454">
        <v>2.3674028040712401E-6</v>
      </c>
      <c r="C92" s="452">
        <f t="shared" ref="C92:C98" si="34">B92*86400</f>
        <v>0.20454360227175514</v>
      </c>
    </row>
    <row r="93" spans="1:30" x14ac:dyDescent="0.25">
      <c r="A93" s="83" t="s">
        <v>107</v>
      </c>
      <c r="B93" s="454">
        <v>-3.6645109923664098E-6</v>
      </c>
      <c r="C93" s="452">
        <f t="shared" si="34"/>
        <v>-0.31661374974045781</v>
      </c>
    </row>
    <row r="94" spans="1:30" x14ac:dyDescent="0.25">
      <c r="A94" s="83" t="s">
        <v>108</v>
      </c>
      <c r="B94" s="454">
        <v>-1.27513986259541E-6</v>
      </c>
      <c r="C94" s="452">
        <f t="shared" si="34"/>
        <v>-0.11017208412824342</v>
      </c>
    </row>
    <row r="95" spans="1:30" x14ac:dyDescent="0.25">
      <c r="A95" s="83" t="s">
        <v>109</v>
      </c>
      <c r="B95" s="454">
        <v>6.9914096692111896E-7</v>
      </c>
      <c r="C95" s="452">
        <f t="shared" si="34"/>
        <v>6.0405779541984679E-2</v>
      </c>
    </row>
    <row r="96" spans="1:30" x14ac:dyDescent="0.25">
      <c r="A96" s="83" t="s">
        <v>110</v>
      </c>
      <c r="B96" s="454">
        <v>-4.0200137048346001E-7</v>
      </c>
      <c r="C96" s="452">
        <f t="shared" si="34"/>
        <v>-3.4732918409770948E-2</v>
      </c>
    </row>
    <row r="97" spans="1:3" x14ac:dyDescent="0.25">
      <c r="A97" s="83" t="s">
        <v>111</v>
      </c>
      <c r="B97" s="454">
        <v>-1.93824267684478E-6</v>
      </c>
      <c r="C97" s="452">
        <f t="shared" si="34"/>
        <v>-0.16746416727938898</v>
      </c>
    </row>
    <row r="98" spans="1:3" x14ac:dyDescent="0.25">
      <c r="A98" s="83" t="s">
        <v>112</v>
      </c>
      <c r="B98" s="454">
        <v>-3.8632371653943999E-7</v>
      </c>
      <c r="C98" s="452">
        <f t="shared" si="34"/>
        <v>-3.3378369109007613E-2</v>
      </c>
    </row>
    <row r="99" spans="1:3" x14ac:dyDescent="0.25">
      <c r="A99" s="83"/>
      <c r="B99" s="451"/>
      <c r="C99" s="453"/>
    </row>
    <row r="100" spans="1:3" x14ac:dyDescent="0.25">
      <c r="A100" s="83" t="s">
        <v>114</v>
      </c>
      <c r="B100" s="451" t="s">
        <v>117</v>
      </c>
      <c r="C100" s="451" t="s">
        <v>118</v>
      </c>
    </row>
    <row r="101" spans="1:3" x14ac:dyDescent="0.25">
      <c r="A101" s="83" t="s">
        <v>115</v>
      </c>
      <c r="B101" s="451" t="s">
        <v>116</v>
      </c>
      <c r="C101" s="451" t="s">
        <v>116</v>
      </c>
    </row>
    <row r="102" spans="1:3" x14ac:dyDescent="0.25">
      <c r="A102" s="83" t="s">
        <v>106</v>
      </c>
      <c r="B102" s="454">
        <v>-2.9683311946372999E-6</v>
      </c>
      <c r="C102" s="452">
        <f t="shared" ref="C102:C108" si="35">B102*86400</f>
        <v>-0.25646381521666273</v>
      </c>
    </row>
    <row r="103" spans="1:3" x14ac:dyDescent="0.25">
      <c r="A103" s="83" t="s">
        <v>107</v>
      </c>
      <c r="B103" s="454">
        <v>-3.7787547681749199E-6</v>
      </c>
      <c r="C103" s="452">
        <f t="shared" si="35"/>
        <v>-0.32648441197031308</v>
      </c>
    </row>
    <row r="104" spans="1:3" x14ac:dyDescent="0.25">
      <c r="A104" s="83" t="s">
        <v>108</v>
      </c>
      <c r="B104" s="454">
        <v>-3.46758151783576E-6</v>
      </c>
      <c r="C104" s="452">
        <f t="shared" si="35"/>
        <v>-0.29959904314100966</v>
      </c>
    </row>
    <row r="105" spans="1:3" x14ac:dyDescent="0.25">
      <c r="A105" s="83" t="s">
        <v>109</v>
      </c>
      <c r="B105" s="454">
        <v>1.0286098475780001E-6</v>
      </c>
      <c r="C105" s="452">
        <f t="shared" si="35"/>
        <v>8.8871890830739209E-2</v>
      </c>
    </row>
    <row r="106" spans="1:3" x14ac:dyDescent="0.25">
      <c r="A106" s="83" t="s">
        <v>110</v>
      </c>
      <c r="B106" s="454">
        <v>-6.7133282259995204E-7</v>
      </c>
      <c r="C106" s="452">
        <f t="shared" si="35"/>
        <v>-5.8003155872635853E-2</v>
      </c>
    </row>
    <row r="107" spans="1:3" x14ac:dyDescent="0.25">
      <c r="A107" s="83" t="s">
        <v>111</v>
      </c>
      <c r="B107" s="454">
        <v>-1.43284194397893E-6</v>
      </c>
      <c r="C107" s="452">
        <f t="shared" si="35"/>
        <v>-0.12379754395977956</v>
      </c>
    </row>
    <row r="108" spans="1:3" x14ac:dyDescent="0.25">
      <c r="A108" s="83" t="s">
        <v>112</v>
      </c>
      <c r="B108" s="454">
        <v>-6.0717749261830596E-7</v>
      </c>
      <c r="C108" s="452">
        <f t="shared" si="35"/>
        <v>-5.2460135362221633E-2</v>
      </c>
    </row>
  </sheetData>
  <mergeCells count="27"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Weights</vt:lpstr>
      <vt:lpstr>Summer Weights</vt:lpstr>
      <vt:lpstr>Regression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2025-06-03T00:58:25Z</dcterms:modified>
</cp:coreProperties>
</file>