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AB7B09EE-8F21-43BA-ADBF-04E793219177}" xr6:coauthVersionLast="47" xr6:coauthVersionMax="47" xr10:uidLastSave="{00000000-0000-0000-0000-000000000000}"/>
  <bookViews>
    <workbookView xWindow="-120" yWindow="-120" windowWidth="29040" windowHeight="15840" activeTab="3" xr2:uid="{EF1BCDA9-8B94-427C-8470-DDC0752739A5}"/>
  </bookViews>
  <sheets>
    <sheet name="Velocity vs Deposition" sheetId="1" r:id="rId1"/>
    <sheet name="HF regressions - S&amp;C combined" sheetId="2" r:id="rId2"/>
    <sheet name="HF - minimum cutoff" sheetId="3" r:id="rId3"/>
    <sheet name="average weight regre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R18" i="4"/>
  <c r="R20" i="4"/>
  <c r="J3" i="4"/>
  <c r="U58" i="4"/>
  <c r="U47" i="4" l="1"/>
  <c r="R57" i="4"/>
  <c r="S57" i="4"/>
  <c r="J84" i="4"/>
  <c r="L69" i="4"/>
  <c r="K88" i="4"/>
  <c r="L88" i="4"/>
  <c r="M88" i="4"/>
  <c r="N88" i="4"/>
  <c r="O88" i="4"/>
  <c r="K89" i="4"/>
  <c r="L89" i="4"/>
  <c r="M89" i="4"/>
  <c r="N89" i="4"/>
  <c r="O89" i="4"/>
  <c r="K90" i="4"/>
  <c r="L90" i="4"/>
  <c r="M90" i="4"/>
  <c r="N90" i="4"/>
  <c r="O90" i="4"/>
  <c r="K91" i="4"/>
  <c r="L91" i="4"/>
  <c r="M91" i="4"/>
  <c r="N91" i="4"/>
  <c r="O91" i="4"/>
  <c r="K92" i="4"/>
  <c r="L92" i="4"/>
  <c r="M92" i="4"/>
  <c r="N92" i="4"/>
  <c r="O92" i="4"/>
  <c r="K93" i="4"/>
  <c r="L93" i="4"/>
  <c r="M93" i="4"/>
  <c r="N93" i="4"/>
  <c r="O93" i="4"/>
  <c r="K94" i="4"/>
  <c r="L94" i="4"/>
  <c r="M94" i="4"/>
  <c r="N94" i="4"/>
  <c r="O94" i="4"/>
  <c r="J94" i="4"/>
  <c r="J93" i="4"/>
  <c r="J92" i="4"/>
  <c r="J91" i="4"/>
  <c r="J90" i="4"/>
  <c r="J89" i="4"/>
  <c r="J88" i="4"/>
  <c r="K79" i="4"/>
  <c r="K80" i="4"/>
  <c r="K81" i="4"/>
  <c r="K82" i="4"/>
  <c r="K83" i="4"/>
  <c r="L79" i="4"/>
  <c r="M79" i="4"/>
  <c r="N79" i="4"/>
  <c r="O79" i="4"/>
  <c r="L80" i="4"/>
  <c r="M80" i="4"/>
  <c r="N80" i="4"/>
  <c r="O80" i="4"/>
  <c r="L81" i="4"/>
  <c r="M81" i="4"/>
  <c r="N81" i="4"/>
  <c r="O81" i="4"/>
  <c r="L82" i="4"/>
  <c r="M82" i="4"/>
  <c r="N82" i="4"/>
  <c r="O82" i="4"/>
  <c r="L83" i="4"/>
  <c r="M83" i="4"/>
  <c r="N83" i="4"/>
  <c r="O83" i="4"/>
  <c r="K84" i="4"/>
  <c r="L84" i="4"/>
  <c r="M84" i="4"/>
  <c r="N84" i="4"/>
  <c r="O84" i="4"/>
  <c r="J83" i="4"/>
  <c r="J82" i="4"/>
  <c r="J81" i="4"/>
  <c r="J80" i="4"/>
  <c r="J79" i="4"/>
  <c r="M69" i="4"/>
  <c r="N69" i="4"/>
  <c r="O69" i="4"/>
  <c r="L70" i="4"/>
  <c r="M70" i="4"/>
  <c r="N70" i="4"/>
  <c r="O70" i="4"/>
  <c r="L71" i="4"/>
  <c r="T48" i="4" s="1"/>
  <c r="U48" i="4" s="1"/>
  <c r="M71" i="4"/>
  <c r="N71" i="4"/>
  <c r="O71" i="4"/>
  <c r="L72" i="4"/>
  <c r="M72" i="4"/>
  <c r="N72" i="4"/>
  <c r="O72" i="4"/>
  <c r="L73" i="4"/>
  <c r="M73" i="4"/>
  <c r="N73" i="4"/>
  <c r="O73" i="4"/>
  <c r="L74" i="4"/>
  <c r="M74" i="4"/>
  <c r="N74" i="4"/>
  <c r="O74" i="4"/>
  <c r="L75" i="4"/>
  <c r="T52" i="4" s="1"/>
  <c r="U52" i="4" s="1"/>
  <c r="M75" i="4"/>
  <c r="N75" i="4"/>
  <c r="O75" i="4"/>
  <c r="J75" i="4"/>
  <c r="J74" i="4"/>
  <c r="J73" i="4"/>
  <c r="J71" i="4"/>
  <c r="J72" i="4"/>
  <c r="R49" i="4" s="1"/>
  <c r="S49" i="4" s="1"/>
  <c r="J70" i="4"/>
  <c r="R47" i="4" s="1"/>
  <c r="S47" i="4" s="1"/>
  <c r="J69" i="4"/>
  <c r="J59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J63" i="4"/>
  <c r="J64" i="4"/>
  <c r="J65" i="4"/>
  <c r="J62" i="4"/>
  <c r="J61" i="4"/>
  <c r="J60" i="4"/>
  <c r="O3" i="4"/>
  <c r="P5" i="3"/>
  <c r="L30" i="4"/>
  <c r="M30" i="4"/>
  <c r="N30" i="4"/>
  <c r="O30" i="4"/>
  <c r="L31" i="4"/>
  <c r="M31" i="4"/>
  <c r="V16" i="4" s="1"/>
  <c r="W16" i="4" s="1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J35" i="4"/>
  <c r="J34" i="4"/>
  <c r="J33" i="4"/>
  <c r="J32" i="4"/>
  <c r="J31" i="4"/>
  <c r="J30" i="4"/>
  <c r="M22" i="4"/>
  <c r="L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J27" i="4"/>
  <c r="J26" i="4"/>
  <c r="J25" i="4"/>
  <c r="J24" i="4"/>
  <c r="J23" i="4"/>
  <c r="J22" i="4"/>
  <c r="L12" i="4"/>
  <c r="M12" i="4"/>
  <c r="N12" i="4"/>
  <c r="O12" i="4"/>
  <c r="Z4" i="4" s="1"/>
  <c r="AA4" i="4" s="1"/>
  <c r="L13" i="4"/>
  <c r="M13" i="4"/>
  <c r="N13" i="4"/>
  <c r="X5" i="4" s="1"/>
  <c r="Y5" i="4" s="1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J18" i="4"/>
  <c r="J17" i="4"/>
  <c r="J16" i="4"/>
  <c r="J15" i="4"/>
  <c r="J14" i="4"/>
  <c r="J13" i="4"/>
  <c r="J12" i="4"/>
  <c r="M9" i="4"/>
  <c r="N9" i="4"/>
  <c r="O9" i="4"/>
  <c r="L9" i="4"/>
  <c r="J9" i="4"/>
  <c r="O8" i="4"/>
  <c r="N8" i="4"/>
  <c r="M8" i="4"/>
  <c r="L8" i="4"/>
  <c r="J8" i="4"/>
  <c r="O7" i="4"/>
  <c r="N7" i="4"/>
  <c r="M7" i="4"/>
  <c r="L7" i="4"/>
  <c r="J7" i="4"/>
  <c r="O6" i="4"/>
  <c r="N6" i="4"/>
  <c r="M6" i="4"/>
  <c r="L6" i="4"/>
  <c r="J6" i="4"/>
  <c r="O5" i="4"/>
  <c r="N5" i="4"/>
  <c r="M5" i="4"/>
  <c r="L5" i="4"/>
  <c r="T6" i="4" s="1"/>
  <c r="U6" i="4" s="1"/>
  <c r="J5" i="4"/>
  <c r="O4" i="4"/>
  <c r="N4" i="4"/>
  <c r="M4" i="4"/>
  <c r="L4" i="4"/>
  <c r="L3" i="4"/>
  <c r="J4" i="4"/>
  <c r="M3" i="4"/>
  <c r="V4" i="4" s="1"/>
  <c r="W4" i="4" s="1"/>
  <c r="N3" i="4"/>
  <c r="J60" i="3"/>
  <c r="M63" i="3"/>
  <c r="M62" i="3"/>
  <c r="M61" i="3"/>
  <c r="M60" i="3"/>
  <c r="L63" i="3"/>
  <c r="L62" i="3"/>
  <c r="L61" i="3"/>
  <c r="L60" i="3"/>
  <c r="K63" i="3"/>
  <c r="K62" i="3"/>
  <c r="K61" i="3"/>
  <c r="K60" i="3"/>
  <c r="J63" i="3"/>
  <c r="J62" i="3"/>
  <c r="J61" i="3"/>
  <c r="M56" i="3"/>
  <c r="M55" i="3"/>
  <c r="M54" i="3"/>
  <c r="M53" i="3"/>
  <c r="L56" i="3"/>
  <c r="L55" i="3"/>
  <c r="L54" i="3"/>
  <c r="L53" i="3"/>
  <c r="K56" i="3"/>
  <c r="K55" i="3"/>
  <c r="K54" i="3"/>
  <c r="K53" i="3"/>
  <c r="J56" i="3"/>
  <c r="J55" i="3"/>
  <c r="J54" i="3"/>
  <c r="J53" i="3"/>
  <c r="AC67" i="3"/>
  <c r="AB67" i="3"/>
  <c r="AD67" i="3" s="1"/>
  <c r="AC66" i="3"/>
  <c r="AB66" i="3"/>
  <c r="AD66" i="3" s="1"/>
  <c r="AC65" i="3"/>
  <c r="AB65" i="3"/>
  <c r="AC68" i="3"/>
  <c r="AB68" i="3"/>
  <c r="AC64" i="3"/>
  <c r="AB64" i="3"/>
  <c r="AC63" i="3"/>
  <c r="AB63" i="3"/>
  <c r="AC69" i="3"/>
  <c r="AB69" i="3"/>
  <c r="AD69" i="3" s="1"/>
  <c r="AC62" i="3"/>
  <c r="AB62" i="3"/>
  <c r="AC57" i="3"/>
  <c r="AB57" i="3"/>
  <c r="AC56" i="3"/>
  <c r="AB56" i="3"/>
  <c r="AD56" i="3" s="1"/>
  <c r="AC55" i="3"/>
  <c r="AB55" i="3"/>
  <c r="AC54" i="3"/>
  <c r="AB54" i="3"/>
  <c r="AD54" i="3" s="1"/>
  <c r="AC53" i="3"/>
  <c r="AB53" i="3"/>
  <c r="AD53" i="3" s="1"/>
  <c r="AC52" i="3"/>
  <c r="AB52" i="3"/>
  <c r="AD52" i="3" s="1"/>
  <c r="AC51" i="3"/>
  <c r="AB51" i="3"/>
  <c r="AC50" i="3"/>
  <c r="AB50" i="3"/>
  <c r="AD50" i="3" s="1"/>
  <c r="AC49" i="3"/>
  <c r="AB49" i="3"/>
  <c r="AD49" i="3" s="1"/>
  <c r="V5" i="4" l="1"/>
  <c r="W5" i="4" s="1"/>
  <c r="Z57" i="4"/>
  <c r="AA57" i="4" s="1"/>
  <c r="Z48" i="4"/>
  <c r="AA48" i="4" s="1"/>
  <c r="X16" i="4"/>
  <c r="Y16" i="4" s="1"/>
  <c r="V10" i="4"/>
  <c r="W10" i="4" s="1"/>
  <c r="T51" i="4"/>
  <c r="U51" i="4" s="1"/>
  <c r="R9" i="4"/>
  <c r="S9" i="4" s="1"/>
  <c r="R6" i="4"/>
  <c r="S6" i="4" s="1"/>
  <c r="T20" i="4"/>
  <c r="U20" i="4" s="1"/>
  <c r="T16" i="4"/>
  <c r="U16" i="4" s="1"/>
  <c r="R52" i="4"/>
  <c r="S52" i="4" s="1"/>
  <c r="Z9" i="4"/>
  <c r="AA9" i="4" s="1"/>
  <c r="X60" i="4"/>
  <c r="Y60" i="4" s="1"/>
  <c r="V58" i="4"/>
  <c r="W58" i="4" s="1"/>
  <c r="X52" i="4"/>
  <c r="Y52" i="4" s="1"/>
  <c r="X48" i="4"/>
  <c r="Y48" i="4" s="1"/>
  <c r="R59" i="4"/>
  <c r="S59" i="4" s="1"/>
  <c r="V60" i="4"/>
  <c r="W60" i="4" s="1"/>
  <c r="T58" i="4"/>
  <c r="V48" i="4"/>
  <c r="W48" i="4" s="1"/>
  <c r="X10" i="4"/>
  <c r="Y10" i="4" s="1"/>
  <c r="X59" i="4"/>
  <c r="Y59" i="4" s="1"/>
  <c r="R5" i="4"/>
  <c r="S5" i="4" s="1"/>
  <c r="V46" i="4"/>
  <c r="W46" i="4" s="1"/>
  <c r="V47" i="4"/>
  <c r="W47" i="4" s="1"/>
  <c r="X62" i="4"/>
  <c r="Y62" i="4" s="1"/>
  <c r="V59" i="4"/>
  <c r="W59" i="4" s="1"/>
  <c r="R7" i="4"/>
  <c r="S7" i="4" s="1"/>
  <c r="Z50" i="4"/>
  <c r="AA50" i="4" s="1"/>
  <c r="T61" i="4"/>
  <c r="U61" i="4" s="1"/>
  <c r="T62" i="4"/>
  <c r="U62" i="4" s="1"/>
  <c r="T46" i="4"/>
  <c r="U46" i="4" s="1"/>
  <c r="R46" i="4"/>
  <c r="S46" i="4" s="1"/>
  <c r="X46" i="4"/>
  <c r="Y46" i="4" s="1"/>
  <c r="X20" i="4"/>
  <c r="Y20" i="4" s="1"/>
  <c r="V20" i="4"/>
  <c r="W20" i="4" s="1"/>
  <c r="V51" i="4"/>
  <c r="W51" i="4" s="1"/>
  <c r="Z62" i="4"/>
  <c r="AA62" i="4" s="1"/>
  <c r="V57" i="4"/>
  <c r="W57" i="4" s="1"/>
  <c r="T10" i="4"/>
  <c r="U10" i="4" s="1"/>
  <c r="Z46" i="4"/>
  <c r="AA46" i="4" s="1"/>
  <c r="V62" i="4"/>
  <c r="W62" i="4" s="1"/>
  <c r="T59" i="4"/>
  <c r="U59" i="4" s="1"/>
  <c r="T57" i="4"/>
  <c r="U57" i="4" s="1"/>
  <c r="V50" i="4"/>
  <c r="W50" i="4" s="1"/>
  <c r="Z19" i="4"/>
  <c r="AA19" i="4" s="1"/>
  <c r="Z15" i="4"/>
  <c r="AA15" i="4" s="1"/>
  <c r="T50" i="4"/>
  <c r="U50" i="4" s="1"/>
  <c r="Z61" i="4"/>
  <c r="AA61" i="4" s="1"/>
  <c r="X19" i="4"/>
  <c r="Y19" i="4" s="1"/>
  <c r="X15" i="4"/>
  <c r="Y15" i="4" s="1"/>
  <c r="R48" i="4"/>
  <c r="S48" i="4" s="1"/>
  <c r="Z49" i="4"/>
  <c r="AA49" i="4" s="1"/>
  <c r="X61" i="4"/>
  <c r="Y61" i="4" s="1"/>
  <c r="Z18" i="4"/>
  <c r="AA18" i="4" s="1"/>
  <c r="R50" i="4"/>
  <c r="S50" i="4" s="1"/>
  <c r="X49" i="4"/>
  <c r="Y49" i="4" s="1"/>
  <c r="V61" i="4"/>
  <c r="W61" i="4" s="1"/>
  <c r="X9" i="4"/>
  <c r="Y9" i="4" s="1"/>
  <c r="Z7" i="4"/>
  <c r="AA7" i="4" s="1"/>
  <c r="X8" i="4"/>
  <c r="Y8" i="4" s="1"/>
  <c r="X4" i="4"/>
  <c r="Y4" i="4" s="1"/>
  <c r="X18" i="4"/>
  <c r="Y18" i="4" s="1"/>
  <c r="V52" i="4"/>
  <c r="W52" i="4" s="1"/>
  <c r="R51" i="4"/>
  <c r="S51" i="4" s="1"/>
  <c r="V49" i="4"/>
  <c r="W49" i="4" s="1"/>
  <c r="V18" i="4"/>
  <c r="W18" i="4" s="1"/>
  <c r="T49" i="4"/>
  <c r="U49" i="4" s="1"/>
  <c r="Z58" i="4"/>
  <c r="AA58" i="4" s="1"/>
  <c r="T8" i="4"/>
  <c r="U8" i="4" s="1"/>
  <c r="T4" i="4"/>
  <c r="R16" i="4"/>
  <c r="S16" i="4" s="1"/>
  <c r="Z52" i="4"/>
  <c r="AA52" i="4" s="1"/>
  <c r="R58" i="4"/>
  <c r="S58" i="4" s="1"/>
  <c r="Z60" i="4"/>
  <c r="AA60" i="4" s="1"/>
  <c r="X58" i="4"/>
  <c r="Y58" i="4" s="1"/>
  <c r="T47" i="4"/>
  <c r="R60" i="4"/>
  <c r="S60" i="4" s="1"/>
  <c r="T60" i="4"/>
  <c r="U60" i="4" s="1"/>
  <c r="Z5" i="4"/>
  <c r="AA5" i="4" s="1"/>
  <c r="R10" i="4"/>
  <c r="S10" i="4" s="1"/>
  <c r="S20" i="4"/>
  <c r="T17" i="4"/>
  <c r="U17" i="4" s="1"/>
  <c r="Z51" i="4"/>
  <c r="AA51" i="4" s="1"/>
  <c r="Z47" i="4"/>
  <c r="AA47" i="4" s="1"/>
  <c r="R61" i="4"/>
  <c r="S61" i="4" s="1"/>
  <c r="V6" i="4"/>
  <c r="W6" i="4" s="1"/>
  <c r="Z6" i="4"/>
  <c r="AA6" i="4" s="1"/>
  <c r="Z20" i="4"/>
  <c r="AA20" i="4" s="1"/>
  <c r="Z16" i="4"/>
  <c r="AA16" i="4" s="1"/>
  <c r="X50" i="4"/>
  <c r="Y50" i="4" s="1"/>
  <c r="X51" i="4"/>
  <c r="Y51" i="4" s="1"/>
  <c r="X47" i="4"/>
  <c r="Y47" i="4" s="1"/>
  <c r="R62" i="4"/>
  <c r="S62" i="4" s="1"/>
  <c r="Z59" i="4"/>
  <c r="AA59" i="4" s="1"/>
  <c r="X57" i="4"/>
  <c r="Y57" i="4" s="1"/>
  <c r="X6" i="4"/>
  <c r="Y6" i="4" s="1"/>
  <c r="T7" i="4"/>
  <c r="U7" i="4" s="1"/>
  <c r="Z10" i="4"/>
  <c r="AA10" i="4" s="1"/>
  <c r="V9" i="4"/>
  <c r="W9" i="4" s="1"/>
  <c r="V19" i="4"/>
  <c r="W19" i="4" s="1"/>
  <c r="V15" i="4"/>
  <c r="W15" i="4" s="1"/>
  <c r="T9" i="4"/>
  <c r="U9" i="4" s="1"/>
  <c r="T5" i="4"/>
  <c r="U5" i="4" s="1"/>
  <c r="T19" i="4"/>
  <c r="U19" i="4" s="1"/>
  <c r="T15" i="4"/>
  <c r="U15" i="4" s="1"/>
  <c r="R4" i="4"/>
  <c r="S4" i="4" s="1"/>
  <c r="Z8" i="4"/>
  <c r="AA8" i="4" s="1"/>
  <c r="V8" i="4"/>
  <c r="W8" i="4" s="1"/>
  <c r="R15" i="4"/>
  <c r="S15" i="4" s="1"/>
  <c r="R8" i="4"/>
  <c r="S8" i="4" s="1"/>
  <c r="X7" i="4"/>
  <c r="Y7" i="4" s="1"/>
  <c r="T18" i="4"/>
  <c r="U18" i="4" s="1"/>
  <c r="S18" i="4"/>
  <c r="X17" i="4"/>
  <c r="Y17" i="4" s="1"/>
  <c r="V7" i="4"/>
  <c r="W7" i="4" s="1"/>
  <c r="R17" i="4"/>
  <c r="S17" i="4" s="1"/>
  <c r="Z17" i="4"/>
  <c r="AA17" i="4" s="1"/>
  <c r="R19" i="4"/>
  <c r="S19" i="4" s="1"/>
  <c r="V17" i="4"/>
  <c r="W17" i="4" s="1"/>
  <c r="AD68" i="3"/>
  <c r="AD51" i="3"/>
  <c r="AD62" i="3"/>
  <c r="AD55" i="3"/>
  <c r="AD57" i="3"/>
  <c r="AD64" i="3"/>
  <c r="AD65" i="3"/>
  <c r="AD63" i="3"/>
  <c r="P10" i="3"/>
  <c r="R10" i="3" s="1"/>
  <c r="L10" i="3"/>
  <c r="M10" i="3"/>
  <c r="M13" i="3"/>
  <c r="M12" i="3"/>
  <c r="M11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3" i="3"/>
  <c r="AC22" i="3"/>
  <c r="AC21" i="3"/>
  <c r="AC24" i="3"/>
  <c r="AC20" i="3"/>
  <c r="AC19" i="3"/>
  <c r="AC25" i="3"/>
  <c r="AC18" i="3"/>
  <c r="V23" i="3"/>
  <c r="X23" i="3" s="1"/>
  <c r="V19" i="3"/>
  <c r="X19" i="3" s="1"/>
  <c r="V20" i="3"/>
  <c r="AB20" i="3" s="1"/>
  <c r="V24" i="3"/>
  <c r="AB24" i="3" s="1"/>
  <c r="V21" i="3"/>
  <c r="AB21" i="3" s="1"/>
  <c r="V22" i="3"/>
  <c r="X22" i="3" s="1"/>
  <c r="V25" i="3"/>
  <c r="X25" i="3" s="1"/>
  <c r="V18" i="3"/>
  <c r="X18" i="3" s="1"/>
  <c r="S19" i="3"/>
  <c r="U19" i="3" s="1"/>
  <c r="S20" i="3"/>
  <c r="U20" i="3" s="1"/>
  <c r="S24" i="3"/>
  <c r="U24" i="3" s="1"/>
  <c r="S21" i="3"/>
  <c r="U21" i="3" s="1"/>
  <c r="S22" i="3"/>
  <c r="U22" i="3" s="1"/>
  <c r="S23" i="3"/>
  <c r="U23" i="3" s="1"/>
  <c r="S25" i="3"/>
  <c r="U25" i="3" s="1"/>
  <c r="S18" i="3"/>
  <c r="U18" i="3" s="1"/>
  <c r="P24" i="3"/>
  <c r="R24" i="3" s="1"/>
  <c r="P21" i="3"/>
  <c r="R21" i="3" s="1"/>
  <c r="P22" i="3"/>
  <c r="R22" i="3" s="1"/>
  <c r="P23" i="3"/>
  <c r="R23" i="3" s="1"/>
  <c r="P19" i="3"/>
  <c r="R19" i="3" s="1"/>
  <c r="P20" i="3"/>
  <c r="R20" i="3" s="1"/>
  <c r="P25" i="3"/>
  <c r="R25" i="3" s="1"/>
  <c r="P18" i="3"/>
  <c r="R18" i="3" s="1"/>
  <c r="AA23" i="3"/>
  <c r="AA22" i="3"/>
  <c r="AA21" i="3"/>
  <c r="AA24" i="3"/>
  <c r="AA20" i="3"/>
  <c r="AA19" i="3"/>
  <c r="AA25" i="3"/>
  <c r="AA18" i="3"/>
  <c r="AC7" i="3"/>
  <c r="AC13" i="3"/>
  <c r="AC12" i="3"/>
  <c r="AC11" i="3"/>
  <c r="AC10" i="3"/>
  <c r="AC9" i="3"/>
  <c r="AC8" i="3"/>
  <c r="AC6" i="3"/>
  <c r="AC5" i="3"/>
  <c r="N5" i="2"/>
  <c r="O9" i="2"/>
  <c r="R5" i="3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1" i="3" l="1"/>
  <c r="AD24" i="3"/>
  <c r="X20" i="3"/>
  <c r="AB6" i="3"/>
  <c r="AD6" i="3" s="1"/>
  <c r="X24" i="3"/>
  <c r="AB12" i="3"/>
  <c r="AD12" i="3" s="1"/>
  <c r="X21" i="3"/>
  <c r="AB25" i="3"/>
  <c r="AD25" i="3" s="1"/>
  <c r="AB9" i="3"/>
  <c r="AD9" i="3" s="1"/>
  <c r="AB19" i="3"/>
  <c r="AD19" i="3" s="1"/>
  <c r="AB22" i="3"/>
  <c r="AD22" i="3" s="1"/>
  <c r="AB7" i="3"/>
  <c r="AD7" i="3" s="1"/>
  <c r="AB5" i="3"/>
  <c r="AD5" i="3" s="1"/>
  <c r="AB23" i="3"/>
  <c r="AD23" i="3" s="1"/>
  <c r="AB18" i="3"/>
  <c r="AD18" i="3" s="1"/>
  <c r="AD20" i="3"/>
  <c r="AB10" i="3"/>
  <c r="AD10" i="3" s="1"/>
  <c r="AB11" i="3"/>
  <c r="AD11" i="3" s="1"/>
  <c r="AB13" i="3"/>
  <c r="AD13" i="3" s="1"/>
  <c r="AB8" i="3"/>
  <c r="AD8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tc={A8ADA982-8B7F-464D-9F13-8D75B1DE50D2}</author>
  </authors>
  <commentList>
    <comment ref="M36" authorId="0" shapeId="0" xr:uid="{A8ADA982-8B7F-464D-9F13-8D75B1DE5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plot the summer regression is different because the averages in trap 7 and 8 have an extra “wachito”, which I was not considering in the original sizes ☺️ </t>
      </text>
    </comment>
  </commentList>
</comments>
</file>

<file path=xl/sharedStrings.xml><?xml version="1.0" encoding="utf-8"?>
<sst xmlns="http://schemas.openxmlformats.org/spreadsheetml/2006/main" count="874" uniqueCount="110">
  <si>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</si>
  <si>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</si>
  <si>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</si>
  <si>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</si>
  <si>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</si>
  <si>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</si>
  <si>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</si>
  <si>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</si>
  <si>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</si>
  <si>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</si>
  <si>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</si>
  <si>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</si>
  <si>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</si>
  <si>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</si>
  <si>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</si>
  <si>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</si>
  <si>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</si>
  <si>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</si>
  <si>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</si>
  <si>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</si>
  <si>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</si>
  <si>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</si>
  <si>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</si>
  <si>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</si>
  <si>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</si>
  <si>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</si>
  <si>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</si>
  <si>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</si>
  <si>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</si>
  <si>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</si>
  <si>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</si>
  <si>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</si>
  <si>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</si>
  <si>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</si>
  <si>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</si>
  <si>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</si>
  <si>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</si>
  <si>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</si>
  <si>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</si>
  <si>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</si>
  <si>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</si>
  <si>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</si>
  <si>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</si>
  <si>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</si>
  <si>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</si>
  <si>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</si>
  <si>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</si>
  <si>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</si>
  <si>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</si>
  <si>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</si>
  <si>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</si>
  <si>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</si>
  <si>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</si>
  <si>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</si>
  <si>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</si>
  <si>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</si>
  <si>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</si>
  <si>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</si>
  <si>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</si>
  <si>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</si>
  <si>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</si>
  <si>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</si>
  <si>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</si>
  <si>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</si>
  <si>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</si>
  <si>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</si>
  <si>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</si>
  <si>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</si>
  <si>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</si>
  <si>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</si>
  <si>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</si>
  <si>
    <t>In spring, I should get rid of T7A (and maybe T7D is we consider the inclusive cutoff)</t>
  </si>
  <si>
    <t>In summer, get rid of T2 if only fines, T6 is fine sand is included and T1D if all</t>
  </si>
  <si>
    <t>Note: T1D was already an outlier, so its not included in regression anyway</t>
  </si>
  <si>
    <t>Clay (g)</t>
  </si>
  <si>
    <t>NEW SIZE RANGE</t>
  </si>
  <si>
    <t>In spring, I should get rid of T7A (and T7D if we consider the inclusive cutoff)</t>
  </si>
  <si>
    <t>In summer, get rid of T2A if only fines, T6 if fine sand is included</t>
  </si>
  <si>
    <t>T1</t>
  </si>
  <si>
    <t>T2</t>
  </si>
  <si>
    <t>T3</t>
  </si>
  <si>
    <t>T5</t>
  </si>
  <si>
    <t>T6</t>
  </si>
  <si>
    <t>T7</t>
  </si>
  <si>
    <t>T8</t>
  </si>
  <si>
    <t xml:space="preserve">   </t>
  </si>
  <si>
    <t>Total Sample</t>
  </si>
  <si>
    <t>Δ sed*</t>
  </si>
  <si>
    <t>SPRING - original sizes</t>
  </si>
  <si>
    <t>SUMMER - original sizes</t>
  </si>
  <si>
    <t>AVG CLOSED BASKETS - SPRING</t>
  </si>
  <si>
    <t>AVG OPEN BASKETS - SPRING</t>
  </si>
  <si>
    <t>AVG CLOSED BASKETS - SUMMER</t>
  </si>
  <si>
    <t>AVG OPEN BASKETS - SUMMER</t>
  </si>
  <si>
    <t>Coarse Sand</t>
  </si>
  <si>
    <t>Fine Sand</t>
  </si>
  <si>
    <t xml:space="preserve">Silt </t>
  </si>
  <si>
    <t xml:space="preserve">Clay </t>
  </si>
  <si>
    <t xml:space="preserve">Coarse Sand </t>
  </si>
  <si>
    <t xml:space="preserve">Fine Sand </t>
  </si>
  <si>
    <t>NEW AVG CLOSED BASKETS - SPRING</t>
  </si>
  <si>
    <t>NEW AVG OPEN BASKETS - SPRING</t>
  </si>
  <si>
    <t>NEW AVG CLOSED BASKETS - SUMMER</t>
  </si>
  <si>
    <t>NEW AVG OPEN BASKETS - SUMMER</t>
  </si>
  <si>
    <t>SPRING - NEW sizes</t>
  </si>
  <si>
    <t>SUMMER - NEW sizes</t>
  </si>
  <si>
    <t xml:space="preserve">new HF </t>
  </si>
  <si>
    <t>New HF</t>
  </si>
  <si>
    <t xml:space="preserve">WA HF </t>
  </si>
  <si>
    <t>LISST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</si>
</sst>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2" fillId="14" borderId="1" xfId="0" applyFont="1" applyFill="1" applyBorder="1" applyAlignment="1">
      <alignment horizontal="center"/>
    </xf>
    <xf numFmtId="165" fontId="13" fillId="16" borderId="1" xfId="0" applyNumberFormat="1" applyFont="1" applyFill="1" applyBorder="1" applyAlignment="1">
      <alignment horizontal="center"/>
    </xf>
    <xf numFmtId="164" fontId="13" fillId="1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13" fillId="2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65" fontId="15" fillId="16" borderId="1" xfId="0" applyNumberFormat="1" applyFont="1" applyFill="1" applyBorder="1" applyAlignment="1">
      <alignment horizontal="center"/>
    </xf>
    <xf numFmtId="164" fontId="15" fillId="16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/>
    </xf>
    <xf numFmtId="165" fontId="13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8" fillId="19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23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2" fontId="6" fillId="21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9" fillId="0" borderId="0" xfId="0" applyFont="1"/>
    <xf numFmtId="0" fontId="18" fillId="31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165" fontId="6" fillId="31" borderId="1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18" fillId="27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65" fontId="13" fillId="8" borderId="1" xfId="0" applyNumberFormat="1" applyFont="1" applyFill="1" applyBorder="1" applyAlignment="1">
      <alignment horizontal="center"/>
    </xf>
    <xf numFmtId="165" fontId="15" fillId="8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5" fontId="0" fillId="16" borderId="1" xfId="0" applyNumberFormat="1" applyFont="1" applyFill="1" applyBorder="1" applyAlignment="1">
      <alignment horizontal="center"/>
    </xf>
    <xf numFmtId="164" fontId="0" fillId="16" borderId="1" xfId="0" applyNumberFormat="1" applyFont="1" applyFill="1" applyBorder="1" applyAlignment="1">
      <alignment horizontal="center"/>
    </xf>
    <xf numFmtId="165" fontId="0" fillId="8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5" fontId="2" fillId="3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Original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cutoff'!$R$5:$R$13</c:f>
              <c:numCache>
                <c:formatCode>0.0000</c:formatCode>
                <c:ptCount val="9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1-4B72-BDA3-F07837ACDDCD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796946735984145E-2"/>
                  <c:y val="-0.4291096649717727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cutoff'!$U$5:$U$13</c:f>
              <c:numCache>
                <c:formatCode>0.0000</c:formatCode>
                <c:ptCount val="9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1-4B72-BDA3-F07837ACDDCD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cutoff'!$X$5:$X$13</c:f>
              <c:numCache>
                <c:formatCode>0.0000</c:formatCode>
                <c:ptCount val="9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1-4B72-BDA3-F07837ACDDCD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cutoff'!$AA$5:$AA$13</c:f>
              <c:numCache>
                <c:formatCode>0.0000</c:formatCode>
                <c:ptCount val="9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1-4B72-BDA3-F07837ACDDCD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cutoff'!$AD$5:$AD$13</c:f>
              <c:numCache>
                <c:formatCode>0.000</c:formatCode>
                <c:ptCount val="9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1-4B72-BDA3-F07837AC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06842203692599E-2"/>
                  <c:y val="-0.44681989677471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cutoff'!$R$18:$R$24</c:f>
              <c:numCache>
                <c:formatCode>0.000</c:formatCode>
                <c:ptCount val="7"/>
                <c:pt idx="0">
                  <c:v>2.3393227366966245E-2</c:v>
                </c:pt>
                <c:pt idx="1">
                  <c:v>-0.32755116549434199</c:v>
                </c:pt>
                <c:pt idx="2">
                  <c:v>-0.55117481364432686</c:v>
                </c:pt>
                <c:pt idx="3">
                  <c:v>-0.2568978668560456</c:v>
                </c:pt>
                <c:pt idx="4">
                  <c:v>-0.45259306123146897</c:v>
                </c:pt>
                <c:pt idx="5">
                  <c:v>-0.22067472164208743</c:v>
                </c:pt>
                <c:pt idx="6">
                  <c:v>-0.6767529795555226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E-48B1-9D0B-9AD037A12D1C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07587687902648"/>
                  <c:y val="-0.235435965308301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cutoff'!$U$18:$U$24</c:f>
              <c:numCache>
                <c:formatCode>0.000</c:formatCode>
                <c:ptCount val="7"/>
                <c:pt idx="0">
                  <c:v>0.21192312720617082</c:v>
                </c:pt>
                <c:pt idx="1">
                  <c:v>-0.1111434428939886</c:v>
                </c:pt>
                <c:pt idx="2">
                  <c:v>0.18041013933716418</c:v>
                </c:pt>
                <c:pt idx="3">
                  <c:v>0.41571990278793169</c:v>
                </c:pt>
                <c:pt idx="4">
                  <c:v>-6.9462914000529832E-3</c:v>
                </c:pt>
                <c:pt idx="5">
                  <c:v>0.37138453818859557</c:v>
                </c:pt>
                <c:pt idx="6">
                  <c:v>0.33808273647184778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8B1-9D0B-9AD037A12D1C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6277093127487E-2"/>
                  <c:y val="-0.1497699139748155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cutoff'!$X$18:$X$24</c:f>
              <c:numCache>
                <c:formatCode>0.000</c:formatCode>
                <c:ptCount val="7"/>
                <c:pt idx="0">
                  <c:v>0.18113342844921793</c:v>
                </c:pt>
                <c:pt idx="1">
                  <c:v>-0.21756337854262581</c:v>
                </c:pt>
                <c:pt idx="2">
                  <c:v>0.61912755541298103</c:v>
                </c:pt>
                <c:pt idx="3">
                  <c:v>-4.2676842244790236E-2</c:v>
                </c:pt>
                <c:pt idx="4">
                  <c:v>-3.6073196664670334E-2</c:v>
                </c:pt>
                <c:pt idx="5">
                  <c:v>0.99506573971751766</c:v>
                </c:pt>
                <c:pt idx="6">
                  <c:v>0.14042193729166219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E-48B1-9D0B-9AD037A12D1C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2788343103303"/>
                  <c:y val="-0.212438788347413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cutoff'!$AA$18:$AA$24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-0.12091619396052281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E-48B1-9D0B-9AD037A12D1C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72280369130762E-2"/>
                  <c:y val="-0.10880064378384825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cutoff'!$AD$18:$AD$24</c:f>
              <c:numCache>
                <c:formatCode>0.000</c:formatCode>
                <c:ptCount val="7"/>
                <c:pt idx="0">
                  <c:v>0.18106787332492144</c:v>
                </c:pt>
                <c:pt idx="1">
                  <c:v>-0.2171509328629333</c:v>
                </c:pt>
                <c:pt idx="2">
                  <c:v>0.43155656122482666</c:v>
                </c:pt>
                <c:pt idx="3">
                  <c:v>-2.8692121451884323E-2</c:v>
                </c:pt>
                <c:pt idx="4">
                  <c:v>5.7646003370536479E-3</c:v>
                </c:pt>
                <c:pt idx="5">
                  <c:v>0.95860770021013775</c:v>
                </c:pt>
                <c:pt idx="6">
                  <c:v>0.14727377432804514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E-48B1-9D0B-9AD037A1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New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cutoff'!$P$47:$R$47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cutoff'!$R$49:$R$57</c:f>
              <c:numCache>
                <c:formatCode>0.000</c:formatCode>
                <c:ptCount val="9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BCF-AE5F-61271C75B204}"/>
            </c:ext>
          </c:extLst>
        </c:ser>
        <c:ser>
          <c:idx val="1"/>
          <c:order val="1"/>
          <c:tx>
            <c:strRef>
              <c:f>'HF - minimum cutoff'!$S$47:$U$47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89919927445438E-2"/>
                  <c:y val="-0.4148002349341671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cutoff'!$U$49:$U$57</c:f>
              <c:numCache>
                <c:formatCode>0.000</c:formatCode>
                <c:ptCount val="9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2-4BCF-AE5F-61271C75B204}"/>
            </c:ext>
          </c:extLst>
        </c:ser>
        <c:ser>
          <c:idx val="2"/>
          <c:order val="2"/>
          <c:tx>
            <c:strRef>
              <c:f>'HF - minimum cutoff'!$V$47:$X$47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cutoff'!$X$49:$X$57</c:f>
              <c:numCache>
                <c:formatCode>0.000</c:formatCode>
                <c:ptCount val="9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2-4BCF-AE5F-61271C75B204}"/>
            </c:ext>
          </c:extLst>
        </c:ser>
        <c:ser>
          <c:idx val="3"/>
          <c:order val="3"/>
          <c:tx>
            <c:strRef>
              <c:f>'HF - minimum cutoff'!$Y$47:$AA$47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cutoff'!$AA$49:$AA$57</c:f>
              <c:numCache>
                <c:formatCode>0.000</c:formatCode>
                <c:ptCount val="9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2-4BCF-AE5F-61271C75B204}"/>
            </c:ext>
          </c:extLst>
        </c:ser>
        <c:ser>
          <c:idx val="4"/>
          <c:order val="4"/>
          <c:tx>
            <c:strRef>
              <c:f>'HF - minimum cutoff'!$AB$47:$AD$47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cutoff'!$AD$49:$AD$57</c:f>
              <c:numCache>
                <c:formatCode>0.000</c:formatCode>
                <c:ptCount val="9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22-4BCF-AE5F-61271C75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74779423362E-3"/>
                  <c:y val="-0.345288995582323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cutoff'!$R$62:$R$68</c:f>
              <c:numCache>
                <c:formatCode>0.000</c:formatCode>
                <c:ptCount val="7"/>
                <c:pt idx="0">
                  <c:v>-0.37669547662608038</c:v>
                </c:pt>
                <c:pt idx="1">
                  <c:v>-0.42896020135283941</c:v>
                </c:pt>
                <c:pt idx="2">
                  <c:v>-0.58701748857728064</c:v>
                </c:pt>
                <c:pt idx="3">
                  <c:v>-0.65417959627627242</c:v>
                </c:pt>
                <c:pt idx="4">
                  <c:v>-0.60021718895439036</c:v>
                </c:pt>
                <c:pt idx="5">
                  <c:v>-0.32271584241408202</c:v>
                </c:pt>
                <c:pt idx="6">
                  <c:v>-0.87519619500594525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0-454A-BB95-4C158529FEA1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25639368503233"/>
                  <c:y val="-0.198740471239401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cutoff'!$U$62:$U$68</c:f>
              <c:numCache>
                <c:formatCode>0.000</c:formatCode>
                <c:ptCount val="7"/>
                <c:pt idx="0">
                  <c:v>5.3917215161656415E-2</c:v>
                </c:pt>
                <c:pt idx="1">
                  <c:v>1.1616686267734161E-2</c:v>
                </c:pt>
                <c:pt idx="2">
                  <c:v>2.4931451249931683E-2</c:v>
                </c:pt>
                <c:pt idx="3">
                  <c:v>0.24630609186770611</c:v>
                </c:pt>
                <c:pt idx="4">
                  <c:v>-0.10568183431112016</c:v>
                </c:pt>
                <c:pt idx="5">
                  <c:v>-9.7919251220396103E-2</c:v>
                </c:pt>
                <c:pt idx="6">
                  <c:v>3.6906365428759531E-2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0-454A-BB95-4C158529FEA1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046591887329478E-2"/>
                  <c:y val="-0.1286261477281359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cutoff'!$X$62:$X$68</c:f>
              <c:numCache>
                <c:formatCode>0.000</c:formatCode>
                <c:ptCount val="7"/>
                <c:pt idx="0">
                  <c:v>0.14194609149272011</c:v>
                </c:pt>
                <c:pt idx="1">
                  <c:v>-0.22072858590650893</c:v>
                </c:pt>
                <c:pt idx="2">
                  <c:v>0.15001468326189096</c:v>
                </c:pt>
                <c:pt idx="3">
                  <c:v>0.14847367739663409</c:v>
                </c:pt>
                <c:pt idx="4">
                  <c:v>9.2391005102194612E-2</c:v>
                </c:pt>
                <c:pt idx="5">
                  <c:v>0.68871619411195129</c:v>
                </c:pt>
                <c:pt idx="6">
                  <c:v>0.18746426326828355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0-454A-BB95-4C158529FEA1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56848151757762"/>
                  <c:y val="-0.1560132091797252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cutoff'!$AA$62:$AA$68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-0.12091619396052283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60-454A-BB95-4C158529FEA1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749040268647225E-2"/>
                  <c:y val="-5.7453261749641944E-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cutoff'!$AD$62:$AD$68</c:f>
              <c:numCache>
                <c:formatCode>0.000</c:formatCode>
                <c:ptCount val="7"/>
                <c:pt idx="0">
                  <c:v>0.14391157058720855</c:v>
                </c:pt>
                <c:pt idx="1">
                  <c:v>-0.22033121094249883</c:v>
                </c:pt>
                <c:pt idx="2">
                  <c:v>0.12424931808599723</c:v>
                </c:pt>
                <c:pt idx="3">
                  <c:v>0.143660840977655</c:v>
                </c:pt>
                <c:pt idx="4">
                  <c:v>0.10538917133686251</c:v>
                </c:pt>
                <c:pt idx="5">
                  <c:v>0.69196526902926669</c:v>
                </c:pt>
                <c:pt idx="6">
                  <c:v>0.18777234016577751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0-454A-BB95-4C158529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Hyporheic</a:t>
            </a:r>
            <a:r>
              <a:rPr lang="es-AR" sz="1200" baseline="0"/>
              <a:t> Flux v/s </a:t>
            </a:r>
            <a:r>
              <a:rPr lang="el-GR" sz="1200" baseline="0"/>
              <a:t>Δ</a:t>
            </a:r>
            <a:r>
              <a:rPr lang="es-AR" sz="1200" baseline="0"/>
              <a:t>sed* - Original Sizes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regressions'!$R$1:$S$1</c:f>
              <c:strCache>
                <c:ptCount val="1"/>
                <c:pt idx="0">
                  <c:v>SPRING - original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1280378316484"/>
                  <c:y val="-0.334796276474001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regressions'!$S$4:$S$10</c:f>
              <c:numCache>
                <c:formatCode>0.0000</c:formatCode>
                <c:ptCount val="7"/>
                <c:pt idx="0">
                  <c:v>-0.4510340414138973</c:v>
                </c:pt>
                <c:pt idx="1">
                  <c:v>0.50971708940059157</c:v>
                </c:pt>
                <c:pt idx="2">
                  <c:v>0.2198676282142184</c:v>
                </c:pt>
                <c:pt idx="3">
                  <c:v>-0.32015539943802557</c:v>
                </c:pt>
                <c:pt idx="4">
                  <c:v>-3.3922504839773084E-2</c:v>
                </c:pt>
                <c:pt idx="5">
                  <c:v>3.0846477554506011E-2</c:v>
                </c:pt>
                <c:pt idx="6">
                  <c:v>-0.10800668888685966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043-B7B8-11DBFEA8838A}"/>
            </c:ext>
          </c:extLst>
        </c:ser>
        <c:ser>
          <c:idx val="1"/>
          <c:order val="1"/>
          <c:tx>
            <c:strRef>
              <c:f>'average weight regressions'!$R$12:$S$12</c:f>
              <c:strCache>
                <c:ptCount val="1"/>
                <c:pt idx="0">
                  <c:v>SUMMER - original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719071845759677"/>
                  <c:y val="-0.367651376613408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regressions'!$S$15:$S$20</c:f>
              <c:numCache>
                <c:formatCode>0.000</c:formatCode>
                <c:ptCount val="6"/>
                <c:pt idx="0">
                  <c:v>0.46575321824820815</c:v>
                </c:pt>
                <c:pt idx="1">
                  <c:v>0.46884704968944091</c:v>
                </c:pt>
                <c:pt idx="2">
                  <c:v>-0.28707986598940882</c:v>
                </c:pt>
                <c:pt idx="3">
                  <c:v>-0.41374386493899812</c:v>
                </c:pt>
                <c:pt idx="4">
                  <c:v>-9.6837999500548916E-2</c:v>
                </c:pt>
                <c:pt idx="5">
                  <c:v>1.3785509799603692E-2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043-B7B8-11DBFEA8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Hyporheic</a:t>
            </a:r>
            <a:r>
              <a:rPr lang="es-AR" sz="1200" baseline="0"/>
              <a:t> Flux v/s </a:t>
            </a:r>
            <a:r>
              <a:rPr lang="el-GR" sz="1200" baseline="0"/>
              <a:t>Δ</a:t>
            </a:r>
            <a:r>
              <a:rPr lang="es-AR" sz="1200" baseline="0"/>
              <a:t>sed* - New Sizes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regressions'!$R$43:$S$43</c:f>
              <c:strCache>
                <c:ptCount val="1"/>
                <c:pt idx="0">
                  <c:v>SPRING - NEW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1379488011943"/>
                  <c:y val="-0.374527796979287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regressions'!$S$46:$S$52</c:f>
              <c:numCache>
                <c:formatCode>0.0000</c:formatCode>
                <c:ptCount val="7"/>
                <c:pt idx="0">
                  <c:v>-0.4510340414138973</c:v>
                </c:pt>
                <c:pt idx="1">
                  <c:v>0.50971708940059157</c:v>
                </c:pt>
                <c:pt idx="2">
                  <c:v>0.2198676282142184</c:v>
                </c:pt>
                <c:pt idx="3">
                  <c:v>-0.32015539943802557</c:v>
                </c:pt>
                <c:pt idx="4">
                  <c:v>-3.3922504839773084E-2</c:v>
                </c:pt>
                <c:pt idx="5">
                  <c:v>3.0846477554506011E-2</c:v>
                </c:pt>
                <c:pt idx="6">
                  <c:v>5.8874740432854664E-2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5-4ACA-9BB1-821F5857E7EC}"/>
            </c:ext>
          </c:extLst>
        </c:ser>
        <c:ser>
          <c:idx val="1"/>
          <c:order val="1"/>
          <c:tx>
            <c:strRef>
              <c:f>'average weight regressions'!$R$54:$S$54</c:f>
              <c:strCache>
                <c:ptCount val="1"/>
                <c:pt idx="0">
                  <c:v>SUMMER - NEW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6194474764577"/>
                  <c:y val="-0.3506291641786580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regressions'!$S$57:$S$62</c:f>
              <c:numCache>
                <c:formatCode>0.000</c:formatCode>
                <c:ptCount val="6"/>
                <c:pt idx="0">
                  <c:v>0.46575321824820815</c:v>
                </c:pt>
                <c:pt idx="1">
                  <c:v>0.46884704968944091</c:v>
                </c:pt>
                <c:pt idx="2">
                  <c:v>-0.28707986598940882</c:v>
                </c:pt>
                <c:pt idx="3">
                  <c:v>-0.12076855129541952</c:v>
                </c:pt>
                <c:pt idx="4">
                  <c:v>-9.6837999500548916E-2</c:v>
                </c:pt>
                <c:pt idx="5">
                  <c:v>5.9760589318600399E-2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5-4ACA-9BB1-821F5857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Original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regressions'!$U$4:$U$10</c:f>
              <c:numCache>
                <c:formatCode>0.000</c:formatCode>
                <c:ptCount val="7"/>
                <c:pt idx="0">
                  <c:v>-0.45357534921755105</c:v>
                </c:pt>
                <c:pt idx="1">
                  <c:v>0.50307003206968748</c:v>
                </c:pt>
                <c:pt idx="2">
                  <c:v>0.18568064573209747</c:v>
                </c:pt>
                <c:pt idx="3">
                  <c:v>-0.30668701181721636</c:v>
                </c:pt>
                <c:pt idx="4">
                  <c:v>-3.6994716325855818E-2</c:v>
                </c:pt>
                <c:pt idx="5">
                  <c:v>3.4934879201738039E-3</c:v>
                </c:pt>
                <c:pt idx="6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A-4A1A-AD95-CF72E0763D2D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42649787190756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regressions'!$W$4:$W$10</c:f>
              <c:numCache>
                <c:formatCode>0.000</c:formatCode>
                <c:ptCount val="7"/>
                <c:pt idx="0">
                  <c:v>-0.37105511069241637</c:v>
                </c:pt>
                <c:pt idx="1">
                  <c:v>0.68484476158971674</c:v>
                </c:pt>
                <c:pt idx="2">
                  <c:v>0.9647735442127966</c:v>
                </c:pt>
                <c:pt idx="3">
                  <c:v>-0.44278482347667886</c:v>
                </c:pt>
                <c:pt idx="4">
                  <c:v>2.7978530760069526E-2</c:v>
                </c:pt>
                <c:pt idx="5">
                  <c:v>0.44495348511056032</c:v>
                </c:pt>
                <c:pt idx="6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A-4A1A-AD95-CF72E0763D2D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regressions'!$Y$4:$Y$10</c:f>
              <c:numCache>
                <c:formatCode>0.000</c:formatCode>
                <c:ptCount val="7"/>
                <c:pt idx="0">
                  <c:v>-0.39463172674111102</c:v>
                </c:pt>
                <c:pt idx="1">
                  <c:v>0.37836657174008881</c:v>
                </c:pt>
                <c:pt idx="2">
                  <c:v>0.83408534785112387</c:v>
                </c:pt>
                <c:pt idx="3">
                  <c:v>-0.5036882331248308</c:v>
                </c:pt>
                <c:pt idx="4">
                  <c:v>-6.3513390037101145E-2</c:v>
                </c:pt>
                <c:pt idx="5">
                  <c:v>0.48190779907586939</c:v>
                </c:pt>
                <c:pt idx="6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A-4A1A-AD95-CF72E0763D2D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regressions'!$AA$4:$AA$10</c:f>
              <c:numCache>
                <c:formatCode>0.000</c:formatCode>
                <c:ptCount val="7"/>
                <c:pt idx="0">
                  <c:v>-0.40681411178416554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-0.53012694936800298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7A-4A1A-AD95-CF72E076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Original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60286548034829"/>
                  <c:y val="-0.525056814635172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regressions'!$U$15:$U$20</c:f>
              <c:numCache>
                <c:formatCode>0.0000</c:formatCode>
                <c:ptCount val="6"/>
                <c:pt idx="0">
                  <c:v>0.61034994936424003</c:v>
                </c:pt>
                <c:pt idx="1">
                  <c:v>0.66829633325018678</c:v>
                </c:pt>
                <c:pt idx="2">
                  <c:v>-0.43788531696093769</c:v>
                </c:pt>
                <c:pt idx="3">
                  <c:v>-0.6767529795555226</c:v>
                </c:pt>
                <c:pt idx="4">
                  <c:v>-0.3419763457006712</c:v>
                </c:pt>
                <c:pt idx="5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F-4EA5-8B21-C528CF7FD5C5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132115063065923"/>
                  <c:y val="-0.215296256822957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regressions'!$W$15:$W$20</c:f>
              <c:numCache>
                <c:formatCode>0.0000</c:formatCode>
                <c:ptCount val="6"/>
                <c:pt idx="0">
                  <c:v>0.34512664942026011</c:v>
                </c:pt>
                <c:pt idx="1">
                  <c:v>0.20250643610045177</c:v>
                </c:pt>
                <c:pt idx="2">
                  <c:v>6.0434909861804813E-3</c:v>
                </c:pt>
                <c:pt idx="3">
                  <c:v>0.33808273647184778</c:v>
                </c:pt>
                <c:pt idx="4">
                  <c:v>0.1798306120667077</c:v>
                </c:pt>
                <c:pt idx="5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F-4EA5-8B21-C528CF7FD5C5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388458033003734"/>
                  <c:y val="-0.14192475037394781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regressions'!$Y$15:$Y$20</c:f>
              <c:numCache>
                <c:formatCode>0.0000</c:formatCode>
                <c:ptCount val="6"/>
                <c:pt idx="0">
                  <c:v>0.39976609136418362</c:v>
                </c:pt>
                <c:pt idx="1">
                  <c:v>0.37213856331253387</c:v>
                </c:pt>
                <c:pt idx="2">
                  <c:v>5.4096090040516513E-2</c:v>
                </c:pt>
                <c:pt idx="3">
                  <c:v>0.14042193729166219</c:v>
                </c:pt>
                <c:pt idx="4">
                  <c:v>-3.8918646607971522E-2</c:v>
                </c:pt>
                <c:pt idx="5">
                  <c:v>0.99506573971751766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DF-4EA5-8B21-C528CF7FD5C5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50572390454037"/>
                  <c:y val="-0.1218172445172986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regressions'!$AA$15:$AA$20</c:f>
              <c:numCache>
                <c:formatCode>0.0000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0.19235164956740658</c:v>
                </c:pt>
                <c:pt idx="4">
                  <c:v>0.20231791327406176</c:v>
                </c:pt>
                <c:pt idx="5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DF-4EA5-8B21-C528CF7F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6-49EB-A72C-C9780683F381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6-49EB-A72C-C9780683F381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A6-49EB-A72C-C9780683F381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A6-49EB-A72C-C9780683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5635417472602435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0-4453-B114-7BB37603DCE2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0-4453-B114-7BB37603DCE2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90-4453-B114-7BB37603DCE2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14777723269360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90-4453-B114-7BB37603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E23-9B50-2B4153F78685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5F-4E23-9B50-2B4153F78685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5F-4E23-9B50-2B4153F78685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regressions'!$AC$46:$AC$52</c:f>
              <c:numCache>
                <c:formatCode>0.000</c:formatCode>
                <c:ptCount val="7"/>
                <c:pt idx="0">
                  <c:v>0.20959620214037472</c:v>
                </c:pt>
                <c:pt idx="1">
                  <c:v>-0.31576335244827208</c:v>
                </c:pt>
                <c:pt idx="2">
                  <c:v>-0.10396912797243159</c:v>
                </c:pt>
                <c:pt idx="3">
                  <c:v>5.8896625636451864E-2</c:v>
                </c:pt>
                <c:pt idx="4">
                  <c:v>-3.5569892596116294E-2</c:v>
                </c:pt>
                <c:pt idx="5">
                  <c:v>-0.16092271043685474</c:v>
                </c:pt>
                <c:pt idx="6">
                  <c:v>-3.4048653209949625E-2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5F-4E23-9B50-2B4153F7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 - WA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376616411452705E-2"/>
                  <c:y val="-0.436739356331264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D-4AF2-819F-35D50A644A2B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D-4AF2-819F-35D50A644A2B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D-4AF2-819F-35D50A644A2B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6551377367845"/>
                  <c:y val="-6.635119989263021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D-4AF2-819F-35D50A64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 - LISST HF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1-46AD-9D12-B467F4219CC4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1-46AD-9D12-B467F4219CC4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51-46AD-9D12-B467F4219CC4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regressions'!$AD$46:$AD$52</c:f>
              <c:numCache>
                <c:formatCode>0.000</c:formatCode>
                <c:ptCount val="7"/>
                <c:pt idx="0">
                  <c:v>0.20454360227175514</c:v>
                </c:pt>
                <c:pt idx="1">
                  <c:v>-0.31661374974045781</c:v>
                </c:pt>
                <c:pt idx="2">
                  <c:v>-0.11017208412824342</c:v>
                </c:pt>
                <c:pt idx="3">
                  <c:v>6.0405779541984679E-2</c:v>
                </c:pt>
                <c:pt idx="4">
                  <c:v>-3.4732918409770948E-2</c:v>
                </c:pt>
                <c:pt idx="5">
                  <c:v>-0.16746416727938898</c:v>
                </c:pt>
                <c:pt idx="6">
                  <c:v>-3.3378369109007613E-2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51-46AD-9D12-B467F421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 - LISST 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376616411452705E-2"/>
                  <c:y val="-0.436739356331264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regressions'!$AD$57:$AD$62</c:f>
              <c:numCache>
                <c:formatCode>0.000</c:formatCode>
                <c:ptCount val="6"/>
                <c:pt idx="0">
                  <c:v>-0.25646381521666273</c:v>
                </c:pt>
                <c:pt idx="1">
                  <c:v>-0.32648441197031308</c:v>
                </c:pt>
                <c:pt idx="2">
                  <c:v>8.8871890830739209E-2</c:v>
                </c:pt>
                <c:pt idx="3">
                  <c:v>-5.8003155872635853E-2</c:v>
                </c:pt>
                <c:pt idx="4">
                  <c:v>-0.12379754395977956</c:v>
                </c:pt>
                <c:pt idx="5">
                  <c:v>-5.2460135362221633E-2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1-46BF-9B66-A7B4D5804487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regressions'!$AD$57:$AD$62</c:f>
              <c:numCache>
                <c:formatCode>0.000</c:formatCode>
                <c:ptCount val="6"/>
                <c:pt idx="0">
                  <c:v>-0.25646381521666273</c:v>
                </c:pt>
                <c:pt idx="1">
                  <c:v>-0.32648441197031308</c:v>
                </c:pt>
                <c:pt idx="2">
                  <c:v>8.8871890830739209E-2</c:v>
                </c:pt>
                <c:pt idx="3">
                  <c:v>-5.8003155872635853E-2</c:v>
                </c:pt>
                <c:pt idx="4">
                  <c:v>-0.12379754395977956</c:v>
                </c:pt>
                <c:pt idx="5">
                  <c:v>-5.2460135362221633E-2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1-46BF-9B66-A7B4D5804487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regressions'!$AC$57:$AC$62</c:f>
              <c:numCache>
                <c:formatCode>0.000</c:formatCode>
                <c:ptCount val="6"/>
                <c:pt idx="0">
                  <c:v>-0.26382449170372119</c:v>
                </c:pt>
                <c:pt idx="1">
                  <c:v>-0.32483084673747942</c:v>
                </c:pt>
                <c:pt idx="2">
                  <c:v>9.1886448947782459E-2</c:v>
                </c:pt>
                <c:pt idx="3">
                  <c:v>-5.5721251224825928E-2</c:v>
                </c:pt>
                <c:pt idx="4">
                  <c:v>-0.12190689574775568</c:v>
                </c:pt>
                <c:pt idx="5">
                  <c:v>-5.2687509546629693E-2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C1-46BF-9B66-A7B4D5804487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6551377367845"/>
                  <c:y val="-6.635119989263021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weight regressions'!$AD$57:$AD$62</c:f>
              <c:numCache>
                <c:formatCode>0.000</c:formatCode>
                <c:ptCount val="6"/>
                <c:pt idx="0">
                  <c:v>-0.25646381521666273</c:v>
                </c:pt>
                <c:pt idx="1">
                  <c:v>-0.32648441197031308</c:v>
                </c:pt>
                <c:pt idx="2">
                  <c:v>8.8871890830739209E-2</c:v>
                </c:pt>
                <c:pt idx="3">
                  <c:v>-5.8003155872635853E-2</c:v>
                </c:pt>
                <c:pt idx="4">
                  <c:v>-0.12379754395977956</c:v>
                </c:pt>
                <c:pt idx="5">
                  <c:v>-5.2460135362221633E-2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C1-46BF-9B66-A7B4D580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459173</xdr:colOff>
      <xdr:row>17</xdr:row>
      <xdr:rowOff>44823</xdr:rowOff>
    </xdr:from>
    <xdr:to>
      <xdr:col>12</xdr:col>
      <xdr:colOff>926166</xdr:colOff>
      <xdr:row>19</xdr:row>
      <xdr:rowOff>113179</xdr:rowOff>
    </xdr:to>
    <xdr:pic>
      <xdr:nvPicPr>
        <xdr:cNvPr id="2" name="Picture 1" descr="5,400+ Thumbs Up Emoji Stock Illustrations, Royalty-Free ...">
          <a:extLst>
            <a:ext uri="{FF2B5EF4-FFF2-40B4-BE49-F238E27FC236}">
              <a16:creationId xmlns:a16="http://schemas.microsoft.com/office/drawing/2014/main" id="{AD82FDCE-B1AE-7782-756E-B1D3EADD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614" y="3283323"/>
          <a:ext cx="466993" cy="449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476251</xdr:colOff>
      <xdr:row>26</xdr:row>
      <xdr:rowOff>12326</xdr:rowOff>
    </xdr:from>
    <xdr:to>
      <xdr:col>12</xdr:col>
      <xdr:colOff>722221</xdr:colOff>
      <xdr:row>43</xdr:row>
      <xdr:rowOff>12180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44335-0BC5-6456-906A-896D9D3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769845</xdr:colOff>
      <xdr:row>26</xdr:row>
      <xdr:rowOff>11766</xdr:rowOff>
    </xdr:from>
    <xdr:to>
      <xdr:col>18</xdr:col>
      <xdr:colOff>356908</xdr:colOff>
      <xdr:row>43</xdr:row>
      <xdr:rowOff>11620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18267-DC7F-4C02-9978-44CAB53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818028</xdr:colOff>
      <xdr:row>25</xdr:row>
      <xdr:rowOff>168089</xdr:rowOff>
    </xdr:from>
    <xdr:to>
      <xdr:col>25</xdr:col>
      <xdr:colOff>593351</xdr:colOff>
      <xdr:row>42</xdr:row>
      <xdr:rowOff>167943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11CD1-2287-405E-B250-DCC93AAF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661147</xdr:colOff>
      <xdr:row>25</xdr:row>
      <xdr:rowOff>168088</xdr:rowOff>
    </xdr:from>
    <xdr:to>
      <xdr:col>30</xdr:col>
      <xdr:colOff>786092</xdr:colOff>
      <xdr:row>42</xdr:row>
      <xdr:rowOff>167942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D3D44-3F27-41B8-8C09-5A21B10A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349623</xdr:colOff>
      <xdr:row>35</xdr:row>
      <xdr:rowOff>143436</xdr:rowOff>
    </xdr:from>
    <xdr:to>
      <xdr:col>11</xdr:col>
      <xdr:colOff>286870</xdr:colOff>
      <xdr:row>55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1EFCC-C9C2-9B5A-8B2D-4EB51214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322730</xdr:colOff>
      <xdr:row>35</xdr:row>
      <xdr:rowOff>143435</xdr:rowOff>
    </xdr:from>
    <xdr:to>
      <xdr:col>15</xdr:col>
      <xdr:colOff>197224</xdr:colOff>
      <xdr:row>55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C999-2D59-40CA-81F9-C1DE6653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29766</xdr:colOff>
      <xdr:row>20</xdr:row>
      <xdr:rowOff>170331</xdr:rowOff>
    </xdr:from>
    <xdr:to>
      <xdr:col>20</xdr:col>
      <xdr:colOff>161365</xdr:colOff>
      <xdr:row>39</xdr:row>
      <xdr:rowOff>160735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EE778-1D3C-4C52-A85E-E91A5E3D6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660944</xdr:colOff>
      <xdr:row>21</xdr:row>
      <xdr:rowOff>50529</xdr:rowOff>
    </xdr:from>
    <xdr:to>
      <xdr:col>30</xdr:col>
      <xdr:colOff>5705</xdr:colOff>
      <xdr:row>40</xdr:row>
      <xdr:rowOff>104316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173F6-01EF-4810-828D-C7AB75A47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197223</xdr:colOff>
      <xdr:row>20</xdr:row>
      <xdr:rowOff>170329</xdr:rowOff>
    </xdr:from>
    <xdr:to>
      <xdr:col>24</xdr:col>
      <xdr:colOff>484095</xdr:colOff>
      <xdr:row>40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6DB19F-9C2D-40F8-A29C-8931D2E6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134471</xdr:colOff>
      <xdr:row>21</xdr:row>
      <xdr:rowOff>62753</xdr:rowOff>
    </xdr:from>
    <xdr:to>
      <xdr:col>35</xdr:col>
      <xdr:colOff>501208</xdr:colOff>
      <xdr:row>40</xdr:row>
      <xdr:rowOff>116540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F0632F-76DF-417F-86B0-12E4E02B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370284</xdr:colOff>
      <xdr:row>43</xdr:row>
      <xdr:rowOff>138112</xdr:rowOff>
    </xdr:from>
    <xdr:to>
      <xdr:col>42</xdr:col>
      <xdr:colOff>38032</xdr:colOff>
      <xdr:row>58</xdr:row>
      <xdr:rowOff>126905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E8BFC7-81BA-4FAF-B3F8-78E185E3C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369094</xdr:colOff>
      <xdr:row>59</xdr:row>
      <xdr:rowOff>17859</xdr:rowOff>
    </xdr:from>
    <xdr:to>
      <xdr:col>42</xdr:col>
      <xdr:colOff>128613</xdr:colOff>
      <xdr:row>78</xdr:row>
      <xdr:rowOff>71646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D5BA2-5C81-404D-B897-E4B9D2B0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589360</xdr:colOff>
      <xdr:row>43</xdr:row>
      <xdr:rowOff>101203</xdr:rowOff>
    </xdr:from>
    <xdr:to>
      <xdr:col>36</xdr:col>
      <xdr:colOff>257107</xdr:colOff>
      <xdr:row>58</xdr:row>
      <xdr:rowOff>89996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5BF6B-623D-4FD3-9107-A7902813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547688</xdr:colOff>
      <xdr:row>59</xdr:row>
      <xdr:rowOff>17860</xdr:rowOff>
    </xdr:from>
    <xdr:to>
      <xdr:col>36</xdr:col>
      <xdr:colOff>307206</xdr:colOff>
      <xdr:row>78</xdr:row>
      <xdr:rowOff>71647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86AE57-BD24-4534-B3D3-CC47CC42D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7E563F22-77AC-4061-AAFF-91FA761C7716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6" dT="2025-03-07T22:31:41.28" personId="{7E563F22-77AC-4061-AAFF-91FA761C7716}" id="{A8ADA982-8B7F-464D-9F13-8D75B1DE50D2}">
    <text xml:space="preserve">In this plot the summer regression is different because the averages in trap 7 and 8 have an extra “wachito”, which I was not considering in the original sizes ☺️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workbookViewId="0"/>
  </sheetViews>
  <sheetFormatPr defaultRowHeight="15" x14ac:dyDescent="0.25"/>
  <cols>
    <col min="2" max="2" width="25" customWidth="1"/>
    <col min="3" max="3" width="20.140625" customWidth="1"/>
    <col min="4" max="4" width="16.85546875" customWidth="1"/>
    <col min="5" max="5" width="17" customWidth="1"/>
    <col min="6" max="6" width="12.5703125" customWidth="1"/>
    <col min="7" max="7" width="12.28515625" customWidth="1"/>
  </cols>
  <sheetData>
    <row r="2" spans="1:7" x14ac:dyDescent="0.25">
      <c r="A2" s="204" t="s">
        <v>13</v>
      </c>
      <c r="B2" s="204"/>
    </row>
    <row r="3" spans="1:7" x14ac:dyDescent="0.25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25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25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25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25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25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25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25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25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25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25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25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25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25">
      <c r="A17" s="204" t="s">
        <v>25</v>
      </c>
      <c r="B17" s="204"/>
    </row>
    <row r="18" spans="1:7" x14ac:dyDescent="0.25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25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25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25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25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25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25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25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25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25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25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25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25">
      <c r="A31" s="204" t="s">
        <v>26</v>
      </c>
      <c r="B31" s="204"/>
    </row>
    <row r="32" spans="1:7" x14ac:dyDescent="0.25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25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25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25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25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25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25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25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25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25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25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25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25">
      <c r="A45" s="204" t="s">
        <v>27</v>
      </c>
      <c r="B45" s="204"/>
    </row>
    <row r="46" spans="1:7" x14ac:dyDescent="0.25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25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25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25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25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25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25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25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25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25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25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25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opLeftCell="C24" zoomScale="130" zoomScaleNormal="130" workbookViewId="0">
      <selection activeCell="T47" sqref="T47"/>
    </sheetView>
  </sheetViews>
  <sheetFormatPr defaultRowHeight="15" x14ac:dyDescent="0.25"/>
  <cols>
    <col min="3" max="3" width="14.28515625" customWidth="1"/>
    <col min="6" max="6" width="13.85546875" customWidth="1"/>
    <col min="9" max="9" width="14.28515625" customWidth="1"/>
    <col min="12" max="12" width="14.42578125" customWidth="1"/>
    <col min="14" max="14" width="11.7109375" customWidth="1"/>
    <col min="15" max="15" width="15" customWidth="1"/>
    <col min="17" max="17" width="14.7109375" customWidth="1"/>
  </cols>
  <sheetData>
    <row r="1" spans="1:17" x14ac:dyDescent="0.25">
      <c r="A1" s="212" t="s">
        <v>56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4"/>
    </row>
    <row r="2" spans="1:17" x14ac:dyDescent="0.25">
      <c r="A2" s="215" t="s">
        <v>51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</row>
    <row r="3" spans="1:17" x14ac:dyDescent="0.25">
      <c r="A3" s="82"/>
      <c r="B3" s="211" t="s">
        <v>34</v>
      </c>
      <c r="C3" s="211"/>
      <c r="D3" s="211"/>
      <c r="E3" s="211" t="s">
        <v>35</v>
      </c>
      <c r="F3" s="211"/>
      <c r="G3" s="211"/>
      <c r="H3" s="211" t="s">
        <v>36</v>
      </c>
      <c r="I3" s="211"/>
      <c r="J3" s="211"/>
      <c r="K3" s="211" t="s">
        <v>37</v>
      </c>
      <c r="L3" s="211"/>
      <c r="M3" s="211"/>
      <c r="N3" s="211" t="s">
        <v>55</v>
      </c>
      <c r="O3" s="211"/>
      <c r="P3" s="211"/>
      <c r="Q3" s="10"/>
    </row>
    <row r="4" spans="1:17" x14ac:dyDescent="0.25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25">
      <c r="A5" s="16" t="s">
        <v>43</v>
      </c>
      <c r="B5" s="71">
        <v>-18.643499999999996</v>
      </c>
      <c r="C5" s="72">
        <v>44.028299999999994</v>
      </c>
      <c r="D5" s="71">
        <v>-0.42344355789344579</v>
      </c>
      <c r="E5" s="71">
        <v>-0.34287500000000026</v>
      </c>
      <c r="F5" s="72">
        <v>2.3685</v>
      </c>
      <c r="G5" s="71">
        <v>-0.14476461895714599</v>
      </c>
      <c r="H5" s="71">
        <v>-0.16332090060751703</v>
      </c>
      <c r="I5" s="56">
        <v>0.95561165589832309</v>
      </c>
      <c r="J5" s="71">
        <v>-0.17090718766294993</v>
      </c>
      <c r="K5" s="71">
        <v>-3.123260005814843E-2</v>
      </c>
      <c r="L5" s="56">
        <v>0.16000831182380906</v>
      </c>
      <c r="M5" s="71">
        <v>-0.19519361027032006</v>
      </c>
      <c r="N5" s="83">
        <f>SUM(H5,K5)</f>
        <v>-0.19455350066566546</v>
      </c>
      <c r="O5" s="83">
        <f>SUM(I5,L5)</f>
        <v>1.1156199677221321</v>
      </c>
      <c r="P5" s="83">
        <f>N5/O5</f>
        <v>-0.17439047910096475</v>
      </c>
      <c r="Q5" s="56">
        <v>0.22851828638601948</v>
      </c>
    </row>
    <row r="6" spans="1:17" x14ac:dyDescent="0.25">
      <c r="A6" s="16" t="s">
        <v>52</v>
      </c>
      <c r="B6" s="71">
        <v>-13.749399999999996</v>
      </c>
      <c r="C6" s="72">
        <v>27.388499999999997</v>
      </c>
      <c r="D6" s="71">
        <v>-0.5020136188546287</v>
      </c>
      <c r="E6" s="71">
        <v>-1.3113999999999999</v>
      </c>
      <c r="F6" s="72">
        <v>2.0897999999999999</v>
      </c>
      <c r="G6" s="71">
        <v>-0.62752416499186525</v>
      </c>
      <c r="H6" s="71">
        <v>-0.52988876178065869</v>
      </c>
      <c r="I6" s="56">
        <v>0.80098725750566646</v>
      </c>
      <c r="J6" s="71">
        <v>-0.66154455868720241</v>
      </c>
      <c r="K6" s="71">
        <v>-8.6593108308677155E-2</v>
      </c>
      <c r="L6" s="56">
        <v>0.12962202535912964</v>
      </c>
      <c r="M6" s="71">
        <v>-0.66804316680566478</v>
      </c>
      <c r="N6" s="83">
        <f t="shared" ref="N6:N15" si="0">SUM(H6,K6)</f>
        <v>-0.61648187008933586</v>
      </c>
      <c r="O6" s="83">
        <f t="shared" ref="O6:O15" si="1">SUM(I6,L6)</f>
        <v>0.93060928286479605</v>
      </c>
      <c r="P6" s="83">
        <f t="shared" ref="P6:P15" si="2">N6/O6</f>
        <v>-0.66244973206322688</v>
      </c>
      <c r="Q6" s="56">
        <v>0.22851828638601948</v>
      </c>
    </row>
    <row r="7" spans="1:17" x14ac:dyDescent="0.25">
      <c r="A7" s="21" t="s">
        <v>44</v>
      </c>
      <c r="B7" s="71">
        <v>22.777200000000001</v>
      </c>
      <c r="C7" s="77">
        <v>45.276400000000002</v>
      </c>
      <c r="D7" s="71">
        <v>0.50307003206968748</v>
      </c>
      <c r="E7" s="71">
        <v>1.4491999999999998</v>
      </c>
      <c r="F7" s="77">
        <v>2.1161000000000003</v>
      </c>
      <c r="G7" s="71">
        <v>0.68484476158971674</v>
      </c>
      <c r="H7" s="71">
        <v>0.32403453694048001</v>
      </c>
      <c r="I7" s="57">
        <v>0.85640371307185381</v>
      </c>
      <c r="J7" s="71">
        <v>0.37836657174008881</v>
      </c>
      <c r="K7" s="71">
        <v>6.5999564974747599E-2</v>
      </c>
      <c r="L7" s="57">
        <v>0.13238380964895011</v>
      </c>
      <c r="M7" s="71">
        <v>0.49854710443643002</v>
      </c>
      <c r="N7" s="83">
        <f t="shared" si="0"/>
        <v>0.39003410191522758</v>
      </c>
      <c r="O7" s="83">
        <f t="shared" si="1"/>
        <v>0.98878752272080395</v>
      </c>
      <c r="P7" s="83">
        <f t="shared" si="2"/>
        <v>0.39445694140839033</v>
      </c>
      <c r="Q7" s="73">
        <v>-0.3027637470411495</v>
      </c>
    </row>
    <row r="8" spans="1:17" x14ac:dyDescent="0.25">
      <c r="A8" s="18" t="s">
        <v>53</v>
      </c>
      <c r="B8" s="71">
        <v>6.8207000000000022</v>
      </c>
      <c r="C8" s="78">
        <v>36.733499999999999</v>
      </c>
      <c r="D8" s="71">
        <v>0.18568064573209747</v>
      </c>
      <c r="E8" s="71">
        <v>1.7446000000000002</v>
      </c>
      <c r="F8" s="78">
        <v>1.8083</v>
      </c>
      <c r="G8" s="71">
        <v>0.9647735442127966</v>
      </c>
      <c r="H8" s="71">
        <v>0.60606999005902462</v>
      </c>
      <c r="I8" s="59">
        <v>0.72662826606468844</v>
      </c>
      <c r="J8" s="71">
        <v>0.83408534785112387</v>
      </c>
      <c r="K8" s="71">
        <v>0.11179122774730278</v>
      </c>
      <c r="L8" s="59">
        <v>0.12090681526084991</v>
      </c>
      <c r="M8" s="71">
        <v>0.9246065038279212</v>
      </c>
      <c r="N8" s="83">
        <f t="shared" si="0"/>
        <v>0.71786121780632739</v>
      </c>
      <c r="O8" s="83">
        <f t="shared" si="1"/>
        <v>0.84753508132553834</v>
      </c>
      <c r="P8" s="83">
        <f t="shared" si="2"/>
        <v>0.84699882473725807</v>
      </c>
      <c r="Q8" s="59">
        <v>-9.3318329100743891E-2</v>
      </c>
    </row>
    <row r="9" spans="1:17" x14ac:dyDescent="0.25">
      <c r="A9" s="19" t="s">
        <v>45</v>
      </c>
      <c r="B9" s="71">
        <v>-20.381</v>
      </c>
      <c r="C9" s="75">
        <v>49.902200000000001</v>
      </c>
      <c r="D9" s="71">
        <v>-0.40841886730444749</v>
      </c>
      <c r="E9" s="71">
        <v>-2.5282000000000004</v>
      </c>
      <c r="F9" s="75">
        <v>4.6973000000000003</v>
      </c>
      <c r="G9" s="71">
        <v>-0.53822408617716566</v>
      </c>
      <c r="H9" s="71">
        <v>-0.97839859793628414</v>
      </c>
      <c r="I9" s="60">
        <v>1.8501772853971479</v>
      </c>
      <c r="J9" s="71">
        <v>-0.52881343083090926</v>
      </c>
      <c r="K9" s="71">
        <v>-0.17582642709759452</v>
      </c>
      <c r="L9" s="60">
        <v>0.32174543062421551</v>
      </c>
      <c r="M9" s="71">
        <v>-0.54647684275259234</v>
      </c>
      <c r="N9" s="83">
        <f t="shared" si="0"/>
        <v>-1.1542250250338786</v>
      </c>
      <c r="O9" s="83">
        <f>SUM(I9,L9)</f>
        <v>2.1719227160213634</v>
      </c>
      <c r="P9" s="83">
        <f t="shared" si="2"/>
        <v>-0.5314300626443309</v>
      </c>
      <c r="Q9" s="60">
        <v>5.0766638815107075E-2</v>
      </c>
    </row>
    <row r="10" spans="1:17" x14ac:dyDescent="0.25">
      <c r="A10" s="19" t="s">
        <v>46</v>
      </c>
      <c r="B10" s="71">
        <v>-2.4313000000000038</v>
      </c>
      <c r="C10" s="75">
        <v>24.480800000000002</v>
      </c>
      <c r="D10" s="71">
        <v>-9.9314564883500683E-2</v>
      </c>
      <c r="E10" s="71">
        <v>-0.83049999999999935</v>
      </c>
      <c r="F10" s="75">
        <v>2.8880999999999997</v>
      </c>
      <c r="G10" s="71">
        <v>-0.28755929503826028</v>
      </c>
      <c r="H10" s="71">
        <v>-0.5998312651887292</v>
      </c>
      <c r="I10" s="60">
        <v>1.2831694146713353</v>
      </c>
      <c r="J10" s="71">
        <v>-0.46746069406771751</v>
      </c>
      <c r="K10" s="71">
        <v>-0.11171399488573321</v>
      </c>
      <c r="L10" s="60">
        <v>0.22065374815008071</v>
      </c>
      <c r="M10" s="71">
        <v>-0.50628641399623708</v>
      </c>
      <c r="N10" s="83">
        <f t="shared" si="0"/>
        <v>-0.71154526007446239</v>
      </c>
      <c r="O10" s="83">
        <f t="shared" si="1"/>
        <v>1.503823162821416</v>
      </c>
      <c r="P10" s="83">
        <f t="shared" si="2"/>
        <v>-0.47315753451987541</v>
      </c>
      <c r="Q10" s="60">
        <v>5.0766638815107075E-2</v>
      </c>
    </row>
    <row r="11" spans="1:17" x14ac:dyDescent="0.25">
      <c r="A11" s="20" t="s">
        <v>54</v>
      </c>
      <c r="B11" s="71">
        <v>0.198599999999999</v>
      </c>
      <c r="C11" s="79">
        <v>58.877499999999998</v>
      </c>
      <c r="D11" s="71">
        <v>3.3731051760010023E-3</v>
      </c>
      <c r="E11" s="71">
        <v>-0.74690000000000101</v>
      </c>
      <c r="F11" s="79">
        <v>4.4638000000000009</v>
      </c>
      <c r="G11" s="71">
        <v>-0.1673238048299657</v>
      </c>
      <c r="H11" s="71">
        <v>-0.34028683073031396</v>
      </c>
      <c r="I11" s="61">
        <v>1.7758675553185828</v>
      </c>
      <c r="J11" s="71">
        <v>-0.1916172350303838</v>
      </c>
      <c r="K11" s="71">
        <v>-7.121946965890269E-2</v>
      </c>
      <c r="L11" s="61">
        <v>0.32472434373056097</v>
      </c>
      <c r="M11" s="71">
        <v>-0.21932285347228794</v>
      </c>
      <c r="N11" s="83">
        <f t="shared" si="0"/>
        <v>-0.41150630038921665</v>
      </c>
      <c r="O11" s="83">
        <f t="shared" si="1"/>
        <v>2.1005918990491437</v>
      </c>
      <c r="P11" s="83">
        <f t="shared" si="2"/>
        <v>-0.19590016536552843</v>
      </c>
      <c r="Q11" s="61">
        <v>-3.8520880931257544E-2</v>
      </c>
    </row>
    <row r="12" spans="1:17" x14ac:dyDescent="0.25">
      <c r="A12" s="20" t="s">
        <v>47</v>
      </c>
      <c r="B12" s="80">
        <v>-3.4879999999999995</v>
      </c>
      <c r="C12" s="79">
        <v>30.0379</v>
      </c>
      <c r="D12" s="71">
        <v>-0.11611996843987095</v>
      </c>
      <c r="E12" s="71">
        <v>0.91839999999999966</v>
      </c>
      <c r="F12" s="79">
        <v>1.6659000000000002</v>
      </c>
      <c r="G12" s="71">
        <v>0.55129359505372444</v>
      </c>
      <c r="H12" s="71">
        <v>0.18041794101540676</v>
      </c>
      <c r="I12" s="61">
        <v>0.74122198472203027</v>
      </c>
      <c r="J12" s="71">
        <v>0.24340608445804029</v>
      </c>
      <c r="K12" s="71">
        <v>4.7038602982888728E-2</v>
      </c>
      <c r="L12" s="61">
        <v>0.12314691966104313</v>
      </c>
      <c r="M12" s="71">
        <v>0.38197141359573233</v>
      </c>
      <c r="N12" s="83">
        <f t="shared" si="0"/>
        <v>0.22745654399829549</v>
      </c>
      <c r="O12" s="83">
        <f t="shared" si="1"/>
        <v>0.86436890438307334</v>
      </c>
      <c r="P12" s="83">
        <f t="shared" si="2"/>
        <v>0.26314753208369779</v>
      </c>
      <c r="Q12" s="61">
        <v>-3.8520880931257544E-2</v>
      </c>
    </row>
    <row r="13" spans="1:17" x14ac:dyDescent="0.25">
      <c r="A13" s="53" t="s">
        <v>48</v>
      </c>
      <c r="B13" s="80">
        <v>2.7140000000000057</v>
      </c>
      <c r="C13" s="74">
        <v>20.923299999999998</v>
      </c>
      <c r="D13" s="71">
        <v>0.12971185233686874</v>
      </c>
      <c r="E13" s="81">
        <v>0.69369999999999976</v>
      </c>
      <c r="F13" s="74">
        <v>0.84810000000000008</v>
      </c>
      <c r="G13" s="71">
        <v>0.81794599693432346</v>
      </c>
      <c r="H13" s="81">
        <v>0.24539002087865563</v>
      </c>
      <c r="I13" s="62">
        <v>0.27754676667362871</v>
      </c>
      <c r="J13" s="71">
        <v>0.88413936079901567</v>
      </c>
      <c r="K13" s="81">
        <v>4.5512412826442646E-2</v>
      </c>
      <c r="L13" s="62">
        <v>4.2238846068331719E-2</v>
      </c>
      <c r="M13" s="71">
        <v>1.0775013302402989</v>
      </c>
      <c r="N13" s="83">
        <f t="shared" si="0"/>
        <v>0.29090243370509827</v>
      </c>
      <c r="O13" s="83">
        <f t="shared" si="1"/>
        <v>0.31978561274196043</v>
      </c>
      <c r="P13" s="83">
        <f t="shared" si="2"/>
        <v>0.90967955440769499</v>
      </c>
      <c r="Q13" s="73">
        <v>-6.340384840026668E-2</v>
      </c>
    </row>
    <row r="14" spans="1:17" x14ac:dyDescent="0.25">
      <c r="A14" s="53" t="s">
        <v>49</v>
      </c>
      <c r="B14" s="80">
        <v>-2.5859999999999985</v>
      </c>
      <c r="C14" s="74">
        <v>15.7163</v>
      </c>
      <c r="D14" s="71">
        <v>-0.16454254500104976</v>
      </c>
      <c r="E14" s="81">
        <v>0.2581</v>
      </c>
      <c r="F14" s="74">
        <v>1.2909999999999999</v>
      </c>
      <c r="G14" s="71">
        <v>0.19992254066615028</v>
      </c>
      <c r="H14" s="81">
        <v>9.9373120994324493E-2</v>
      </c>
      <c r="I14" s="62">
        <v>0.43786631137597964</v>
      </c>
      <c r="J14" s="71">
        <v>0.22694854208365087</v>
      </c>
      <c r="K14" s="81">
        <v>1.1007356080440442E-2</v>
      </c>
      <c r="L14" s="62">
        <v>6.5591352842813269E-2</v>
      </c>
      <c r="M14" s="71">
        <v>0.16781718326223696</v>
      </c>
      <c r="N14" s="83">
        <f t="shared" si="0"/>
        <v>0.11038047707476493</v>
      </c>
      <c r="O14" s="83">
        <f t="shared" si="1"/>
        <v>0.5034576642187929</v>
      </c>
      <c r="P14" s="83">
        <f t="shared" si="2"/>
        <v>0.21924480431942681</v>
      </c>
      <c r="Q14" s="73">
        <v>-6.340384840026668E-2</v>
      </c>
    </row>
    <row r="15" spans="1:17" x14ac:dyDescent="0.25">
      <c r="A15" s="22" t="s">
        <v>50</v>
      </c>
      <c r="B15" s="80">
        <v>-3.3091000000000044</v>
      </c>
      <c r="C15" s="76">
        <v>33.042800000000007</v>
      </c>
      <c r="D15" s="71">
        <v>-0.10014587141525548</v>
      </c>
      <c r="E15" s="81">
        <v>-0.45510000000000028</v>
      </c>
      <c r="F15" s="76">
        <v>1.8968000000000003</v>
      </c>
      <c r="G15" s="71">
        <v>-0.23993040911008026</v>
      </c>
      <c r="H15" s="81">
        <v>-0.10441429543657543</v>
      </c>
      <c r="I15" s="55">
        <v>0.62089966474505043</v>
      </c>
      <c r="J15" s="71">
        <v>-0.16816613273490705</v>
      </c>
      <c r="K15" s="81">
        <v>-2.1770204424107042E-2</v>
      </c>
      <c r="L15" s="55">
        <v>0.10207224320241665</v>
      </c>
      <c r="M15" s="71">
        <v>-0.21328231594690392</v>
      </c>
      <c r="N15" s="83">
        <f t="shared" si="0"/>
        <v>-0.12618449986068248</v>
      </c>
      <c r="O15" s="83">
        <f t="shared" si="1"/>
        <v>0.72297190794746702</v>
      </c>
      <c r="P15" s="83">
        <f t="shared" si="2"/>
        <v>-0.17453582701286835</v>
      </c>
      <c r="Q15" s="55">
        <v>-3.2730377491297959E-2</v>
      </c>
    </row>
    <row r="17" spans="1:17" x14ac:dyDescent="0.25">
      <c r="A17" s="205" t="s">
        <v>33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7"/>
    </row>
    <row r="18" spans="1:17" x14ac:dyDescent="0.25">
      <c r="A18" s="82"/>
      <c r="B18" s="208" t="s">
        <v>34</v>
      </c>
      <c r="C18" s="209"/>
      <c r="D18" s="210"/>
      <c r="E18" s="208" t="s">
        <v>35</v>
      </c>
      <c r="F18" s="209"/>
      <c r="G18" s="210"/>
      <c r="H18" s="208" t="s">
        <v>36</v>
      </c>
      <c r="I18" s="209"/>
      <c r="J18" s="210"/>
      <c r="K18" s="208" t="s">
        <v>37</v>
      </c>
      <c r="L18" s="209"/>
      <c r="M18" s="210"/>
      <c r="N18" s="211" t="s">
        <v>55</v>
      </c>
      <c r="O18" s="211"/>
      <c r="P18" s="211"/>
      <c r="Q18" s="1"/>
    </row>
    <row r="19" spans="1:17" x14ac:dyDescent="0.25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25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3">
        <f>SUM(H20,K20)</f>
        <v>0.28822320195467732</v>
      </c>
      <c r="O20" s="83">
        <f>SUM(I20,L20)</f>
        <v>1.5917964720194648</v>
      </c>
      <c r="P20" s="83">
        <f>N20/O20</f>
        <v>0.18106787332492144</v>
      </c>
      <c r="Q20" s="72">
        <v>-0.10058679002726996</v>
      </c>
    </row>
    <row r="21" spans="1:17" x14ac:dyDescent="0.25">
      <c r="A21" s="21" t="s">
        <v>44</v>
      </c>
      <c r="B21" s="71">
        <v>4.0187999999999988</v>
      </c>
      <c r="C21" s="73">
        <v>6.0135000000000005</v>
      </c>
      <c r="D21" s="71">
        <v>0.66829633325018678</v>
      </c>
      <c r="E21" s="71">
        <v>0.8338000000000001</v>
      </c>
      <c r="F21" s="73">
        <v>4.1173999999999999</v>
      </c>
      <c r="G21" s="71">
        <v>0.20250643610045177</v>
      </c>
      <c r="H21" s="71">
        <v>0.45660631134760643</v>
      </c>
      <c r="I21" s="73">
        <v>1.2269792930976999</v>
      </c>
      <c r="J21" s="71">
        <v>0.37213856331253387</v>
      </c>
      <c r="K21" s="71">
        <v>4.7747439937281255E-2</v>
      </c>
      <c r="L21" s="73">
        <v>0.18703707902634226</v>
      </c>
      <c r="M21" s="71">
        <v>0.25528328492852753</v>
      </c>
      <c r="N21" s="83">
        <f t="shared" ref="N21:N27" si="3">SUM(H21,K21)</f>
        <v>0.50435375128488769</v>
      </c>
      <c r="O21" s="83">
        <f t="shared" ref="O21:O27" si="4">SUM(I21,L21)</f>
        <v>1.4140163721240422</v>
      </c>
      <c r="P21" s="83">
        <f t="shared" ref="P21:P27" si="5">N21/O21</f>
        <v>0.35668169140593525</v>
      </c>
      <c r="Q21" s="74">
        <v>-0.32001589401318453</v>
      </c>
    </row>
    <row r="22" spans="1:17" x14ac:dyDescent="0.25">
      <c r="A22" s="19" t="s">
        <v>45</v>
      </c>
      <c r="B22" s="71">
        <v>-3.9163000000000014</v>
      </c>
      <c r="C22" s="60">
        <v>11.956300000000001</v>
      </c>
      <c r="D22" s="71">
        <v>-0.32755116549434199</v>
      </c>
      <c r="E22" s="71">
        <v>-0.84030000000000094</v>
      </c>
      <c r="F22" s="60">
        <v>7.5605000000000011</v>
      </c>
      <c r="G22" s="71">
        <v>-0.1111434428939886</v>
      </c>
      <c r="H22" s="71">
        <v>-0.71127104721345447</v>
      </c>
      <c r="I22" s="60">
        <v>3.2692590636254515</v>
      </c>
      <c r="J22" s="71">
        <v>-0.21756337854262581</v>
      </c>
      <c r="K22" s="71">
        <v>-9.8289875653147785E-2</v>
      </c>
      <c r="L22" s="60">
        <v>0.45884337735094055</v>
      </c>
      <c r="M22" s="71">
        <v>-0.2142122573951242</v>
      </c>
      <c r="N22" s="83">
        <f t="shared" si="3"/>
        <v>-0.80956092286660231</v>
      </c>
      <c r="O22" s="83">
        <f t="shared" si="4"/>
        <v>3.7281024409763921</v>
      </c>
      <c r="P22" s="83">
        <f t="shared" si="5"/>
        <v>-0.2171509328629333</v>
      </c>
      <c r="Q22" s="75">
        <v>0.11743877238132332</v>
      </c>
    </row>
    <row r="23" spans="1:17" x14ac:dyDescent="0.25">
      <c r="A23" s="19" t="s">
        <v>46</v>
      </c>
      <c r="B23" s="71">
        <v>-6.4181000000000008</v>
      </c>
      <c r="C23" s="60">
        <v>11.644400000000001</v>
      </c>
      <c r="D23" s="71">
        <v>-0.55117481364432686</v>
      </c>
      <c r="E23" s="71">
        <v>0.91669999999999874</v>
      </c>
      <c r="F23" s="60">
        <v>5.0812000000000008</v>
      </c>
      <c r="G23" s="71">
        <v>0.18041013933716418</v>
      </c>
      <c r="H23" s="71">
        <v>0.97315424931338623</v>
      </c>
      <c r="I23" s="60">
        <v>1.5718154373927942</v>
      </c>
      <c r="J23" s="71">
        <v>0.61912755541298103</v>
      </c>
      <c r="K23" s="71">
        <v>-6.4526904685237904E-2</v>
      </c>
      <c r="L23" s="60">
        <v>0.53364981622151375</v>
      </c>
      <c r="M23" s="71">
        <v>-0.12091619396052281</v>
      </c>
      <c r="N23" s="83">
        <f t="shared" si="3"/>
        <v>0.90862734462814831</v>
      </c>
      <c r="O23" s="83">
        <f t="shared" si="4"/>
        <v>2.1054652536143079</v>
      </c>
      <c r="P23" s="83">
        <f t="shared" si="5"/>
        <v>0.43155656122482666</v>
      </c>
      <c r="Q23" s="75">
        <v>0.11743877238132332</v>
      </c>
    </row>
    <row r="24" spans="1:17" x14ac:dyDescent="0.25">
      <c r="A24" s="20" t="s">
        <v>47</v>
      </c>
      <c r="B24" s="71">
        <v>-7.3023000000000007</v>
      </c>
      <c r="C24" s="61">
        <v>10.7902</v>
      </c>
      <c r="D24" s="71">
        <v>-0.6767529795555226</v>
      </c>
      <c r="E24" s="71">
        <v>1.3264000000000005</v>
      </c>
      <c r="F24" s="61">
        <v>3.9233000000000002</v>
      </c>
      <c r="G24" s="71">
        <v>0.33808273647184778</v>
      </c>
      <c r="H24" s="71">
        <v>0.2173185367476036</v>
      </c>
      <c r="I24" s="61">
        <v>1.5476110139131891</v>
      </c>
      <c r="J24" s="71">
        <v>0.14042193729166219</v>
      </c>
      <c r="K24" s="71">
        <v>4.5248200775063058E-2</v>
      </c>
      <c r="L24" s="61">
        <v>0.23523687411480473</v>
      </c>
      <c r="M24" s="71">
        <v>0.19235164956740658</v>
      </c>
      <c r="N24" s="83">
        <f>SUM(H24,K24)</f>
        <v>0.26256673752266668</v>
      </c>
      <c r="O24" s="83">
        <f t="shared" si="4"/>
        <v>1.7828478880279939</v>
      </c>
      <c r="P24" s="83">
        <f t="shared" si="5"/>
        <v>0.14727377432804514</v>
      </c>
      <c r="Q24" s="61">
        <v>-4.5718099286610456E-2</v>
      </c>
    </row>
    <row r="25" spans="1:17" x14ac:dyDescent="0.25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1">
        <v>2.104000000000001</v>
      </c>
      <c r="F25" s="62">
        <v>5.0610999999999997</v>
      </c>
      <c r="G25" s="71">
        <v>0.41571990278793169</v>
      </c>
      <c r="H25" s="71">
        <v>-8.3193172166483365E-2</v>
      </c>
      <c r="I25" s="62">
        <v>1.9493750659736113</v>
      </c>
      <c r="J25" s="71">
        <v>-4.2676842244790236E-2</v>
      </c>
      <c r="K25" s="71">
        <v>1.9282470866228862E-2</v>
      </c>
      <c r="L25" s="62">
        <v>0.27809010795681738</v>
      </c>
      <c r="M25" s="71">
        <v>6.9338931211544927E-2</v>
      </c>
      <c r="N25" s="83">
        <f t="shared" si="3"/>
        <v>-6.3910701300254502E-2</v>
      </c>
      <c r="O25" s="83">
        <f t="shared" si="4"/>
        <v>2.2274651739304288</v>
      </c>
      <c r="P25" s="83">
        <f t="shared" si="5"/>
        <v>-2.8692121451884323E-2</v>
      </c>
      <c r="Q25" s="74">
        <v>-0.11251612892623995</v>
      </c>
    </row>
    <row r="26" spans="1:17" x14ac:dyDescent="0.25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3">
        <f t="shared" si="3"/>
        <v>1.6916683322051762E-2</v>
      </c>
      <c r="O26" s="83">
        <f t="shared" si="4"/>
        <v>2.9345804275996121</v>
      </c>
      <c r="P26" s="83">
        <f t="shared" si="5"/>
        <v>5.7646003370536479E-3</v>
      </c>
      <c r="Q26" s="74">
        <v>-0.11251612892623995</v>
      </c>
    </row>
    <row r="27" spans="1:17" x14ac:dyDescent="0.25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3">
        <f t="shared" si="3"/>
        <v>1.8976053320341464</v>
      </c>
      <c r="O27" s="83">
        <f t="shared" si="4"/>
        <v>1.9795431766489771</v>
      </c>
      <c r="P27" s="83">
        <f t="shared" si="5"/>
        <v>0.95860770021013775</v>
      </c>
      <c r="Q27" s="76">
        <v>-4.9570413884485784E-2</v>
      </c>
    </row>
    <row r="46" spans="1:17" x14ac:dyDescent="0.25">
      <c r="A46" s="212" t="s">
        <v>57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4"/>
    </row>
    <row r="47" spans="1:17" x14ac:dyDescent="0.25">
      <c r="A47" s="215" t="s">
        <v>51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</row>
    <row r="48" spans="1:17" x14ac:dyDescent="0.25">
      <c r="A48" s="82"/>
      <c r="B48" s="211" t="s">
        <v>34</v>
      </c>
      <c r="C48" s="211"/>
      <c r="D48" s="211"/>
      <c r="E48" s="211" t="s">
        <v>35</v>
      </c>
      <c r="F48" s="211"/>
      <c r="G48" s="211"/>
      <c r="H48" s="211" t="s">
        <v>36</v>
      </c>
      <c r="I48" s="211"/>
      <c r="J48" s="211"/>
      <c r="K48" s="211" t="s">
        <v>37</v>
      </c>
      <c r="L48" s="211"/>
      <c r="M48" s="211"/>
      <c r="N48" s="211" t="s">
        <v>55</v>
      </c>
      <c r="O48" s="211"/>
      <c r="P48" s="211"/>
      <c r="Q48" s="10"/>
    </row>
    <row r="49" spans="1:17" x14ac:dyDescent="0.25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25">
      <c r="A50" s="96" t="s">
        <v>43</v>
      </c>
      <c r="B50" s="85">
        <v>-16.521599999999999</v>
      </c>
      <c r="C50" s="72">
        <v>30.169899999999998</v>
      </c>
      <c r="D50" s="104">
        <v>-0.54761865302834944</v>
      </c>
      <c r="E50" s="85">
        <v>-2.3841999999999981</v>
      </c>
      <c r="F50" s="72">
        <v>15.686499999999999</v>
      </c>
      <c r="G50" s="104">
        <v>-0.15199056513562606</v>
      </c>
      <c r="H50" s="85">
        <v>-0.39729579455943065</v>
      </c>
      <c r="I50" s="85">
        <v>2.1642984735935578</v>
      </c>
      <c r="J50" s="104">
        <v>-0.18356793178334996</v>
      </c>
      <c r="K50" s="85">
        <v>-3.1232600058148624E-2</v>
      </c>
      <c r="L50" s="85">
        <v>0.16000831182380926</v>
      </c>
      <c r="M50" s="104">
        <v>-0.19519361027032103</v>
      </c>
      <c r="N50" s="83">
        <f>SUM(H50+K50)</f>
        <v>-0.4285283946175793</v>
      </c>
      <c r="O50" s="83">
        <f>SUM(I50+L50)</f>
        <v>2.3243067854173671</v>
      </c>
      <c r="P50" s="83">
        <f>N50/O50</f>
        <v>-0.1843682586593792</v>
      </c>
      <c r="Q50" s="85">
        <v>0.22851828638601948</v>
      </c>
    </row>
    <row r="51" spans="1:17" x14ac:dyDescent="0.25">
      <c r="A51" s="96" t="s">
        <v>52</v>
      </c>
      <c r="B51" s="85">
        <v>-4.8291000000000004</v>
      </c>
      <c r="C51" s="72">
        <v>13.648300000000001</v>
      </c>
      <c r="D51" s="104">
        <v>-0.35382428580848896</v>
      </c>
      <c r="E51" s="85">
        <v>-7.9178000000000006</v>
      </c>
      <c r="F51" s="72">
        <v>13.302300000000001</v>
      </c>
      <c r="G51" s="104">
        <v>-0.59522037542379891</v>
      </c>
      <c r="H51" s="85">
        <v>-1.1520290298210343</v>
      </c>
      <c r="I51" s="85">
        <v>1.8076248437061064</v>
      </c>
      <c r="J51" s="104">
        <v>-0.63731643976472008</v>
      </c>
      <c r="K51" s="85">
        <v>-8.6593108308677155E-2</v>
      </c>
      <c r="L51" s="85">
        <v>0.12962202535912964</v>
      </c>
      <c r="M51" s="104">
        <v>-0.66804316680566478</v>
      </c>
      <c r="N51" s="83">
        <f t="shared" ref="N51:N60" si="6">SUM(H51+K51)</f>
        <v>-1.2386221381297113</v>
      </c>
      <c r="O51" s="83">
        <f t="shared" ref="O51:O60" si="7">SUM(I51+L51)</f>
        <v>1.937246869065236</v>
      </c>
      <c r="P51" s="83">
        <f t="shared" ref="P51:P60" si="8">N51/O51</f>
        <v>-0.63937237835226113</v>
      </c>
      <c r="Q51" s="85">
        <v>0.22851828638601948</v>
      </c>
    </row>
    <row r="52" spans="1:17" x14ac:dyDescent="0.25">
      <c r="A52" s="97" t="s">
        <v>44</v>
      </c>
      <c r="B52" s="85">
        <v>16.670300000000005</v>
      </c>
      <c r="C52" s="77">
        <v>30.079799999999999</v>
      </c>
      <c r="D52" s="104">
        <v>0.55420248804845795</v>
      </c>
      <c r="E52" s="85">
        <v>7.3421999999999983</v>
      </c>
      <c r="F52" s="77">
        <v>16.905100000000001</v>
      </c>
      <c r="G52" s="104">
        <v>0.43431863757091044</v>
      </c>
      <c r="H52" s="85">
        <v>0.8105395516297047</v>
      </c>
      <c r="I52" s="87">
        <v>1.7951717616012994</v>
      </c>
      <c r="J52" s="104">
        <v>0.45151086317595629</v>
      </c>
      <c r="K52" s="85">
        <v>6.5999564974747599E-2</v>
      </c>
      <c r="L52" s="87">
        <v>0.13238380964895011</v>
      </c>
      <c r="M52" s="104">
        <v>0.49854710443643002</v>
      </c>
      <c r="N52" s="83">
        <f t="shared" si="6"/>
        <v>0.87653911660445227</v>
      </c>
      <c r="O52" s="83">
        <f t="shared" si="7"/>
        <v>1.9275555712502495</v>
      </c>
      <c r="P52" s="83">
        <f t="shared" si="8"/>
        <v>0.45474129497387833</v>
      </c>
      <c r="Q52" s="94">
        <v>-0.3027637470411495</v>
      </c>
    </row>
    <row r="53" spans="1:17" x14ac:dyDescent="0.25">
      <c r="A53" s="98" t="s">
        <v>53</v>
      </c>
      <c r="B53" s="85">
        <v>-1.115199999999998</v>
      </c>
      <c r="C53" s="78">
        <v>27.011699999999998</v>
      </c>
      <c r="D53" s="104">
        <v>-4.1285813184656947E-2</v>
      </c>
      <c r="E53" s="85">
        <v>9.4342000000000006</v>
      </c>
      <c r="F53" s="78">
        <v>11.104199999999999</v>
      </c>
      <c r="G53" s="104">
        <v>0.849606455215144</v>
      </c>
      <c r="H53" s="85">
        <v>1.3972786932835388</v>
      </c>
      <c r="I53" s="88">
        <v>1.6108243373451037</v>
      </c>
      <c r="J53" s="104">
        <v>0.86743083084185191</v>
      </c>
      <c r="K53" s="85">
        <v>0.11179122774730278</v>
      </c>
      <c r="L53" s="88">
        <v>0.12090681526084991</v>
      </c>
      <c r="M53" s="104">
        <v>0.9246065038279212</v>
      </c>
      <c r="N53" s="83">
        <f t="shared" si="6"/>
        <v>1.5090699210308416</v>
      </c>
      <c r="O53" s="83">
        <f t="shared" si="7"/>
        <v>1.7317311526059536</v>
      </c>
      <c r="P53" s="83">
        <f t="shared" si="8"/>
        <v>0.87142274871012992</v>
      </c>
      <c r="Q53" s="88">
        <v>-9.3318329100743891E-2</v>
      </c>
    </row>
    <row r="54" spans="1:17" x14ac:dyDescent="0.25">
      <c r="A54" s="99" t="s">
        <v>45</v>
      </c>
      <c r="B54" s="85">
        <v>-12.028199999999998</v>
      </c>
      <c r="C54" s="75">
        <v>32.3613</v>
      </c>
      <c r="D54" s="104">
        <v>-0.37168469746271005</v>
      </c>
      <c r="E54" s="85">
        <v>-10.448699999999997</v>
      </c>
      <c r="F54" s="75">
        <v>21.376599999999996</v>
      </c>
      <c r="G54" s="104">
        <v>-0.48879148227501096</v>
      </c>
      <c r="H54" s="85">
        <v>-2.1786469707248868</v>
      </c>
      <c r="I54" s="90">
        <v>4.0674559942692206</v>
      </c>
      <c r="J54" s="104">
        <v>-0.53562889771750644</v>
      </c>
      <c r="K54" s="85">
        <v>-0.17582642709759408</v>
      </c>
      <c r="L54" s="90">
        <v>0.32174543062421551</v>
      </c>
      <c r="M54" s="104">
        <v>-0.5464768427525909</v>
      </c>
      <c r="N54" s="83">
        <f t="shared" si="6"/>
        <v>-2.3544733978224808</v>
      </c>
      <c r="O54" s="83">
        <f t="shared" si="7"/>
        <v>4.3892014248934359</v>
      </c>
      <c r="P54" s="83">
        <f t="shared" si="8"/>
        <v>-0.53642409402062119</v>
      </c>
      <c r="Q54" s="90">
        <v>5.0766638815107075E-2</v>
      </c>
    </row>
    <row r="55" spans="1:17" x14ac:dyDescent="0.25">
      <c r="A55" s="99" t="s">
        <v>46</v>
      </c>
      <c r="B55" s="85">
        <v>0.53389999999999915</v>
      </c>
      <c r="C55" s="75">
        <v>13.872400000000001</v>
      </c>
      <c r="D55" s="104">
        <v>3.8486491162307832E-2</v>
      </c>
      <c r="E55" s="85">
        <v>-4.0897000000000006</v>
      </c>
      <c r="F55" s="75">
        <v>12.863</v>
      </c>
      <c r="G55" s="104">
        <v>-0.31794293710642935</v>
      </c>
      <c r="H55" s="85">
        <v>-0.97333483705212842</v>
      </c>
      <c r="I55" s="90">
        <v>2.5636871963176899</v>
      </c>
      <c r="J55" s="104">
        <v>-0.37966208921671957</v>
      </c>
      <c r="K55" s="85">
        <v>-0.11171399488573321</v>
      </c>
      <c r="L55" s="90">
        <v>0.22065374815008071</v>
      </c>
      <c r="M55" s="104">
        <v>-0.50628641399623708</v>
      </c>
      <c r="N55" s="83">
        <f t="shared" si="6"/>
        <v>-1.0850488319378617</v>
      </c>
      <c r="O55" s="83">
        <f t="shared" si="7"/>
        <v>2.7843409444677705</v>
      </c>
      <c r="P55" s="83">
        <f t="shared" si="8"/>
        <v>-0.38969682721282894</v>
      </c>
      <c r="Q55" s="90">
        <v>5.0766638815107075E-2</v>
      </c>
    </row>
    <row r="56" spans="1:17" x14ac:dyDescent="0.25">
      <c r="A56" s="100" t="s">
        <v>54</v>
      </c>
      <c r="B56" s="85">
        <v>0.25489999999999924</v>
      </c>
      <c r="C56" s="79">
        <v>43.567</v>
      </c>
      <c r="D56" s="104">
        <v>5.8507586016939249E-3</v>
      </c>
      <c r="E56" s="85">
        <v>-0.71209999999999951</v>
      </c>
      <c r="F56" s="79">
        <v>18.895600000000002</v>
      </c>
      <c r="G56" s="104">
        <v>-3.7686022142721029E-2</v>
      </c>
      <c r="H56" s="85">
        <v>-0.64333331341470545</v>
      </c>
      <c r="I56" s="92">
        <v>3.6723632263988888</v>
      </c>
      <c r="J56" s="104">
        <v>-0.17518237542247603</v>
      </c>
      <c r="K56" s="85">
        <v>-7.121946965890269E-2</v>
      </c>
      <c r="L56" s="92">
        <v>0.32472434373056097</v>
      </c>
      <c r="M56" s="104">
        <v>-0.21932285347228794</v>
      </c>
      <c r="N56" s="83">
        <f t="shared" si="6"/>
        <v>-0.71455278307360814</v>
      </c>
      <c r="O56" s="83">
        <f t="shared" si="7"/>
        <v>3.9970875701294499</v>
      </c>
      <c r="P56" s="83">
        <f t="shared" si="8"/>
        <v>-0.17876835834509039</v>
      </c>
      <c r="Q56" s="92">
        <v>-3.8520880931257544E-2</v>
      </c>
    </row>
    <row r="57" spans="1:17" x14ac:dyDescent="0.25">
      <c r="A57" s="100" t="s">
        <v>47</v>
      </c>
      <c r="B57" s="85">
        <v>-5.1542999999999992</v>
      </c>
      <c r="C57" s="79">
        <v>21.365199999999998</v>
      </c>
      <c r="D57" s="104">
        <v>-0.24124744912287269</v>
      </c>
      <c r="E57" s="85">
        <v>2.4452999999999996</v>
      </c>
      <c r="F57" s="79">
        <v>10.018800000000001</v>
      </c>
      <c r="G57" s="104">
        <v>0.24407114624505924</v>
      </c>
      <c r="H57" s="85">
        <v>0.51746353630445796</v>
      </c>
      <c r="I57" s="92">
        <v>1.5610683051149881</v>
      </c>
      <c r="J57" s="104">
        <v>0.33148039365666426</v>
      </c>
      <c r="K57" s="85">
        <v>4.7038602982888728E-2</v>
      </c>
      <c r="L57" s="92">
        <v>0.12314691966104313</v>
      </c>
      <c r="M57" s="104">
        <v>0.38197141359573233</v>
      </c>
      <c r="N57" s="83">
        <f t="shared" si="6"/>
        <v>0.56450213928734672</v>
      </c>
      <c r="O57" s="83">
        <f t="shared" si="7"/>
        <v>1.6842152247760311</v>
      </c>
      <c r="P57" s="83">
        <f t="shared" si="8"/>
        <v>0.33517221016833809</v>
      </c>
      <c r="Q57" s="92">
        <v>-3.8520880931257544E-2</v>
      </c>
    </row>
    <row r="58" spans="1:17" x14ac:dyDescent="0.25">
      <c r="A58" s="101" t="s">
        <v>48</v>
      </c>
      <c r="B58" s="85">
        <v>-5.1999999999985391E-3</v>
      </c>
      <c r="C58" s="74">
        <v>16.279599999999999</v>
      </c>
      <c r="D58" s="104">
        <v>-3.1941816752245383E-4</v>
      </c>
      <c r="E58" s="85">
        <v>3.3911999999999995</v>
      </c>
      <c r="F58" s="74">
        <v>5.2179000000000002</v>
      </c>
      <c r="G58" s="104">
        <v>0.64991663312826986</v>
      </c>
      <c r="H58" s="85">
        <v>0.52944834131865048</v>
      </c>
      <c r="I58" s="94">
        <v>0.68218590616009644</v>
      </c>
      <c r="J58" s="104">
        <v>0.77610565761878803</v>
      </c>
      <c r="K58" s="85">
        <v>4.5512412826442646E-2</v>
      </c>
      <c r="L58" s="94">
        <v>4.2238846068331719E-2</v>
      </c>
      <c r="M58" s="104">
        <v>1.0775013302402989</v>
      </c>
      <c r="N58" s="83">
        <f t="shared" si="6"/>
        <v>0.57496075414509318</v>
      </c>
      <c r="O58" s="83">
        <f t="shared" si="7"/>
        <v>0.72442475222842817</v>
      </c>
      <c r="P58" s="83">
        <f t="shared" si="8"/>
        <v>0.79367905690195761</v>
      </c>
      <c r="Q58" s="94">
        <v>-6.340384840026668E-2</v>
      </c>
    </row>
    <row r="59" spans="1:17" x14ac:dyDescent="0.25">
      <c r="A59" s="101" t="s">
        <v>49</v>
      </c>
      <c r="B59" s="85">
        <v>-1.8081999999999994</v>
      </c>
      <c r="C59" s="74">
        <v>10.2546</v>
      </c>
      <c r="D59" s="104">
        <v>-0.17633062235484556</v>
      </c>
      <c r="E59" s="85">
        <v>-0.62900000000000134</v>
      </c>
      <c r="F59" s="74">
        <v>6.2910000000000004</v>
      </c>
      <c r="G59" s="104">
        <v>-9.9984104275949975E-2</v>
      </c>
      <c r="H59" s="85">
        <v>0.24547311552540219</v>
      </c>
      <c r="I59" s="94">
        <v>1.0662058857023278</v>
      </c>
      <c r="J59" s="104">
        <v>0.23023050127293651</v>
      </c>
      <c r="K59" s="85">
        <v>1.1007356080440442E-2</v>
      </c>
      <c r="L59" s="94">
        <v>6.5591352842813269E-2</v>
      </c>
      <c r="M59" s="104">
        <v>0.16781718326223696</v>
      </c>
      <c r="N59" s="83">
        <f t="shared" si="6"/>
        <v>0.25648047160584264</v>
      </c>
      <c r="O59" s="83">
        <f t="shared" si="7"/>
        <v>1.1317972385451411</v>
      </c>
      <c r="P59" s="83">
        <f t="shared" si="8"/>
        <v>0.22661344529832325</v>
      </c>
      <c r="Q59" s="94">
        <v>-6.340384840026668E-2</v>
      </c>
    </row>
    <row r="60" spans="1:17" x14ac:dyDescent="0.25">
      <c r="A60" s="102" t="s">
        <v>50</v>
      </c>
      <c r="B60" s="85">
        <v>-3.2297000000000011</v>
      </c>
      <c r="C60" s="76">
        <v>21.040900000000001</v>
      </c>
      <c r="D60" s="104">
        <v>-0.15349628580526503</v>
      </c>
      <c r="E60" s="85">
        <v>-0.43830000000000169</v>
      </c>
      <c r="F60" s="76">
        <v>13.398000000000001</v>
      </c>
      <c r="G60" s="104">
        <v>-3.2713837886251804E-2</v>
      </c>
      <c r="H60" s="85">
        <v>-0.23345240457375938</v>
      </c>
      <c r="I60" s="103">
        <v>1.4828472986928873</v>
      </c>
      <c r="J60" s="104">
        <v>-0.15743522935877818</v>
      </c>
      <c r="K60" s="85">
        <v>-2.1770204424107042E-2</v>
      </c>
      <c r="L60" s="103">
        <v>0.10207224320241665</v>
      </c>
      <c r="M60" s="104">
        <v>-0.21328231594690392</v>
      </c>
      <c r="N60" s="83">
        <f t="shared" si="6"/>
        <v>-0.25522260899786642</v>
      </c>
      <c r="O60" s="83">
        <f t="shared" si="7"/>
        <v>1.5849195418953039</v>
      </c>
      <c r="P60" s="83">
        <f t="shared" si="8"/>
        <v>-0.16103190240979806</v>
      </c>
      <c r="Q60" s="103">
        <v>-3.2730377491297959E-2</v>
      </c>
    </row>
    <row r="62" spans="1:17" x14ac:dyDescent="0.25">
      <c r="A62" s="205" t="s">
        <v>33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7"/>
    </row>
    <row r="63" spans="1:17" x14ac:dyDescent="0.25">
      <c r="A63" s="82"/>
      <c r="B63" s="208" t="s">
        <v>34</v>
      </c>
      <c r="C63" s="209"/>
      <c r="D63" s="210"/>
      <c r="E63" s="208" t="s">
        <v>35</v>
      </c>
      <c r="F63" s="209"/>
      <c r="G63" s="210"/>
      <c r="H63" s="208" t="s">
        <v>36</v>
      </c>
      <c r="I63" s="209"/>
      <c r="J63" s="210"/>
      <c r="K63" s="208" t="s">
        <v>37</v>
      </c>
      <c r="L63" s="209"/>
      <c r="M63" s="210"/>
      <c r="N63" s="211" t="s">
        <v>55</v>
      </c>
      <c r="O63" s="211"/>
      <c r="P63" s="211"/>
      <c r="Q63" s="1"/>
    </row>
    <row r="64" spans="1:17" x14ac:dyDescent="0.25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25">
      <c r="A65" s="84" t="s">
        <v>43</v>
      </c>
      <c r="B65" s="85">
        <v>-0.59709999999999996</v>
      </c>
      <c r="C65" s="72">
        <v>1.5851</v>
      </c>
      <c r="D65" s="104">
        <v>-0.37669547662608038</v>
      </c>
      <c r="E65" s="85">
        <v>0.40596427983817573</v>
      </c>
      <c r="F65" s="72">
        <v>7.529399999999999</v>
      </c>
      <c r="G65" s="104">
        <v>5.3917215161656415E-2</v>
      </c>
      <c r="H65" s="85">
        <v>0.53845027367133813</v>
      </c>
      <c r="I65" s="85">
        <v>3.7933434306569351</v>
      </c>
      <c r="J65" s="104">
        <v>0.14194609149272011</v>
      </c>
      <c r="K65" s="85">
        <v>3.6685446490482859E-2</v>
      </c>
      <c r="L65" s="85">
        <v>0.20310881995133825</v>
      </c>
      <c r="M65" s="104">
        <v>0.18061966240201743</v>
      </c>
      <c r="N65" s="83">
        <f>H65+K65</f>
        <v>0.57513572016182102</v>
      </c>
      <c r="O65" s="83">
        <f>I65+L65</f>
        <v>3.9964522506082734</v>
      </c>
      <c r="P65" s="83">
        <f>N65/O65</f>
        <v>0.14391157058720855</v>
      </c>
      <c r="Q65" s="105">
        <v>-0.10058679002726996</v>
      </c>
    </row>
    <row r="66" spans="1:17" x14ac:dyDescent="0.25">
      <c r="A66" s="86" t="s">
        <v>44</v>
      </c>
      <c r="B66" s="85">
        <v>4.7496999999999998</v>
      </c>
      <c r="C66" s="77">
        <v>1.5595000000000001</v>
      </c>
      <c r="D66" s="104">
        <v>3.0456556588650203</v>
      </c>
      <c r="E66" s="85">
        <v>-4.2875485113030187E-2</v>
      </c>
      <c r="F66" s="77">
        <v>7.0016999999999996</v>
      </c>
      <c r="G66" s="104">
        <v>-6.1235821461973795E-3</v>
      </c>
      <c r="H66" s="85">
        <v>0.77072804517574856</v>
      </c>
      <c r="I66" s="87">
        <v>3.2029096365455167</v>
      </c>
      <c r="J66" s="104">
        <v>0.2406337151637577</v>
      </c>
      <c r="K66" s="85">
        <v>4.7747439937281255E-2</v>
      </c>
      <c r="L66" s="87">
        <v>0.18703707902634226</v>
      </c>
      <c r="M66" s="104">
        <v>0.25528328492852753</v>
      </c>
      <c r="N66" s="83">
        <f t="shared" ref="N66:N72" si="9">H66+K66</f>
        <v>0.81847548511302981</v>
      </c>
      <c r="O66" s="83">
        <f t="shared" ref="O66:O71" si="10">I66+L66</f>
        <v>3.3899467155718588</v>
      </c>
      <c r="P66" s="83">
        <f t="shared" ref="P66:P72" si="11">N66/O66</f>
        <v>0.24144199121282031</v>
      </c>
      <c r="Q66" s="106">
        <v>-0.32001589401318498</v>
      </c>
    </row>
    <row r="67" spans="1:17" x14ac:dyDescent="0.25">
      <c r="A67" s="89" t="s">
        <v>45</v>
      </c>
      <c r="B67" s="85">
        <v>-2.7269000000000001</v>
      </c>
      <c r="C67" s="75">
        <v>6.3570000000000002</v>
      </c>
      <c r="D67" s="104">
        <v>-0.42896020135283941</v>
      </c>
      <c r="E67" s="85">
        <v>0.11854131335046647</v>
      </c>
      <c r="F67" s="75">
        <v>10.2044</v>
      </c>
      <c r="G67" s="104">
        <v>1.1616686267734161E-2</v>
      </c>
      <c r="H67" s="85">
        <v>-1.5595514376973254</v>
      </c>
      <c r="I67" s="90">
        <v>7.0654710684273754</v>
      </c>
      <c r="J67" s="104">
        <v>-0.22072858590650893</v>
      </c>
      <c r="K67" s="85">
        <v>-9.8289875653147785E-2</v>
      </c>
      <c r="L67" s="90">
        <v>0.45884337735094055</v>
      </c>
      <c r="M67" s="104">
        <v>-0.2142122573951242</v>
      </c>
      <c r="N67" s="83">
        <f t="shared" si="9"/>
        <v>-1.6578413133504732</v>
      </c>
      <c r="O67" s="83">
        <f t="shared" si="10"/>
        <v>7.524314445778316</v>
      </c>
      <c r="P67" s="83">
        <f t="shared" si="11"/>
        <v>-0.22033121094249883</v>
      </c>
      <c r="Q67" s="107">
        <v>0.11743877238132332</v>
      </c>
    </row>
    <row r="68" spans="1:17" x14ac:dyDescent="0.25">
      <c r="A68" s="89" t="s">
        <v>46</v>
      </c>
      <c r="B68" s="85">
        <v>-3.7258000000000004</v>
      </c>
      <c r="C68" s="75">
        <v>6.3470000000000004</v>
      </c>
      <c r="D68" s="104">
        <v>-0.58701748857728064</v>
      </c>
      <c r="E68" s="85">
        <v>0.20527559701143749</v>
      </c>
      <c r="F68" s="75">
        <v>8.2335999999999991</v>
      </c>
      <c r="G68" s="104">
        <v>2.4931451249931683E-2</v>
      </c>
      <c r="H68" s="85">
        <v>0.76175130767380761</v>
      </c>
      <c r="I68" s="90">
        <v>5.0778449889732853</v>
      </c>
      <c r="J68" s="104">
        <v>0.15001468326189096</v>
      </c>
      <c r="K68" s="85">
        <v>-6.4526904685237904E-2</v>
      </c>
      <c r="L68" s="90">
        <v>0.53364981622151375</v>
      </c>
      <c r="M68" s="104">
        <v>-0.12091619396052283</v>
      </c>
      <c r="N68" s="83">
        <f t="shared" si="9"/>
        <v>0.69722440298856969</v>
      </c>
      <c r="O68" s="83">
        <f t="shared" si="10"/>
        <v>5.6114948051947993</v>
      </c>
      <c r="P68" s="83">
        <f t="shared" si="11"/>
        <v>0.12424931808599723</v>
      </c>
      <c r="Q68" s="107">
        <v>0.11743877238132332</v>
      </c>
    </row>
    <row r="69" spans="1:17" x14ac:dyDescent="0.25">
      <c r="A69" s="91" t="s">
        <v>47</v>
      </c>
      <c r="B69" s="85">
        <v>-5.5202999999999998</v>
      </c>
      <c r="C69" s="79">
        <v>6.3075000000000001</v>
      </c>
      <c r="D69" s="104">
        <v>-0.87519619500594525</v>
      </c>
      <c r="E69" s="85">
        <v>0.25186380023202659</v>
      </c>
      <c r="F69" s="79">
        <v>6.8244000000000007</v>
      </c>
      <c r="G69" s="104">
        <v>3.6906365428759531E-2</v>
      </c>
      <c r="H69" s="85">
        <v>0.65548799899290877</v>
      </c>
      <c r="I69" s="92">
        <v>3.4966024327251528</v>
      </c>
      <c r="J69" s="104">
        <v>0.18746426326828355</v>
      </c>
      <c r="K69" s="85">
        <v>4.5248200775063058E-2</v>
      </c>
      <c r="L69" s="92">
        <v>0.23523687411480473</v>
      </c>
      <c r="M69" s="104">
        <v>0.19235164956740658</v>
      </c>
      <c r="N69" s="83">
        <f t="shared" si="9"/>
        <v>0.70073619976797186</v>
      </c>
      <c r="O69" s="83">
        <f t="shared" si="10"/>
        <v>3.7318393068399573</v>
      </c>
      <c r="P69" s="83">
        <f t="shared" si="11"/>
        <v>0.18777234016577751</v>
      </c>
      <c r="Q69" s="92">
        <v>-4.5718099286610456E-2</v>
      </c>
    </row>
    <row r="70" spans="1:17" x14ac:dyDescent="0.25">
      <c r="A70" s="93" t="s">
        <v>48</v>
      </c>
      <c r="B70" s="85">
        <v>-2.0448999999999997</v>
      </c>
      <c r="C70" s="74">
        <v>3.1258999999999997</v>
      </c>
      <c r="D70" s="104">
        <v>-0.65417959627627242</v>
      </c>
      <c r="E70" s="85">
        <v>1.849413921397858</v>
      </c>
      <c r="F70" s="74">
        <v>7.5085999999999995</v>
      </c>
      <c r="G70" s="104">
        <v>0.24630609186770611</v>
      </c>
      <c r="H70" s="85">
        <v>0.63760360773591351</v>
      </c>
      <c r="I70" s="94">
        <v>4.2943881967213136</v>
      </c>
      <c r="J70" s="104">
        <v>0.14847367739663409</v>
      </c>
      <c r="K70" s="85">
        <v>1.9282470866228862E-2</v>
      </c>
      <c r="L70" s="94">
        <v>0.27809010795681738</v>
      </c>
      <c r="M70" s="104">
        <v>6.9338931211544927E-2</v>
      </c>
      <c r="N70" s="83">
        <f t="shared" si="9"/>
        <v>0.65688607860214243</v>
      </c>
      <c r="O70" s="83">
        <f t="shared" si="10"/>
        <v>4.572478304678131</v>
      </c>
      <c r="P70" s="83">
        <f t="shared" si="11"/>
        <v>0.143660840977655</v>
      </c>
      <c r="Q70" s="108">
        <v>-0.11251612892623995</v>
      </c>
    </row>
    <row r="71" spans="1:17" x14ac:dyDescent="0.25">
      <c r="A71" s="93" t="s">
        <v>49</v>
      </c>
      <c r="B71" s="85">
        <v>-0.77380000000000015</v>
      </c>
      <c r="C71" s="74">
        <v>1.2892000000000001</v>
      </c>
      <c r="D71" s="104">
        <v>-0.60021718895439036</v>
      </c>
      <c r="E71" s="85">
        <v>-0.87190683761703458</v>
      </c>
      <c r="F71" s="74">
        <v>8.2502999999999993</v>
      </c>
      <c r="G71" s="104">
        <v>-0.10568183431112016</v>
      </c>
      <c r="H71" s="85">
        <v>0.51081309197247027</v>
      </c>
      <c r="I71" s="94">
        <v>5.5288184321347602</v>
      </c>
      <c r="J71" s="104">
        <v>9.2391005102194612E-2</v>
      </c>
      <c r="K71" s="85">
        <v>0.10979374564456568</v>
      </c>
      <c r="L71" s="94">
        <v>0.3598969808875932</v>
      </c>
      <c r="M71" s="104">
        <v>0.30506992688237528</v>
      </c>
      <c r="N71" s="83">
        <f t="shared" si="9"/>
        <v>0.62060683761703594</v>
      </c>
      <c r="O71" s="83">
        <f t="shared" si="10"/>
        <v>5.8887154130223536</v>
      </c>
      <c r="P71" s="83">
        <f t="shared" si="11"/>
        <v>0.10538917133686251</v>
      </c>
      <c r="Q71" s="108">
        <v>-0.11251612892623995</v>
      </c>
    </row>
    <row r="72" spans="1:17" x14ac:dyDescent="0.25">
      <c r="A72" s="95" t="s">
        <v>50</v>
      </c>
      <c r="B72" s="85">
        <v>-0.69299999999999962</v>
      </c>
      <c r="C72" s="76">
        <v>2.1473999999999998</v>
      </c>
      <c r="D72" s="104">
        <v>-0.32271584241408202</v>
      </c>
      <c r="E72" s="85">
        <v>-0.90590974459061657</v>
      </c>
      <c r="F72" s="76">
        <v>9.2515999999999998</v>
      </c>
      <c r="G72" s="104">
        <v>-9.7919251220396103E-2</v>
      </c>
      <c r="H72" s="85">
        <v>2.7966349436854614</v>
      </c>
      <c r="I72" s="103">
        <v>4.0606493176648994</v>
      </c>
      <c r="J72" s="104">
        <v>0.68871619411195129</v>
      </c>
      <c r="K72" s="85">
        <v>0.20807480090515129</v>
      </c>
      <c r="L72" s="103">
        <v>0.28163472327520855</v>
      </c>
      <c r="M72" s="104">
        <v>0.73881089123312471</v>
      </c>
      <c r="N72" s="83">
        <f t="shared" si="9"/>
        <v>3.0047097445906128</v>
      </c>
      <c r="O72" s="83">
        <f>I72+L72</f>
        <v>4.3422840409401076</v>
      </c>
      <c r="P72" s="83">
        <f t="shared" si="11"/>
        <v>0.69196526902926669</v>
      </c>
      <c r="Q72" s="109">
        <v>-4.9570413884485784E-2</v>
      </c>
    </row>
  </sheetData>
  <mergeCells count="26"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  <mergeCell ref="A46:Q46"/>
    <mergeCell ref="A47:Q47"/>
    <mergeCell ref="B48:D48"/>
    <mergeCell ref="E48:G48"/>
    <mergeCell ref="H48:J48"/>
    <mergeCell ref="K48:M48"/>
    <mergeCell ref="N48:P48"/>
    <mergeCell ref="A62:Q62"/>
    <mergeCell ref="B63:D63"/>
    <mergeCell ref="E63:G63"/>
    <mergeCell ref="H63:J63"/>
    <mergeCell ref="K63:M63"/>
    <mergeCell ref="N63:P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108"/>
  <sheetViews>
    <sheetView topLeftCell="A2" workbookViewId="0">
      <selection activeCell="G37" sqref="G36:G37"/>
    </sheetView>
  </sheetViews>
  <sheetFormatPr defaultRowHeight="15" x14ac:dyDescent="0.25"/>
  <cols>
    <col min="2" max="2" width="18.5703125" customWidth="1"/>
    <col min="3" max="3" width="12.85546875" customWidth="1"/>
    <col min="4" max="4" width="14.85546875" customWidth="1"/>
    <col min="5" max="5" width="12.85546875" customWidth="1"/>
    <col min="6" max="6" width="10.140625" customWidth="1"/>
    <col min="7" max="7" width="11.28515625" customWidth="1"/>
    <col min="9" max="9" width="15.85546875" customWidth="1"/>
    <col min="10" max="10" width="12.85546875" customWidth="1"/>
    <col min="11" max="11" width="12.140625" customWidth="1"/>
    <col min="12" max="12" width="15.7109375" customWidth="1"/>
    <col min="13" max="13" width="14.85546875" customWidth="1"/>
    <col min="17" max="17" width="13" customWidth="1"/>
    <col min="20" max="20" width="12.5703125" customWidth="1"/>
    <col min="23" max="23" width="14.85546875" customWidth="1"/>
    <col min="26" max="26" width="14.5703125" customWidth="1"/>
    <col min="29" max="29" width="14.140625" customWidth="1"/>
    <col min="31" max="31" width="12.7109375" customWidth="1"/>
  </cols>
  <sheetData>
    <row r="1" spans="1:31" x14ac:dyDescent="0.25">
      <c r="B1" s="219" t="s">
        <v>58</v>
      </c>
      <c r="C1" s="219"/>
      <c r="I1" s="134" t="s">
        <v>69</v>
      </c>
      <c r="J1" s="221" t="s">
        <v>56</v>
      </c>
      <c r="K1" s="221"/>
      <c r="L1" s="222" t="s">
        <v>66</v>
      </c>
      <c r="M1" s="222"/>
      <c r="O1" s="212" t="s">
        <v>56</v>
      </c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4"/>
    </row>
    <row r="2" spans="1:31" x14ac:dyDescent="0.25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I2" s="135" t="s">
        <v>65</v>
      </c>
      <c r="J2" s="135" t="s">
        <v>63</v>
      </c>
      <c r="K2" s="135" t="s">
        <v>64</v>
      </c>
      <c r="L2" s="146" t="s">
        <v>67</v>
      </c>
      <c r="M2" s="145" t="s">
        <v>68</v>
      </c>
      <c r="O2" s="215" t="s">
        <v>51</v>
      </c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</row>
    <row r="3" spans="1:31" x14ac:dyDescent="0.25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34">
        <f>MIN(D3:D13)</f>
        <v>15.7163</v>
      </c>
      <c r="K3" s="134">
        <f>MAX(D3:D13)</f>
        <v>58.877499999999998</v>
      </c>
      <c r="L3" s="83">
        <f>_xlfn.PERCENTILE.EXC(D3:D13, 0.1)</f>
        <v>16.7577</v>
      </c>
      <c r="M3" s="83">
        <f>_xlfn.PERCENTILE.INC(D3:D13, 0.1)</f>
        <v>20.923299999999998</v>
      </c>
      <c r="O3" s="82"/>
      <c r="P3" s="211" t="s">
        <v>34</v>
      </c>
      <c r="Q3" s="211"/>
      <c r="R3" s="211"/>
      <c r="S3" s="211" t="s">
        <v>35</v>
      </c>
      <c r="T3" s="211"/>
      <c r="U3" s="211"/>
      <c r="V3" s="211" t="s">
        <v>36</v>
      </c>
      <c r="W3" s="211"/>
      <c r="X3" s="211"/>
      <c r="Y3" s="211" t="s">
        <v>37</v>
      </c>
      <c r="Z3" s="211"/>
      <c r="AA3" s="211"/>
      <c r="AB3" s="211" t="s">
        <v>55</v>
      </c>
      <c r="AC3" s="211"/>
      <c r="AD3" s="211"/>
      <c r="AE3" s="10"/>
    </row>
    <row r="4" spans="1:31" x14ac:dyDescent="0.25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34">
        <f>MIN(E3:E13)</f>
        <v>0.84810000000000008</v>
      </c>
      <c r="K4" s="134">
        <f>MAX(E3:E13)</f>
        <v>4.6973000000000003</v>
      </c>
      <c r="L4" s="83">
        <f>_xlfn.PERCENTILE.EXC(E3:E13, 0.1)</f>
        <v>0.93668000000000018</v>
      </c>
      <c r="M4" s="83">
        <f>_xlfn.PERCENTILE.INC(E3:E13, 0.1)</f>
        <v>1.2909999999999999</v>
      </c>
      <c r="O4" s="12" t="s">
        <v>38</v>
      </c>
      <c r="P4" s="126" t="s">
        <v>39</v>
      </c>
      <c r="Q4" s="12" t="s">
        <v>40</v>
      </c>
      <c r="R4" s="12" t="s">
        <v>41</v>
      </c>
      <c r="S4" s="126" t="s">
        <v>39</v>
      </c>
      <c r="T4" s="12" t="s">
        <v>40</v>
      </c>
      <c r="U4" s="12" t="s">
        <v>41</v>
      </c>
      <c r="V4" s="126" t="s">
        <v>39</v>
      </c>
      <c r="W4" s="12" t="s">
        <v>40</v>
      </c>
      <c r="X4" s="12" t="s">
        <v>41</v>
      </c>
      <c r="Y4" s="126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25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3">
        <f>MIN(F3:F13)</f>
        <v>0.27754676667362871</v>
      </c>
      <c r="K5" s="83">
        <f>MAX(F3:F13)</f>
        <v>1.8501772853971479</v>
      </c>
      <c r="L5" s="83">
        <f>_xlfn.PERCENTILE.EXC(F3:F13, 0.1)</f>
        <v>0.30961067561409894</v>
      </c>
      <c r="M5" s="83">
        <f>_xlfn.PERCENTILE.INC(F3:F13, 0.1)</f>
        <v>0.43786631137597964</v>
      </c>
      <c r="O5" s="112" t="s">
        <v>43</v>
      </c>
      <c r="P5" s="131">
        <f>D16-D3</f>
        <v>-18.643499999999996</v>
      </c>
      <c r="Q5" s="16">
        <v>44.028299999999994</v>
      </c>
      <c r="R5" s="127">
        <f>P5/Q5</f>
        <v>-0.42344355789344579</v>
      </c>
      <c r="S5" s="132">
        <f t="shared" ref="S5:S12" si="0">E16-E3</f>
        <v>-0.34287500000000026</v>
      </c>
      <c r="T5" s="16">
        <v>2.3685</v>
      </c>
      <c r="U5" s="127">
        <f>S5/T5</f>
        <v>-0.14476461895714599</v>
      </c>
      <c r="V5" s="132">
        <f t="shared" ref="V5:V12" si="1">F16-F3</f>
        <v>-0.16332090060751703</v>
      </c>
      <c r="W5" s="30">
        <v>0.95561165589832309</v>
      </c>
      <c r="X5" s="127">
        <f>V5/W5</f>
        <v>-0.17090718766294993</v>
      </c>
      <c r="Y5" s="131">
        <f t="shared" ref="Y5:Y12" si="2">G16-G3</f>
        <v>-3.123260005814843E-2</v>
      </c>
      <c r="Z5" s="37">
        <v>0.16000831182380906</v>
      </c>
      <c r="AA5" s="127">
        <f>Y5/Z5</f>
        <v>-0.19519361027032006</v>
      </c>
      <c r="AB5" s="83">
        <f>SUM(V5,Y5)</f>
        <v>-0.19455350066566546</v>
      </c>
      <c r="AC5" s="83">
        <f>SUM(W5,Z5)</f>
        <v>1.1156199677221321</v>
      </c>
      <c r="AD5" s="83">
        <f>AB5/AC5</f>
        <v>-0.17439047910096475</v>
      </c>
      <c r="AE5" s="30">
        <v>0.22851828638601948</v>
      </c>
    </row>
    <row r="6" spans="1:31" x14ac:dyDescent="0.25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11" t="s">
        <v>32</v>
      </c>
      <c r="J6" s="136">
        <f>MIN(G3:G13)</f>
        <v>4.2238846068331719E-2</v>
      </c>
      <c r="K6" s="136">
        <f>MAX(G3:G13)</f>
        <v>0.32472434373056097</v>
      </c>
      <c r="L6" s="83">
        <f>_xlfn.PERCENTILE.EXC(G3:G13, 0.1)</f>
        <v>4.6909347423228033E-2</v>
      </c>
      <c r="M6" s="83">
        <f>_xlfn.PERCENTILE.INC(G3:G13, 0.1)</f>
        <v>6.5591352842813269E-2</v>
      </c>
      <c r="O6" s="112" t="s">
        <v>52</v>
      </c>
      <c r="P6" s="131">
        <f t="shared" ref="P6:P12" si="3">D17-D4</f>
        <v>-13.749399999999996</v>
      </c>
      <c r="Q6" s="16">
        <v>27.388499999999997</v>
      </c>
      <c r="R6" s="127">
        <f t="shared" ref="R6:R13" si="4">P6/Q6</f>
        <v>-0.5020136188546287</v>
      </c>
      <c r="S6" s="132">
        <f t="shared" si="0"/>
        <v>-1.3113999999999999</v>
      </c>
      <c r="T6" s="16">
        <v>2.0897999999999999</v>
      </c>
      <c r="U6" s="127">
        <f t="shared" ref="U6:U13" si="5">S6/T6</f>
        <v>-0.62752416499186525</v>
      </c>
      <c r="V6" s="132">
        <f t="shared" si="1"/>
        <v>-0.52988876178065869</v>
      </c>
      <c r="W6" s="30">
        <v>0.80098725750566646</v>
      </c>
      <c r="X6" s="127">
        <f t="shared" ref="X6:X13" si="6">V6/W6</f>
        <v>-0.66154455868720241</v>
      </c>
      <c r="Y6" s="131">
        <f t="shared" si="2"/>
        <v>-8.6593108308677155E-2</v>
      </c>
      <c r="Z6" s="37">
        <v>0.12962202535912964</v>
      </c>
      <c r="AA6" s="127">
        <f t="shared" ref="AA6:AA13" si="7">Y6/Z6</f>
        <v>-0.66804316680566478</v>
      </c>
      <c r="AB6" s="83">
        <f t="shared" ref="AB6:AC13" si="8">SUM(V6,Y6)</f>
        <v>-0.61648187008933586</v>
      </c>
      <c r="AC6" s="83">
        <f t="shared" si="8"/>
        <v>0.93060928286479605</v>
      </c>
      <c r="AD6" s="83">
        <f t="shared" ref="AD6:AD13" si="9">AB6/AC6</f>
        <v>-0.66244973206322688</v>
      </c>
      <c r="AE6" s="30">
        <v>0.22851828638601948</v>
      </c>
    </row>
    <row r="7" spans="1:31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13" t="s">
        <v>44</v>
      </c>
      <c r="P7" s="131">
        <f t="shared" si="3"/>
        <v>22.777200000000001</v>
      </c>
      <c r="Q7" s="17">
        <v>45.276400000000002</v>
      </c>
      <c r="R7" s="127">
        <f t="shared" si="4"/>
        <v>0.50307003206968748</v>
      </c>
      <c r="S7" s="132">
        <f t="shared" si="0"/>
        <v>1.4491999999999998</v>
      </c>
      <c r="T7" s="17">
        <v>2.1161000000000003</v>
      </c>
      <c r="U7" s="127">
        <f t="shared" si="5"/>
        <v>0.68484476158971674</v>
      </c>
      <c r="V7" s="132">
        <f t="shared" si="1"/>
        <v>0.32403453694048001</v>
      </c>
      <c r="W7" s="38">
        <v>0.85640371307185381</v>
      </c>
      <c r="X7" s="127">
        <f t="shared" si="6"/>
        <v>0.37836657174008881</v>
      </c>
      <c r="Y7" s="131">
        <f t="shared" si="2"/>
        <v>6.5999564974747599E-2</v>
      </c>
      <c r="Z7" s="39">
        <v>0.13238380964895011</v>
      </c>
      <c r="AA7" s="127">
        <f t="shared" si="7"/>
        <v>0.49854710443643002</v>
      </c>
      <c r="AB7" s="83">
        <f>SUM(V7,Y7)</f>
        <v>0.39003410191522758</v>
      </c>
      <c r="AC7" s="83">
        <f>SUM(W7,Z7)</f>
        <v>0.98878752272080395</v>
      </c>
      <c r="AD7" s="83">
        <f t="shared" si="9"/>
        <v>0.39445694140839033</v>
      </c>
      <c r="AE7" s="35">
        <v>-0.3027637470411495</v>
      </c>
    </row>
    <row r="8" spans="1:31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34" t="s">
        <v>70</v>
      </c>
      <c r="J8" s="221" t="s">
        <v>56</v>
      </c>
      <c r="K8" s="221"/>
      <c r="L8" s="222" t="s">
        <v>66</v>
      </c>
      <c r="M8" s="222"/>
      <c r="O8" s="114" t="s">
        <v>53</v>
      </c>
      <c r="P8" s="131">
        <f t="shared" si="3"/>
        <v>6.8207000000000022</v>
      </c>
      <c r="Q8" s="18">
        <v>36.733499999999999</v>
      </c>
      <c r="R8" s="127">
        <f t="shared" si="4"/>
        <v>0.18568064573209747</v>
      </c>
      <c r="S8" s="132">
        <f t="shared" si="0"/>
        <v>1.7446000000000002</v>
      </c>
      <c r="T8" s="18">
        <v>1.8083</v>
      </c>
      <c r="U8" s="127">
        <f t="shared" si="5"/>
        <v>0.9647735442127966</v>
      </c>
      <c r="V8" s="132">
        <f t="shared" si="1"/>
        <v>0.60606999005902462</v>
      </c>
      <c r="W8" s="32">
        <v>0.72662826606468844</v>
      </c>
      <c r="X8" s="127">
        <f t="shared" si="6"/>
        <v>0.83408534785112387</v>
      </c>
      <c r="Y8" s="131">
        <f t="shared" si="2"/>
        <v>0.11179122774730278</v>
      </c>
      <c r="Z8" s="9">
        <v>0.12090681526084991</v>
      </c>
      <c r="AA8" s="127">
        <f t="shared" si="7"/>
        <v>0.9246065038279212</v>
      </c>
      <c r="AB8" s="83">
        <f t="shared" si="8"/>
        <v>0.71786121780632739</v>
      </c>
      <c r="AC8" s="83">
        <f t="shared" si="8"/>
        <v>0.84753508132553834</v>
      </c>
      <c r="AD8" s="83">
        <f t="shared" si="9"/>
        <v>0.84699882473725807</v>
      </c>
      <c r="AE8" s="32">
        <v>-9.3318329100743891E-2</v>
      </c>
    </row>
    <row r="9" spans="1:31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35" t="s">
        <v>65</v>
      </c>
      <c r="J9" s="135" t="s">
        <v>63</v>
      </c>
      <c r="K9" s="135" t="s">
        <v>64</v>
      </c>
      <c r="L9" s="146" t="s">
        <v>67</v>
      </c>
      <c r="M9" s="145" t="s">
        <v>68</v>
      </c>
      <c r="O9" s="13" t="s">
        <v>45</v>
      </c>
      <c r="P9" s="131">
        <f t="shared" si="3"/>
        <v>-20.381</v>
      </c>
      <c r="Q9" s="19">
        <v>49.902200000000001</v>
      </c>
      <c r="R9" s="127">
        <f t="shared" si="4"/>
        <v>-0.40841886730444749</v>
      </c>
      <c r="S9" s="132">
        <f t="shared" si="0"/>
        <v>-2.5282000000000004</v>
      </c>
      <c r="T9" s="19">
        <v>4.6973000000000003</v>
      </c>
      <c r="U9" s="127">
        <f t="shared" si="5"/>
        <v>-0.53822408617716566</v>
      </c>
      <c r="V9" s="132">
        <f t="shared" si="1"/>
        <v>-0.97839859793628414</v>
      </c>
      <c r="W9" s="33">
        <v>1.8501772853971479</v>
      </c>
      <c r="X9" s="127">
        <f t="shared" si="6"/>
        <v>-0.52881343083090926</v>
      </c>
      <c r="Y9" s="131">
        <f t="shared" si="2"/>
        <v>-0.17582642709759452</v>
      </c>
      <c r="Z9" s="11">
        <v>0.32174543062421551</v>
      </c>
      <c r="AA9" s="127">
        <f t="shared" si="7"/>
        <v>-0.54647684275259234</v>
      </c>
      <c r="AB9" s="83">
        <f t="shared" si="8"/>
        <v>-1.1542250250338786</v>
      </c>
      <c r="AC9" s="83">
        <f>SUM(W9,Z9)</f>
        <v>2.1719227160213634</v>
      </c>
      <c r="AD9" s="83">
        <f t="shared" si="9"/>
        <v>-0.5314300626443309</v>
      </c>
      <c r="AE9" s="33">
        <v>5.0766638815107075E-2</v>
      </c>
    </row>
    <row r="10" spans="1:31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36">
        <f>MIN(D30:D38)</f>
        <v>3.0990000000000002</v>
      </c>
      <c r="K10" s="136">
        <f>MAX(D30:D38)</f>
        <v>11.956300000000001</v>
      </c>
      <c r="L10" s="136">
        <f>_xlfn.PERCENTILE.EXC(D30:D38, 0.1)</f>
        <v>3.0990000000000002</v>
      </c>
      <c r="M10" s="136">
        <f>_xlfn.PERCENTILE.INC(D30:D38, 0.1)</f>
        <v>5.2502000000000004</v>
      </c>
      <c r="O10" s="13" t="s">
        <v>46</v>
      </c>
      <c r="P10" s="131">
        <f>D21-D8</f>
        <v>-2.4313000000000038</v>
      </c>
      <c r="Q10" s="19">
        <v>24.480800000000002</v>
      </c>
      <c r="R10" s="127">
        <f t="shared" si="4"/>
        <v>-9.9314564883500683E-2</v>
      </c>
      <c r="S10" s="132">
        <f t="shared" si="0"/>
        <v>-0.83049999999999935</v>
      </c>
      <c r="T10" s="19">
        <v>2.8880999999999997</v>
      </c>
      <c r="U10" s="127">
        <f t="shared" si="5"/>
        <v>-0.28755929503826028</v>
      </c>
      <c r="V10" s="132">
        <f t="shared" si="1"/>
        <v>-0.5998312651887292</v>
      </c>
      <c r="W10" s="33">
        <v>1.2831694146713353</v>
      </c>
      <c r="X10" s="127">
        <f t="shared" si="6"/>
        <v>-0.46746069406771751</v>
      </c>
      <c r="Y10" s="131">
        <f t="shared" si="2"/>
        <v>-0.11171399488573321</v>
      </c>
      <c r="Z10" s="11">
        <v>0.22065374815008071</v>
      </c>
      <c r="AA10" s="127">
        <f t="shared" si="7"/>
        <v>-0.50628641399623708</v>
      </c>
      <c r="AB10" s="83">
        <f t="shared" si="8"/>
        <v>-0.71154526007446239</v>
      </c>
      <c r="AC10" s="83">
        <f t="shared" si="8"/>
        <v>1.503823162821416</v>
      </c>
      <c r="AD10" s="83">
        <f t="shared" si="9"/>
        <v>-0.47315753451987541</v>
      </c>
      <c r="AE10" s="33">
        <v>5.0766638815107075E-2</v>
      </c>
    </row>
    <row r="11" spans="1:31" x14ac:dyDescent="0.25">
      <c r="A11" s="7" t="s">
        <v>8</v>
      </c>
      <c r="B11" s="113">
        <v>21.8202</v>
      </c>
      <c r="C11" s="35">
        <v>-6.340384840026668E-2</v>
      </c>
      <c r="D11" s="142">
        <v>20.923299999999998</v>
      </c>
      <c r="E11" s="137">
        <v>0.84810000000000008</v>
      </c>
      <c r="F11" s="138">
        <v>0.27754676667362871</v>
      </c>
      <c r="G11" s="139">
        <v>4.2238846068331719E-2</v>
      </c>
      <c r="I11" s="12" t="s">
        <v>30</v>
      </c>
      <c r="J11" s="136">
        <f>MIN(E30:E38)</f>
        <v>3.9233000000000002</v>
      </c>
      <c r="K11" s="136">
        <f>MAX(E30:E38)</f>
        <v>7.5605000000000011</v>
      </c>
      <c r="L11" s="136">
        <f>_xlfn.PERCENTILE.EXC(E30:E38, 0.1)</f>
        <v>3.9233000000000002</v>
      </c>
      <c r="M11" s="136">
        <f>_xlfn.PERCENTILE.INC(E30:E38, 0.1)</f>
        <v>4.0785799999999997</v>
      </c>
      <c r="O11" s="14" t="s">
        <v>54</v>
      </c>
      <c r="P11" s="131">
        <f t="shared" si="3"/>
        <v>0.198599999999999</v>
      </c>
      <c r="Q11" s="20">
        <v>58.877499999999998</v>
      </c>
      <c r="R11" s="127">
        <f t="shared" si="4"/>
        <v>3.3731051760010023E-3</v>
      </c>
      <c r="S11" s="132">
        <f t="shared" si="0"/>
        <v>-0.74690000000000101</v>
      </c>
      <c r="T11" s="20">
        <v>4.4638000000000009</v>
      </c>
      <c r="U11" s="127">
        <f t="shared" si="5"/>
        <v>-0.1673238048299657</v>
      </c>
      <c r="V11" s="132">
        <f t="shared" si="1"/>
        <v>-0.34028683073031396</v>
      </c>
      <c r="W11" s="34">
        <v>1.7758675553185828</v>
      </c>
      <c r="X11" s="127">
        <f t="shared" si="6"/>
        <v>-0.1916172350303838</v>
      </c>
      <c r="Y11" s="131">
        <f t="shared" si="2"/>
        <v>-7.121946965890269E-2</v>
      </c>
      <c r="Z11" s="40">
        <v>0.32472434373056097</v>
      </c>
      <c r="AA11" s="127">
        <f t="shared" si="7"/>
        <v>-0.21932285347228794</v>
      </c>
      <c r="AB11" s="83">
        <f t="shared" si="8"/>
        <v>-0.41150630038921665</v>
      </c>
      <c r="AC11" s="83">
        <f t="shared" si="8"/>
        <v>2.1005918990491437</v>
      </c>
      <c r="AD11" s="83">
        <f t="shared" si="9"/>
        <v>-0.19590016536552843</v>
      </c>
      <c r="AE11" s="34">
        <v>-3.8520880931257544E-2</v>
      </c>
    </row>
    <row r="12" spans="1:31" x14ac:dyDescent="0.25">
      <c r="A12" s="7" t="s">
        <v>9</v>
      </c>
      <c r="B12" s="113">
        <v>17.0562</v>
      </c>
      <c r="C12" s="35">
        <v>-6.340384840026668E-2</v>
      </c>
      <c r="D12" s="137">
        <v>15.7163</v>
      </c>
      <c r="E12" s="142">
        <v>1.2909999999999999</v>
      </c>
      <c r="F12" s="143">
        <v>0.43786631137597964</v>
      </c>
      <c r="G12" s="144">
        <v>6.5591352842813269E-2</v>
      </c>
      <c r="I12" s="12" t="s">
        <v>31</v>
      </c>
      <c r="J12" s="136">
        <f>MIN(F30:F38)</f>
        <v>1.2269792930976999</v>
      </c>
      <c r="K12" s="136">
        <f>MAX(F30:F38)</f>
        <v>3.2692590636254515</v>
      </c>
      <c r="L12" s="136">
        <f>_xlfn.PERCENTILE.EXC(F30:F38, 0.1)</f>
        <v>1.2269792930976999</v>
      </c>
      <c r="M12" s="136">
        <f>_xlfn.PERCENTILE.INC(F30:F38, 0.1)</f>
        <v>1.3563459802740412</v>
      </c>
      <c r="O12" s="14" t="s">
        <v>47</v>
      </c>
      <c r="P12" s="131">
        <f t="shared" si="3"/>
        <v>-3.4879999999999995</v>
      </c>
      <c r="Q12" s="20">
        <v>30.0379</v>
      </c>
      <c r="R12" s="127">
        <f t="shared" si="4"/>
        <v>-0.11611996843987095</v>
      </c>
      <c r="S12" s="132">
        <f t="shared" si="0"/>
        <v>0.91839999999999966</v>
      </c>
      <c r="T12" s="20">
        <v>1.6659000000000002</v>
      </c>
      <c r="U12" s="127">
        <f t="shared" si="5"/>
        <v>0.55129359505372444</v>
      </c>
      <c r="V12" s="132">
        <f t="shared" si="1"/>
        <v>0.18041794101540676</v>
      </c>
      <c r="W12" s="34">
        <v>0.74122198472203027</v>
      </c>
      <c r="X12" s="127">
        <f t="shared" si="6"/>
        <v>0.24340608445804029</v>
      </c>
      <c r="Y12" s="131">
        <f t="shared" si="2"/>
        <v>4.7038602982888728E-2</v>
      </c>
      <c r="Z12" s="40">
        <v>0.12314691966104313</v>
      </c>
      <c r="AA12" s="127">
        <f t="shared" si="7"/>
        <v>0.38197141359573233</v>
      </c>
      <c r="AB12" s="83">
        <f t="shared" si="8"/>
        <v>0.22745654399829549</v>
      </c>
      <c r="AC12" s="83">
        <f t="shared" si="8"/>
        <v>0.86436890438307334</v>
      </c>
      <c r="AD12" s="83">
        <f t="shared" si="9"/>
        <v>0.26314753208369779</v>
      </c>
      <c r="AE12" s="34">
        <v>-3.8520880931257544E-2</v>
      </c>
    </row>
    <row r="13" spans="1:31" x14ac:dyDescent="0.25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11" t="s">
        <v>32</v>
      </c>
      <c r="J13" s="136">
        <f>MIN(G30:G38)</f>
        <v>0.18703707902634226</v>
      </c>
      <c r="K13" s="136">
        <f>MAX(G30:G38)</f>
        <v>0.53364981622151375</v>
      </c>
      <c r="L13" s="136">
        <f>_xlfn.PERCENTILE.EXC(G30:G38, 0.1)</f>
        <v>0.18703707902634226</v>
      </c>
      <c r="M13" s="136">
        <f>_xlfn.PERCENTILE.INC(G30:G38, 0.1)</f>
        <v>0.19989447176633907</v>
      </c>
      <c r="O13" s="115" t="s">
        <v>50</v>
      </c>
      <c r="P13" s="131">
        <f>D26-D13</f>
        <v>-3.3091000000000044</v>
      </c>
      <c r="Q13" s="22">
        <v>33.042800000000007</v>
      </c>
      <c r="R13" s="127">
        <f t="shared" si="4"/>
        <v>-0.10014587141525548</v>
      </c>
      <c r="S13" s="132">
        <f>E26-E13</f>
        <v>-0.45510000000000028</v>
      </c>
      <c r="T13" s="22">
        <v>1.8968000000000003</v>
      </c>
      <c r="U13" s="127">
        <f t="shared" si="5"/>
        <v>-0.23993040911008026</v>
      </c>
      <c r="V13" s="128">
        <f>F26-F13</f>
        <v>-0.10441429543657543</v>
      </c>
      <c r="W13" s="36">
        <v>0.62089966474505043</v>
      </c>
      <c r="X13" s="127">
        <f t="shared" si="6"/>
        <v>-0.16816613273490705</v>
      </c>
      <c r="Y13" s="129">
        <f>G26-G13</f>
        <v>-2.1770204424107042E-2</v>
      </c>
      <c r="Z13" s="42">
        <v>0.10207224320241665</v>
      </c>
      <c r="AA13" s="127">
        <f t="shared" si="7"/>
        <v>-0.21328231594690392</v>
      </c>
      <c r="AB13" s="83">
        <f t="shared" si="8"/>
        <v>-0.12618449986068248</v>
      </c>
      <c r="AC13" s="83">
        <f t="shared" si="8"/>
        <v>0.72297190794746702</v>
      </c>
      <c r="AD13" s="83">
        <f t="shared" si="9"/>
        <v>-0.17453582701286835</v>
      </c>
      <c r="AE13" s="36">
        <v>-3.2730377491297959E-2</v>
      </c>
    </row>
    <row r="14" spans="1:31" x14ac:dyDescent="0.25">
      <c r="B14" s="217" t="s">
        <v>59</v>
      </c>
      <c r="C14" s="218"/>
    </row>
    <row r="15" spans="1:31" x14ac:dyDescent="0.25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140" t="s">
        <v>71</v>
      </c>
      <c r="O15" s="219" t="s">
        <v>33</v>
      </c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</row>
    <row r="16" spans="1:31" x14ac:dyDescent="0.25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140" t="s">
        <v>72</v>
      </c>
      <c r="O16" s="1"/>
      <c r="P16" s="219" t="s">
        <v>34</v>
      </c>
      <c r="Q16" s="219"/>
      <c r="R16" s="219"/>
      <c r="S16" s="219" t="s">
        <v>35</v>
      </c>
      <c r="T16" s="219"/>
      <c r="U16" s="219"/>
      <c r="V16" s="219" t="s">
        <v>36</v>
      </c>
      <c r="W16" s="219"/>
      <c r="X16" s="219"/>
      <c r="Y16" s="219" t="s">
        <v>37</v>
      </c>
      <c r="Z16" s="219"/>
      <c r="AA16" s="219"/>
      <c r="AB16" s="219" t="s">
        <v>55</v>
      </c>
      <c r="AC16" s="219"/>
      <c r="AD16" s="219"/>
      <c r="AE16" s="1"/>
    </row>
    <row r="17" spans="1:31" x14ac:dyDescent="0.25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t="s">
        <v>73</v>
      </c>
      <c r="O17" s="12" t="s">
        <v>38</v>
      </c>
      <c r="P17" s="126" t="s">
        <v>39</v>
      </c>
      <c r="Q17" s="12" t="s">
        <v>40</v>
      </c>
      <c r="R17" s="12" t="s">
        <v>41</v>
      </c>
      <c r="S17" s="126" t="s">
        <v>39</v>
      </c>
      <c r="T17" s="12" t="s">
        <v>40</v>
      </c>
      <c r="U17" s="12" t="s">
        <v>41</v>
      </c>
      <c r="V17" s="126" t="s">
        <v>39</v>
      </c>
      <c r="W17" s="12" t="s">
        <v>40</v>
      </c>
      <c r="X17" s="12" t="s">
        <v>41</v>
      </c>
      <c r="Y17" s="126" t="s">
        <v>39</v>
      </c>
      <c r="Z17" s="12" t="s">
        <v>40</v>
      </c>
      <c r="AA17" s="12" t="s">
        <v>41</v>
      </c>
      <c r="AB17" s="70" t="s">
        <v>39</v>
      </c>
      <c r="AC17" s="46" t="s">
        <v>40</v>
      </c>
      <c r="AD17" s="46" t="s">
        <v>41</v>
      </c>
      <c r="AE17" s="46" t="s">
        <v>42</v>
      </c>
    </row>
    <row r="18" spans="1:31" x14ac:dyDescent="0.25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12" t="s">
        <v>43</v>
      </c>
      <c r="P18" s="133">
        <f>D41-D30</f>
        <v>0.13540000000000063</v>
      </c>
      <c r="Q18" s="37">
        <v>5.7880000000000003</v>
      </c>
      <c r="R18" s="130">
        <f>P18/Q18</f>
        <v>2.3393227366966245E-2</v>
      </c>
      <c r="S18" s="130">
        <f>E41-E30</f>
        <v>1.1347000000000005</v>
      </c>
      <c r="T18" s="37">
        <v>5.3543000000000003</v>
      </c>
      <c r="U18" s="130">
        <f>S18/T18</f>
        <v>0.21192312720617082</v>
      </c>
      <c r="V18" s="133">
        <f>F41-F30</f>
        <v>0.25153775546419443</v>
      </c>
      <c r="W18" s="30">
        <v>1.3886876520681266</v>
      </c>
      <c r="X18" s="130">
        <f>V18/W18</f>
        <v>0.18113342844921793</v>
      </c>
      <c r="Y18" s="130">
        <v>3.6685446490482859E-2</v>
      </c>
      <c r="Z18" s="30">
        <v>0.20310881995133825</v>
      </c>
      <c r="AA18" s="130">
        <f>Y18/Z18</f>
        <v>0.18061966240201743</v>
      </c>
      <c r="AB18" s="83">
        <f>SUM(V18,Y18)</f>
        <v>0.28822320195467732</v>
      </c>
      <c r="AC18" s="83">
        <f>SUM(W18,Z18)</f>
        <v>1.5917964720194648</v>
      </c>
      <c r="AD18" s="83">
        <f>AB18/AC18</f>
        <v>0.18106787332492144</v>
      </c>
      <c r="AE18" s="117">
        <v>-0.10058679002726996</v>
      </c>
    </row>
    <row r="19" spans="1:31" x14ac:dyDescent="0.25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3" t="s">
        <v>45</v>
      </c>
      <c r="P19" s="133">
        <f>D44-D33</f>
        <v>-3.9163000000000014</v>
      </c>
      <c r="Q19" s="11">
        <v>11.956300000000001</v>
      </c>
      <c r="R19" s="130">
        <f t="shared" ref="R19:R23" si="10">P19/Q19</f>
        <v>-0.32755116549434199</v>
      </c>
      <c r="S19" s="130">
        <f>E44-E33</f>
        <v>-0.84030000000000094</v>
      </c>
      <c r="T19" s="13">
        <v>7.5605000000000011</v>
      </c>
      <c r="U19" s="130">
        <f>S19/T19</f>
        <v>-0.1111434428939886</v>
      </c>
      <c r="V19" s="133">
        <f>F44-F33</f>
        <v>-0.71127104721345447</v>
      </c>
      <c r="W19" s="33">
        <v>3.2692590636254515</v>
      </c>
      <c r="X19" s="130">
        <f t="shared" ref="X19:X23" si="11">V19/W19</f>
        <v>-0.21756337854262581</v>
      </c>
      <c r="Y19" s="133">
        <v>-9.8289875653147785E-2</v>
      </c>
      <c r="Z19" s="33">
        <v>0.45884337735094055</v>
      </c>
      <c r="AA19" s="130">
        <f t="shared" ref="AA19:AA23" si="12">Y19/Z19</f>
        <v>-0.2142122573951242</v>
      </c>
      <c r="AB19" s="83">
        <f>SUM(V19,Y19)</f>
        <v>-0.80956092286660231</v>
      </c>
      <c r="AC19" s="83">
        <f>SUM(W19,Z19)</f>
        <v>3.7281024409763921</v>
      </c>
      <c r="AD19" s="83">
        <f t="shared" ref="AD19:AD23" si="13">AB19/AC19</f>
        <v>-0.2171509328629333</v>
      </c>
      <c r="AE19" s="120">
        <v>0.11743877238132332</v>
      </c>
    </row>
    <row r="20" spans="1:31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3" t="s">
        <v>46</v>
      </c>
      <c r="P20" s="133">
        <f>D45-D34</f>
        <v>-6.4181000000000008</v>
      </c>
      <c r="Q20" s="11">
        <v>11.644400000000001</v>
      </c>
      <c r="R20" s="130">
        <f t="shared" si="10"/>
        <v>-0.55117481364432686</v>
      </c>
      <c r="S20" s="130">
        <f>E45-E34</f>
        <v>0.91669999999999874</v>
      </c>
      <c r="T20" s="13">
        <v>5.0812000000000008</v>
      </c>
      <c r="U20" s="130">
        <f t="shared" ref="U20:U23" si="14">S20/T20</f>
        <v>0.18041013933716418</v>
      </c>
      <c r="V20" s="133">
        <f>F45-F34</f>
        <v>0.97315424931338623</v>
      </c>
      <c r="W20" s="33">
        <v>1.5718154373927942</v>
      </c>
      <c r="X20" s="130">
        <f t="shared" si="11"/>
        <v>0.61912755541298103</v>
      </c>
      <c r="Y20" s="133">
        <v>-6.4526904685237904E-2</v>
      </c>
      <c r="Z20" s="33">
        <v>0.53364981622151375</v>
      </c>
      <c r="AA20" s="130">
        <f>Y20/Z20</f>
        <v>-0.12091619396052281</v>
      </c>
      <c r="AB20" s="83">
        <f t="shared" ref="AB20:AB23" si="15">SUM(V20,Y20)</f>
        <v>0.90862734462814831</v>
      </c>
      <c r="AC20" s="83">
        <f t="shared" ref="AC20" si="16">SUM(W20,Z20)</f>
        <v>2.1054652536143079</v>
      </c>
      <c r="AD20" s="83">
        <f t="shared" si="13"/>
        <v>0.43155656122482666</v>
      </c>
      <c r="AE20" s="120">
        <v>0.11743877238132332</v>
      </c>
    </row>
    <row r="21" spans="1:31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45" t="s">
        <v>48</v>
      </c>
      <c r="P21" s="133">
        <f>D47-D36</f>
        <v>-1.9533999999999994</v>
      </c>
      <c r="Q21" s="43">
        <v>7.6037999999999997</v>
      </c>
      <c r="R21" s="130">
        <f>P21/Q21</f>
        <v>-0.2568978668560456</v>
      </c>
      <c r="S21" s="130">
        <f>E47-E36</f>
        <v>2.104000000000001</v>
      </c>
      <c r="T21" s="45">
        <v>5.0610999999999997</v>
      </c>
      <c r="U21" s="130">
        <f>S21/T21</f>
        <v>0.41571990278793169</v>
      </c>
      <c r="V21" s="133">
        <f>F47-F36</f>
        <v>-8.3193172166483365E-2</v>
      </c>
      <c r="W21" s="31">
        <v>1.9493750659736113</v>
      </c>
      <c r="X21" s="130">
        <f>V21/W21</f>
        <v>-4.2676842244790236E-2</v>
      </c>
      <c r="Y21" s="133">
        <v>1.9282470866228862E-2</v>
      </c>
      <c r="Z21" s="31">
        <v>0.27809010795681738</v>
      </c>
      <c r="AA21" s="130">
        <f>Y21/Z21</f>
        <v>6.9338931211544927E-2</v>
      </c>
      <c r="AB21" s="83">
        <f>SUM(V21,Y21)</f>
        <v>-6.3910701300254502E-2</v>
      </c>
      <c r="AC21" s="83">
        <f>SUM(W21,Z21)</f>
        <v>2.2274651739304288</v>
      </c>
      <c r="AD21" s="83">
        <f>AB21/AC21</f>
        <v>-2.8692121451884323E-2</v>
      </c>
      <c r="AE21" s="119">
        <v>-0.11251612892623995</v>
      </c>
    </row>
    <row r="22" spans="1:31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45" t="s">
        <v>49</v>
      </c>
      <c r="P22" s="133">
        <f>D48-D37</f>
        <v>-2.6469</v>
      </c>
      <c r="Q22" s="43">
        <v>5.8483000000000001</v>
      </c>
      <c r="R22" s="130">
        <f t="shared" si="10"/>
        <v>-0.45259306123146897</v>
      </c>
      <c r="S22" s="130">
        <f>E48-E37</f>
        <v>-4.4399999999998663E-2</v>
      </c>
      <c r="T22" s="45">
        <v>6.3918999999999997</v>
      </c>
      <c r="U22" s="130">
        <f t="shared" si="14"/>
        <v>-6.9462914000529832E-3</v>
      </c>
      <c r="V22" s="133">
        <f>F48-F37</f>
        <v>-9.2877062322513915E-2</v>
      </c>
      <c r="W22" s="31">
        <v>2.5746834467120188</v>
      </c>
      <c r="X22" s="130">
        <f t="shared" si="11"/>
        <v>-3.6073196664670334E-2</v>
      </c>
      <c r="Y22" s="133">
        <v>0.10979374564456568</v>
      </c>
      <c r="Z22" s="31">
        <v>0.3598969808875932</v>
      </c>
      <c r="AA22" s="130">
        <f t="shared" si="12"/>
        <v>0.30506992688237528</v>
      </c>
      <c r="AB22" s="83">
        <f t="shared" si="15"/>
        <v>1.6916683322051762E-2</v>
      </c>
      <c r="AC22" s="83">
        <f t="shared" ref="AC22:AC23" si="17">SUM(W22,Z22)</f>
        <v>2.9345804275996121</v>
      </c>
      <c r="AD22" s="83">
        <f t="shared" si="13"/>
        <v>5.7646003370536479E-3</v>
      </c>
      <c r="AE22" s="119">
        <v>-0.11251612892623995</v>
      </c>
    </row>
    <row r="23" spans="1:31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15" t="s">
        <v>50</v>
      </c>
      <c r="P23" s="133">
        <f>D49-D38</f>
        <v>-1.7222999999999997</v>
      </c>
      <c r="Q23" s="42">
        <v>7.8046999999999995</v>
      </c>
      <c r="R23" s="130">
        <f t="shared" si="10"/>
        <v>-0.22067472164208743</v>
      </c>
      <c r="S23" s="130">
        <f>E49-E38</f>
        <v>2.0724000000000009</v>
      </c>
      <c r="T23" s="115">
        <v>5.5801999999999996</v>
      </c>
      <c r="U23" s="130">
        <f t="shared" si="14"/>
        <v>0.37138453818859557</v>
      </c>
      <c r="V23" s="133">
        <f>F49-F38</f>
        <v>1.6895305311289952</v>
      </c>
      <c r="W23" s="36">
        <v>1.6979084533737685</v>
      </c>
      <c r="X23" s="130">
        <f t="shared" si="11"/>
        <v>0.99506573971751766</v>
      </c>
      <c r="Y23" s="130">
        <v>0.20807480090515129</v>
      </c>
      <c r="Z23" s="36">
        <v>0.28163472327520855</v>
      </c>
      <c r="AA23" s="130">
        <f t="shared" si="12"/>
        <v>0.73881089123312471</v>
      </c>
      <c r="AB23" s="83">
        <f t="shared" si="15"/>
        <v>1.8976053320341464</v>
      </c>
      <c r="AC23" s="83">
        <f t="shared" si="17"/>
        <v>1.9795431766489771</v>
      </c>
      <c r="AD23" s="83">
        <f t="shared" si="13"/>
        <v>0.95860770021013775</v>
      </c>
      <c r="AE23" s="122">
        <v>-4.9570413884485784E-2</v>
      </c>
    </row>
    <row r="24" spans="1:31" x14ac:dyDescent="0.25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4" t="s">
        <v>47</v>
      </c>
      <c r="P24" s="133">
        <f>D46-D35</f>
        <v>-7.3023000000000007</v>
      </c>
      <c r="Q24" s="40">
        <v>10.7902</v>
      </c>
      <c r="R24" s="130">
        <f>P24/Q24</f>
        <v>-0.6767529795555226</v>
      </c>
      <c r="S24" s="130">
        <f>E46-E35</f>
        <v>1.3264000000000005</v>
      </c>
      <c r="T24" s="14">
        <v>3.9233000000000002</v>
      </c>
      <c r="U24" s="130">
        <f>S24/T24</f>
        <v>0.33808273647184778</v>
      </c>
      <c r="V24" s="133">
        <f>F46-F35</f>
        <v>0.2173185367476036</v>
      </c>
      <c r="W24" s="34">
        <v>1.5476110139131891</v>
      </c>
      <c r="X24" s="130">
        <f>V24/W24</f>
        <v>0.14042193729166219</v>
      </c>
      <c r="Y24" s="133">
        <v>4.5248200775063058E-2</v>
      </c>
      <c r="Z24" s="34">
        <v>0.23523687411480473</v>
      </c>
      <c r="AA24" s="130">
        <f>Y24/Z24</f>
        <v>0.19235164956740658</v>
      </c>
      <c r="AB24" s="83">
        <f>SUM(V24,Y24)</f>
        <v>0.26256673752266668</v>
      </c>
      <c r="AC24" s="83">
        <f>SUM(W24,Z24)</f>
        <v>1.7828478880279939</v>
      </c>
      <c r="AD24" s="83">
        <f>AB24/AC24</f>
        <v>0.14727377432804514</v>
      </c>
      <c r="AE24" s="34">
        <v>-4.5718099286610456E-2</v>
      </c>
    </row>
    <row r="25" spans="1:31" x14ac:dyDescent="0.25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113" t="s">
        <v>44</v>
      </c>
      <c r="P25" s="133">
        <f>D43-D32</f>
        <v>4.0187999999999988</v>
      </c>
      <c r="Q25" s="43">
        <v>6.0135000000000005</v>
      </c>
      <c r="R25" s="130">
        <f>P25/Q25</f>
        <v>0.66829633325018678</v>
      </c>
      <c r="S25" s="130">
        <f>E43-E32</f>
        <v>0.8338000000000001</v>
      </c>
      <c r="T25" s="44">
        <v>4.1173999999999999</v>
      </c>
      <c r="U25" s="130">
        <f>S25/T25</f>
        <v>0.20250643610045177</v>
      </c>
      <c r="V25" s="133">
        <f>F43-F32</f>
        <v>0.45660631134760643</v>
      </c>
      <c r="W25" s="35">
        <v>1.2269792930976999</v>
      </c>
      <c r="X25" s="130">
        <f>V25/W25</f>
        <v>0.37213856331253387</v>
      </c>
      <c r="Y25" s="133">
        <v>4.7747439937281255E-2</v>
      </c>
      <c r="Z25" s="35">
        <v>0.18703707902634226</v>
      </c>
      <c r="AA25" s="130">
        <f>Y25/Z25</f>
        <v>0.25528328492852753</v>
      </c>
      <c r="AB25" s="83">
        <f t="shared" ref="AB25" si="18">SUM(V25,Y25)</f>
        <v>0.50435375128488769</v>
      </c>
      <c r="AC25" s="83">
        <f t="shared" ref="AC25" si="19">SUM(W25,Z25)</f>
        <v>1.4140163721240422</v>
      </c>
      <c r="AD25" s="83">
        <f>AB25/AC25</f>
        <v>0.35668169140593525</v>
      </c>
      <c r="AE25" s="119">
        <v>-0.32001589401318453</v>
      </c>
    </row>
    <row r="26" spans="1:31" x14ac:dyDescent="0.25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</row>
    <row r="28" spans="1:31" x14ac:dyDescent="0.25">
      <c r="A28" s="10"/>
      <c r="B28" s="219" t="s">
        <v>60</v>
      </c>
      <c r="C28" s="219"/>
    </row>
    <row r="29" spans="1:31" x14ac:dyDescent="0.25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31" x14ac:dyDescent="0.25">
      <c r="A30" s="2" t="s">
        <v>0</v>
      </c>
      <c r="B30" s="112">
        <v>11.398899999999999</v>
      </c>
      <c r="C30" s="117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</row>
    <row r="31" spans="1:31" x14ac:dyDescent="0.25">
      <c r="A31" s="2" t="s">
        <v>1</v>
      </c>
      <c r="B31" s="112">
        <v>8.5109999999999992</v>
      </c>
      <c r="C31" s="117">
        <v>-0.10058679002726996</v>
      </c>
      <c r="D31" s="141">
        <v>3.0990000000000002</v>
      </c>
      <c r="E31" s="112">
        <v>5.3919000000000006</v>
      </c>
      <c r="F31" s="35">
        <v>1.7753653918970083</v>
      </c>
      <c r="G31" s="35">
        <v>0.24768143380032806</v>
      </c>
    </row>
    <row r="32" spans="1:31" x14ac:dyDescent="0.25">
      <c r="A32" s="3" t="s">
        <v>2</v>
      </c>
      <c r="B32" s="118">
        <v>10.304</v>
      </c>
      <c r="C32" s="119">
        <v>-0.32001589401318453</v>
      </c>
      <c r="D32" s="43">
        <v>6.0135000000000005</v>
      </c>
      <c r="E32" s="44">
        <v>4.1173999999999999</v>
      </c>
      <c r="F32" s="148">
        <v>1.2269792930976999</v>
      </c>
      <c r="G32" s="148">
        <v>0.18703707902634226</v>
      </c>
    </row>
    <row r="33" spans="1:31" x14ac:dyDescent="0.25">
      <c r="A33" s="5" t="s">
        <v>4</v>
      </c>
      <c r="B33" s="10">
        <v>20.031400000000001</v>
      </c>
      <c r="C33" s="120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31" x14ac:dyDescent="0.25">
      <c r="A34" s="5" t="s">
        <v>5</v>
      </c>
      <c r="B34" s="10">
        <v>16.980599999999999</v>
      </c>
      <c r="C34" s="120">
        <v>0.11743877238132332</v>
      </c>
      <c r="D34" s="11">
        <v>11.644400000000001</v>
      </c>
      <c r="E34" s="13">
        <v>5.0812000000000008</v>
      </c>
      <c r="F34" s="121">
        <v>1.5718154373927942</v>
      </c>
      <c r="G34" s="121">
        <v>0.53364981622151375</v>
      </c>
    </row>
    <row r="35" spans="1:31" x14ac:dyDescent="0.25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47">
        <v>3.9233000000000002</v>
      </c>
      <c r="F35" s="121">
        <v>1.5476110139131891</v>
      </c>
      <c r="G35" s="121">
        <v>0.23523687411480473</v>
      </c>
    </row>
    <row r="36" spans="1:31" x14ac:dyDescent="0.25">
      <c r="A36" s="7" t="s">
        <v>8</v>
      </c>
      <c r="B36" s="10">
        <v>12.7844</v>
      </c>
      <c r="C36" s="119">
        <v>-0.11251612892623995</v>
      </c>
      <c r="D36" s="43">
        <v>7.6037999999999997</v>
      </c>
      <c r="E36" s="45">
        <v>5.0610999999999997</v>
      </c>
      <c r="F36" s="121">
        <v>1.9493750659736113</v>
      </c>
      <c r="G36" s="121">
        <v>0.27809010795681738</v>
      </c>
    </row>
    <row r="37" spans="1:31" x14ac:dyDescent="0.25">
      <c r="A37" s="7" t="s">
        <v>9</v>
      </c>
      <c r="B37" s="10">
        <v>12.443300000000001</v>
      </c>
      <c r="C37" s="119">
        <v>-0.11251612892623995</v>
      </c>
      <c r="D37" s="43">
        <v>5.8483000000000001</v>
      </c>
      <c r="E37" s="45">
        <v>6.3918999999999997</v>
      </c>
      <c r="F37" s="121">
        <v>2.5746834467120188</v>
      </c>
      <c r="G37" s="121">
        <v>0.3598969808875932</v>
      </c>
    </row>
    <row r="38" spans="1:31" x14ac:dyDescent="0.25">
      <c r="A38" s="8" t="s">
        <v>11</v>
      </c>
      <c r="B38" s="10">
        <v>13.622999999999999</v>
      </c>
      <c r="C38" s="122">
        <v>-4.9570413884485784E-2</v>
      </c>
      <c r="D38" s="42">
        <v>7.8046999999999995</v>
      </c>
      <c r="E38" s="115">
        <v>5.5801999999999996</v>
      </c>
      <c r="F38" s="121">
        <v>1.6979084533737685</v>
      </c>
      <c r="G38" s="121">
        <v>0.28163472327520855</v>
      </c>
    </row>
    <row r="39" spans="1:31" x14ac:dyDescent="0.25">
      <c r="B39" s="217" t="s">
        <v>62</v>
      </c>
      <c r="C39" s="218"/>
    </row>
    <row r="40" spans="1:31" x14ac:dyDescent="0.25">
      <c r="B40" s="12" t="s">
        <v>61</v>
      </c>
      <c r="C40" s="110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31" x14ac:dyDescent="0.25">
      <c r="A41" s="2" t="s">
        <v>14</v>
      </c>
      <c r="B41" s="112">
        <v>12.6114</v>
      </c>
      <c r="C41" s="117">
        <v>-0.10058679002726996</v>
      </c>
      <c r="D41" s="123">
        <v>5.9234000000000009</v>
      </c>
      <c r="E41" s="124">
        <v>6.4890000000000008</v>
      </c>
      <c r="F41" s="35">
        <v>1.640225407532321</v>
      </c>
      <c r="G41" s="35">
        <v>0.23979426644182111</v>
      </c>
    </row>
    <row r="42" spans="1:31" x14ac:dyDescent="0.25">
      <c r="A42" s="2" t="s">
        <v>15</v>
      </c>
      <c r="B42" s="112">
        <v>16.5716</v>
      </c>
      <c r="C42" s="117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31" x14ac:dyDescent="0.25">
      <c r="A43" s="3" t="s">
        <v>16</v>
      </c>
      <c r="B43" s="118">
        <v>15.135</v>
      </c>
      <c r="C43" s="119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31" x14ac:dyDescent="0.25">
      <c r="A44" s="5" t="s">
        <v>18</v>
      </c>
      <c r="B44" s="10">
        <v>14.8985</v>
      </c>
      <c r="C44" s="120">
        <v>0.11743877238132332</v>
      </c>
      <c r="D44" s="11">
        <v>8.0399999999999991</v>
      </c>
      <c r="E44" s="66">
        <v>6.7202000000000002</v>
      </c>
      <c r="F44" s="121">
        <v>2.557988016411997</v>
      </c>
      <c r="G44" s="121">
        <v>0.36055350169779277</v>
      </c>
    </row>
    <row r="45" spans="1:31" x14ac:dyDescent="0.25">
      <c r="A45" s="5" t="s">
        <v>19</v>
      </c>
      <c r="B45" s="10">
        <v>11.488099999999999</v>
      </c>
      <c r="C45" s="120">
        <v>0.11743877238132332</v>
      </c>
      <c r="D45" s="11">
        <v>5.2263000000000002</v>
      </c>
      <c r="E45" s="13">
        <v>5.9978999999999996</v>
      </c>
      <c r="F45" s="121">
        <v>2.5449696867061804</v>
      </c>
      <c r="G45" s="125">
        <v>0.46912291153627583</v>
      </c>
      <c r="O45" s="212" t="s">
        <v>57</v>
      </c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4"/>
    </row>
    <row r="46" spans="1:31" x14ac:dyDescent="0.25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21">
        <v>1.7649295506607927</v>
      </c>
      <c r="G46" s="121">
        <v>0.28048507488986779</v>
      </c>
      <c r="O46" s="215" t="s">
        <v>51</v>
      </c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</row>
    <row r="47" spans="1:31" x14ac:dyDescent="0.25">
      <c r="A47" s="7" t="s">
        <v>22</v>
      </c>
      <c r="B47" s="10">
        <v>13.1127</v>
      </c>
      <c r="C47" s="119">
        <v>-0.11251612892623995</v>
      </c>
      <c r="D47" s="43">
        <v>5.6504000000000003</v>
      </c>
      <c r="E47" s="45">
        <v>7.1651000000000007</v>
      </c>
      <c r="F47" s="121">
        <v>1.866181893807128</v>
      </c>
      <c r="G47" s="121">
        <v>0.29737257882304624</v>
      </c>
      <c r="O47" s="82"/>
      <c r="P47" s="211" t="s">
        <v>34</v>
      </c>
      <c r="Q47" s="211"/>
      <c r="R47" s="211"/>
      <c r="S47" s="211" t="s">
        <v>35</v>
      </c>
      <c r="T47" s="211"/>
      <c r="U47" s="211"/>
      <c r="V47" s="211" t="s">
        <v>36</v>
      </c>
      <c r="W47" s="211"/>
      <c r="X47" s="211"/>
      <c r="Y47" s="211" t="s">
        <v>37</v>
      </c>
      <c r="Z47" s="211"/>
      <c r="AA47" s="211"/>
      <c r="AB47" s="211" t="s">
        <v>55</v>
      </c>
      <c r="AC47" s="211"/>
      <c r="AD47" s="211"/>
      <c r="AE47" s="10"/>
    </row>
    <row r="48" spans="1:31" x14ac:dyDescent="0.25">
      <c r="A48" s="7" t="s">
        <v>23</v>
      </c>
      <c r="B48" s="10">
        <v>9.6720000000000006</v>
      </c>
      <c r="C48" s="119">
        <v>-0.11251612892623995</v>
      </c>
      <c r="D48" s="43">
        <v>3.2014</v>
      </c>
      <c r="E48" s="68">
        <v>6.347500000000001</v>
      </c>
      <c r="F48" s="121">
        <v>2.4818063843895048</v>
      </c>
      <c r="G48" s="121">
        <v>0.46969072653215888</v>
      </c>
      <c r="O48" s="46" t="s">
        <v>38</v>
      </c>
      <c r="P48" s="70" t="s">
        <v>39</v>
      </c>
      <c r="Q48" s="46" t="s">
        <v>40</v>
      </c>
      <c r="R48" s="46" t="s">
        <v>41</v>
      </c>
      <c r="S48" s="70" t="s">
        <v>39</v>
      </c>
      <c r="T48" s="46" t="s">
        <v>40</v>
      </c>
      <c r="U48" s="46" t="s">
        <v>41</v>
      </c>
      <c r="V48" s="70" t="s">
        <v>39</v>
      </c>
      <c r="W48" s="46" t="s">
        <v>40</v>
      </c>
      <c r="X48" s="46" t="s">
        <v>41</v>
      </c>
      <c r="Y48" s="70" t="s">
        <v>39</v>
      </c>
      <c r="Z48" s="46" t="s">
        <v>40</v>
      </c>
      <c r="AA48" s="46" t="s">
        <v>41</v>
      </c>
      <c r="AB48" s="70" t="s">
        <v>39</v>
      </c>
      <c r="AC48" s="46" t="s">
        <v>40</v>
      </c>
      <c r="AD48" s="46" t="s">
        <v>41</v>
      </c>
      <c r="AE48" s="46" t="s">
        <v>42</v>
      </c>
    </row>
    <row r="49" spans="1:31" x14ac:dyDescent="0.25">
      <c r="A49" s="8" t="s">
        <v>24</v>
      </c>
      <c r="B49" s="10">
        <v>13.8108</v>
      </c>
      <c r="C49" s="122">
        <v>-4.9570413884485784E-2</v>
      </c>
      <c r="D49" s="42">
        <v>6.0823999999999998</v>
      </c>
      <c r="E49" s="69">
        <v>7.6526000000000005</v>
      </c>
      <c r="F49" s="121">
        <v>3.3874389845027637</v>
      </c>
      <c r="G49" s="121">
        <v>0.48970952418035985</v>
      </c>
      <c r="O49" s="96" t="s">
        <v>43</v>
      </c>
      <c r="P49" s="85">
        <v>-16.521599999999999</v>
      </c>
      <c r="Q49" s="72">
        <v>30.169899999999998</v>
      </c>
      <c r="R49" s="104">
        <v>-0.54761865302834944</v>
      </c>
      <c r="S49" s="85">
        <v>-2.3841999999999981</v>
      </c>
      <c r="T49" s="72">
        <v>15.686499999999999</v>
      </c>
      <c r="U49" s="104">
        <v>-0.15199056513562606</v>
      </c>
      <c r="V49" s="85">
        <v>-0.39729579455943065</v>
      </c>
      <c r="W49" s="85">
        <v>2.1642984735935578</v>
      </c>
      <c r="X49" s="104">
        <v>-0.18356793178334996</v>
      </c>
      <c r="Y49" s="85">
        <v>-3.1232600058148624E-2</v>
      </c>
      <c r="Z49" s="85">
        <v>0.16000831182380926</v>
      </c>
      <c r="AA49" s="104">
        <v>-0.19519361027032103</v>
      </c>
      <c r="AB49" s="83">
        <f>SUM(V49+Y49)</f>
        <v>-0.4285283946175793</v>
      </c>
      <c r="AC49" s="83">
        <f>SUM(W49+Z49)</f>
        <v>2.3243067854173671</v>
      </c>
      <c r="AD49" s="83">
        <f>AB49/AC49</f>
        <v>-0.1843682586593792</v>
      </c>
      <c r="AE49" s="85">
        <v>0.22851828638601948</v>
      </c>
    </row>
    <row r="50" spans="1:31" x14ac:dyDescent="0.25">
      <c r="O50" s="96" t="s">
        <v>52</v>
      </c>
      <c r="P50" s="85">
        <v>-4.8291000000000004</v>
      </c>
      <c r="Q50" s="72">
        <v>13.648300000000001</v>
      </c>
      <c r="R50" s="104">
        <v>-0.35382428580848896</v>
      </c>
      <c r="S50" s="85">
        <v>-7.9178000000000006</v>
      </c>
      <c r="T50" s="72">
        <v>13.302300000000001</v>
      </c>
      <c r="U50" s="104">
        <v>-0.59522037542379891</v>
      </c>
      <c r="V50" s="85">
        <v>-1.1520290298210343</v>
      </c>
      <c r="W50" s="85">
        <v>1.8076248437061064</v>
      </c>
      <c r="X50" s="104">
        <v>-0.63731643976472008</v>
      </c>
      <c r="Y50" s="85">
        <v>-8.6593108308677155E-2</v>
      </c>
      <c r="Z50" s="85">
        <v>0.12962202535912964</v>
      </c>
      <c r="AA50" s="104">
        <v>-0.66804316680566478</v>
      </c>
      <c r="AB50" s="83">
        <f t="shared" ref="AB50:AC57" si="20">SUM(V50+Y50)</f>
        <v>-1.2386221381297113</v>
      </c>
      <c r="AC50" s="83">
        <f t="shared" si="20"/>
        <v>1.937246869065236</v>
      </c>
      <c r="AD50" s="83">
        <f t="shared" ref="AD50:AD57" si="21">AB50/AC50</f>
        <v>-0.63937237835226113</v>
      </c>
      <c r="AE50" s="85">
        <v>0.22851828638601948</v>
      </c>
    </row>
    <row r="51" spans="1:31" x14ac:dyDescent="0.25">
      <c r="A51" s="221" t="s">
        <v>75</v>
      </c>
      <c r="B51" s="221"/>
      <c r="C51" s="221"/>
      <c r="D51" s="221"/>
      <c r="E51" s="221"/>
      <c r="F51" s="221"/>
      <c r="G51" s="221"/>
      <c r="I51" s="134" t="s">
        <v>69</v>
      </c>
      <c r="J51" s="221" t="s">
        <v>57</v>
      </c>
      <c r="K51" s="221"/>
      <c r="L51" s="222" t="s">
        <v>66</v>
      </c>
      <c r="M51" s="222"/>
      <c r="O51" s="97" t="s">
        <v>44</v>
      </c>
      <c r="P51" s="85">
        <v>16.670300000000005</v>
      </c>
      <c r="Q51" s="77">
        <v>30.079799999999999</v>
      </c>
      <c r="R51" s="104">
        <v>0.55420248804845795</v>
      </c>
      <c r="S51" s="85">
        <v>7.3421999999999983</v>
      </c>
      <c r="T51" s="77">
        <v>16.905100000000001</v>
      </c>
      <c r="U51" s="104">
        <v>0.43431863757091044</v>
      </c>
      <c r="V51" s="85">
        <v>0.8105395516297047</v>
      </c>
      <c r="W51" s="87">
        <v>1.7951717616012994</v>
      </c>
      <c r="X51" s="104">
        <v>0.45151086317595629</v>
      </c>
      <c r="Y51" s="85">
        <v>6.5999564974747599E-2</v>
      </c>
      <c r="Z51" s="87">
        <v>0.13238380964895011</v>
      </c>
      <c r="AA51" s="104">
        <v>0.49854710443643002</v>
      </c>
      <c r="AB51" s="83">
        <f t="shared" si="20"/>
        <v>0.87653911660445227</v>
      </c>
      <c r="AC51" s="83">
        <f t="shared" si="20"/>
        <v>1.9275555712502495</v>
      </c>
      <c r="AD51" s="83">
        <f t="shared" si="21"/>
        <v>0.45474129497387833</v>
      </c>
      <c r="AE51" s="94">
        <v>-0.3027637470411495</v>
      </c>
    </row>
    <row r="52" spans="1:31" x14ac:dyDescent="0.25">
      <c r="B52" s="219" t="s">
        <v>58</v>
      </c>
      <c r="C52" s="219"/>
      <c r="I52" s="135" t="s">
        <v>65</v>
      </c>
      <c r="J52" s="135" t="s">
        <v>63</v>
      </c>
      <c r="K52" s="135" t="s">
        <v>64</v>
      </c>
      <c r="L52" s="146" t="s">
        <v>67</v>
      </c>
      <c r="M52" s="145" t="s">
        <v>68</v>
      </c>
      <c r="O52" s="98" t="s">
        <v>53</v>
      </c>
      <c r="P52" s="85">
        <v>-1.115199999999998</v>
      </c>
      <c r="Q52" s="78">
        <v>27.011699999999998</v>
      </c>
      <c r="R52" s="104">
        <v>-4.1285813184656947E-2</v>
      </c>
      <c r="S52" s="85">
        <v>9.4342000000000006</v>
      </c>
      <c r="T52" s="78">
        <v>11.104199999999999</v>
      </c>
      <c r="U52" s="104">
        <v>0.849606455215144</v>
      </c>
      <c r="V52" s="85">
        <v>1.3972786932835388</v>
      </c>
      <c r="W52" s="88">
        <v>1.6108243373451037</v>
      </c>
      <c r="X52" s="104">
        <v>0.86743083084185191</v>
      </c>
      <c r="Y52" s="85">
        <v>0.11179122774730278</v>
      </c>
      <c r="Z52" s="88">
        <v>0.12090681526084991</v>
      </c>
      <c r="AA52" s="104">
        <v>0.9246065038279212</v>
      </c>
      <c r="AB52" s="83">
        <f t="shared" si="20"/>
        <v>1.5090699210308416</v>
      </c>
      <c r="AC52" s="83">
        <f t="shared" si="20"/>
        <v>1.7317311526059536</v>
      </c>
      <c r="AD52" s="83">
        <f t="shared" si="21"/>
        <v>0.87142274871012992</v>
      </c>
      <c r="AE52" s="88">
        <v>-9.3318329100743891E-2</v>
      </c>
    </row>
    <row r="53" spans="1:31" x14ac:dyDescent="0.25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  <c r="I53" s="12" t="s">
        <v>29</v>
      </c>
      <c r="J53" s="134">
        <f>MIN(D54:D65)</f>
        <v>10.2546</v>
      </c>
      <c r="K53" s="134">
        <f>MAX(D54:D65)</f>
        <v>43.567</v>
      </c>
      <c r="L53" s="83">
        <f>_xlfn.PERCENTILE.EXC(D54:D65, 0.1)</f>
        <v>11.21655</v>
      </c>
      <c r="M53" s="83">
        <f>_xlfn.PERCENTILE.INC(D54:D65, 0.1)</f>
        <v>13.47982</v>
      </c>
      <c r="O53" s="99" t="s">
        <v>45</v>
      </c>
      <c r="P53" s="85">
        <v>-12.028199999999998</v>
      </c>
      <c r="Q53" s="75">
        <v>32.3613</v>
      </c>
      <c r="R53" s="104">
        <v>-0.37168469746271005</v>
      </c>
      <c r="S53" s="85">
        <v>-10.448699999999997</v>
      </c>
      <c r="T53" s="75">
        <v>21.376599999999996</v>
      </c>
      <c r="U53" s="104">
        <v>-0.48879148227501096</v>
      </c>
      <c r="V53" s="85">
        <v>-2.1786469707248868</v>
      </c>
      <c r="W53" s="90">
        <v>4.0674559942692206</v>
      </c>
      <c r="X53" s="104">
        <v>-0.53562889771750644</v>
      </c>
      <c r="Y53" s="85">
        <v>-0.17582642709759408</v>
      </c>
      <c r="Z53" s="90">
        <v>0.32174543062421551</v>
      </c>
      <c r="AA53" s="104">
        <v>-0.5464768427525909</v>
      </c>
      <c r="AB53" s="83">
        <f t="shared" si="20"/>
        <v>-2.3544733978224808</v>
      </c>
      <c r="AC53" s="83">
        <f t="shared" si="20"/>
        <v>4.3892014248934359</v>
      </c>
      <c r="AD53" s="83">
        <f t="shared" si="21"/>
        <v>-0.53642409402062119</v>
      </c>
      <c r="AE53" s="90">
        <v>5.0766638815107075E-2</v>
      </c>
    </row>
    <row r="54" spans="1:31" x14ac:dyDescent="0.25">
      <c r="A54" s="150" t="s">
        <v>0</v>
      </c>
      <c r="B54" s="96">
        <v>47.014299999999999</v>
      </c>
      <c r="C54" s="30">
        <v>0.22851828638601948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I54" s="12" t="s">
        <v>30</v>
      </c>
      <c r="J54" s="134">
        <f>MIN(E54:E65)</f>
        <v>5.2179000000000002</v>
      </c>
      <c r="K54" s="134">
        <f>MAX(E54:E65)</f>
        <v>21.376599999999996</v>
      </c>
      <c r="L54" s="83">
        <f>_xlfn.PERCENTILE.EXC(E54:E65, 0.1)</f>
        <v>5.5398300000000003</v>
      </c>
      <c r="M54" s="83">
        <f>_xlfn.PERCENTILE.INC(E54:E65, 0.1)</f>
        <v>6.6369500000000006</v>
      </c>
      <c r="O54" s="99" t="s">
        <v>46</v>
      </c>
      <c r="P54" s="85">
        <v>0.53389999999999915</v>
      </c>
      <c r="Q54" s="75">
        <v>13.872400000000001</v>
      </c>
      <c r="R54" s="104">
        <v>3.8486491162307832E-2</v>
      </c>
      <c r="S54" s="85">
        <v>-4.0897000000000006</v>
      </c>
      <c r="T54" s="75">
        <v>12.863</v>
      </c>
      <c r="U54" s="104">
        <v>-0.31794293710642935</v>
      </c>
      <c r="V54" s="85">
        <v>-0.97333483705212842</v>
      </c>
      <c r="W54" s="90">
        <v>2.5636871963176899</v>
      </c>
      <c r="X54" s="104">
        <v>-0.37966208921671957</v>
      </c>
      <c r="Y54" s="85">
        <v>-0.11171399488573321</v>
      </c>
      <c r="Z54" s="90">
        <v>0.22065374815008071</v>
      </c>
      <c r="AA54" s="104">
        <v>-0.50628641399623708</v>
      </c>
      <c r="AB54" s="83">
        <f t="shared" si="20"/>
        <v>-1.0850488319378617</v>
      </c>
      <c r="AC54" s="83">
        <f t="shared" si="20"/>
        <v>2.7843409444677705</v>
      </c>
      <c r="AD54" s="83">
        <f t="shared" si="21"/>
        <v>-0.38969682721282894</v>
      </c>
      <c r="AE54" s="90">
        <v>5.0766638815107075E-2</v>
      </c>
    </row>
    <row r="55" spans="1:31" x14ac:dyDescent="0.25">
      <c r="A55" s="150" t="s">
        <v>1</v>
      </c>
      <c r="B55" s="96">
        <v>29.554200000000002</v>
      </c>
      <c r="C55" s="30">
        <v>0.22851828638601948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I55" s="12" t="s">
        <v>31</v>
      </c>
      <c r="J55" s="83">
        <f>MIN(F54:F65)</f>
        <v>0.68218590616009644</v>
      </c>
      <c r="K55" s="83">
        <f>MAX(F54:F65)</f>
        <v>4.0674559942692206</v>
      </c>
      <c r="L55" s="83">
        <f>_xlfn.PERCENTILE.EXC(F54:F65, 0.1)</f>
        <v>0.79739190002276583</v>
      </c>
      <c r="M55" s="83">
        <f>_xlfn.PERCENTILE.INC(F54:F65, 0.1)</f>
        <v>1.1078700270013837</v>
      </c>
      <c r="O55" s="100" t="s">
        <v>54</v>
      </c>
      <c r="P55" s="85">
        <v>0.25489999999999924</v>
      </c>
      <c r="Q55" s="79">
        <v>43.567</v>
      </c>
      <c r="R55" s="104">
        <v>5.8507586016939249E-3</v>
      </c>
      <c r="S55" s="85">
        <v>-0.71209999999999951</v>
      </c>
      <c r="T55" s="79">
        <v>18.895600000000002</v>
      </c>
      <c r="U55" s="104">
        <v>-3.7686022142721029E-2</v>
      </c>
      <c r="V55" s="85">
        <v>-0.64333331341470545</v>
      </c>
      <c r="W55" s="92">
        <v>3.6723632263988888</v>
      </c>
      <c r="X55" s="104">
        <v>-0.17518237542247603</v>
      </c>
      <c r="Y55" s="85">
        <v>-7.121946965890269E-2</v>
      </c>
      <c r="Z55" s="92">
        <v>0.32472434373056097</v>
      </c>
      <c r="AA55" s="104">
        <v>-0.21932285347228794</v>
      </c>
      <c r="AB55" s="83">
        <f t="shared" si="20"/>
        <v>-0.71455278307360814</v>
      </c>
      <c r="AC55" s="83">
        <f t="shared" si="20"/>
        <v>3.9970875701294499</v>
      </c>
      <c r="AD55" s="83">
        <f t="shared" si="21"/>
        <v>-0.17876835834509039</v>
      </c>
      <c r="AE55" s="92">
        <v>-3.8520880931257544E-2</v>
      </c>
    </row>
    <row r="56" spans="1:31" x14ac:dyDescent="0.25">
      <c r="A56" s="151" t="s">
        <v>2</v>
      </c>
      <c r="B56" s="166">
        <v>47.488500000000002</v>
      </c>
      <c r="C56" s="35">
        <v>-0.3027637470411495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I56" s="111" t="s">
        <v>32</v>
      </c>
      <c r="J56" s="136">
        <f>MIN(G54:G65)</f>
        <v>4.2238846068331719E-2</v>
      </c>
      <c r="K56" s="136">
        <f>MAX(G54:G65)</f>
        <v>0.32472434373056097</v>
      </c>
      <c r="L56" s="83">
        <f>_xlfn.PERCENTILE.EXC(G54:G65, 0.1)</f>
        <v>4.9244598100676183E-2</v>
      </c>
      <c r="M56" s="83">
        <f>_xlfn.PERCENTILE.INC(G54:G65, 0.1)</f>
        <v>6.9239441878773608E-2</v>
      </c>
      <c r="O56" s="100" t="s">
        <v>47</v>
      </c>
      <c r="P56" s="85">
        <v>-5.1542999999999992</v>
      </c>
      <c r="Q56" s="79">
        <v>21.365199999999998</v>
      </c>
      <c r="R56" s="104">
        <v>-0.24124744912287269</v>
      </c>
      <c r="S56" s="85">
        <v>2.4452999999999996</v>
      </c>
      <c r="T56" s="79">
        <v>10.018800000000001</v>
      </c>
      <c r="U56" s="104">
        <v>0.24407114624505924</v>
      </c>
      <c r="V56" s="85">
        <v>0.51746353630445796</v>
      </c>
      <c r="W56" s="92">
        <v>1.5610683051149881</v>
      </c>
      <c r="X56" s="104">
        <v>0.33148039365666426</v>
      </c>
      <c r="Y56" s="85">
        <v>4.7038602982888728E-2</v>
      </c>
      <c r="Z56" s="92">
        <v>0.12314691966104313</v>
      </c>
      <c r="AA56" s="104">
        <v>0.38197141359573233</v>
      </c>
      <c r="AB56" s="83">
        <f t="shared" si="20"/>
        <v>0.56450213928734672</v>
      </c>
      <c r="AC56" s="83">
        <f t="shared" si="20"/>
        <v>1.6842152247760311</v>
      </c>
      <c r="AD56" s="83">
        <f t="shared" si="21"/>
        <v>0.33517221016833809</v>
      </c>
      <c r="AE56" s="92">
        <v>-3.8520880931257544E-2</v>
      </c>
    </row>
    <row r="57" spans="1:31" x14ac:dyDescent="0.25">
      <c r="A57" s="163" t="s">
        <v>3</v>
      </c>
      <c r="B57" s="164">
        <v>38.784700000000001</v>
      </c>
      <c r="C57" s="32">
        <v>-9.3318329100743891E-2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O57" s="102" t="s">
        <v>50</v>
      </c>
      <c r="P57" s="85">
        <v>-3.2297000000000011</v>
      </c>
      <c r="Q57" s="76">
        <v>21.040900000000001</v>
      </c>
      <c r="R57" s="104">
        <v>-0.15349628580526503</v>
      </c>
      <c r="S57" s="85">
        <v>-0.43830000000000169</v>
      </c>
      <c r="T57" s="76">
        <v>13.398000000000001</v>
      </c>
      <c r="U57" s="104">
        <v>-3.2713837886251804E-2</v>
      </c>
      <c r="V57" s="85">
        <v>-0.23345240457375938</v>
      </c>
      <c r="W57" s="103">
        <v>1.4828472986928873</v>
      </c>
      <c r="X57" s="104">
        <v>-0.15743522935877818</v>
      </c>
      <c r="Y57" s="85">
        <v>-2.1770204424107042E-2</v>
      </c>
      <c r="Z57" s="103">
        <v>0.10207224320241665</v>
      </c>
      <c r="AA57" s="104">
        <v>-0.21328231594690392</v>
      </c>
      <c r="AB57" s="83">
        <f t="shared" si="20"/>
        <v>-0.25522260899786642</v>
      </c>
      <c r="AC57" s="83">
        <f t="shared" si="20"/>
        <v>1.5849195418953039</v>
      </c>
      <c r="AD57" s="83">
        <f t="shared" si="21"/>
        <v>-0.16103190240979806</v>
      </c>
      <c r="AE57" s="103">
        <v>-3.2730377491297959E-2</v>
      </c>
    </row>
    <row r="58" spans="1:31" x14ac:dyDescent="0.25">
      <c r="A58" s="152" t="s">
        <v>4</v>
      </c>
      <c r="B58" s="99">
        <v>54.746600000000001</v>
      </c>
      <c r="C58" s="33">
        <v>5.0766638815107075E-2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I58" s="134" t="s">
        <v>70</v>
      </c>
      <c r="J58" s="221" t="s">
        <v>57</v>
      </c>
      <c r="K58" s="221"/>
      <c r="L58" s="222" t="s">
        <v>66</v>
      </c>
      <c r="M58" s="222"/>
    </row>
    <row r="59" spans="1:31" x14ac:dyDescent="0.25">
      <c r="A59" s="152" t="s">
        <v>5</v>
      </c>
      <c r="B59" s="99">
        <v>27.5703</v>
      </c>
      <c r="C59" s="33">
        <v>5.0766638815107075E-2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35" t="s">
        <v>65</v>
      </c>
      <c r="J59" s="135" t="s">
        <v>63</v>
      </c>
      <c r="K59" s="135" t="s">
        <v>64</v>
      </c>
      <c r="L59" s="146" t="s">
        <v>67</v>
      </c>
      <c r="M59" s="145" t="s">
        <v>68</v>
      </c>
      <c r="O59" s="205" t="s">
        <v>33</v>
      </c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7"/>
    </row>
    <row r="60" spans="1:31" x14ac:dyDescent="0.25">
      <c r="A60" s="153" t="s">
        <v>6</v>
      </c>
      <c r="B60" s="100">
        <v>63.384900000000002</v>
      </c>
      <c r="C60" s="34">
        <v>-3.8520880931257544E-2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2" t="s">
        <v>29</v>
      </c>
      <c r="J60" s="136">
        <f>MIN(D84:D94)</f>
        <v>0.41239999999999999</v>
      </c>
      <c r="K60" s="136">
        <f>MAX(D84:D94)</f>
        <v>6.3570000000000002</v>
      </c>
      <c r="L60" s="136">
        <f>_xlfn.PERCENTILE.EXC(D84:D94, 0.1)</f>
        <v>0.5275200000000001</v>
      </c>
      <c r="M60" s="136">
        <f>_xlfn.PERCENTILE.INC(D84:D94, 0.1)</f>
        <v>0.98799999999999999</v>
      </c>
      <c r="O60" s="82"/>
      <c r="P60" s="208" t="s">
        <v>34</v>
      </c>
      <c r="Q60" s="209"/>
      <c r="R60" s="210"/>
      <c r="S60" s="208" t="s">
        <v>35</v>
      </c>
      <c r="T60" s="209"/>
      <c r="U60" s="210"/>
      <c r="V60" s="208" t="s">
        <v>36</v>
      </c>
      <c r="W60" s="209"/>
      <c r="X60" s="210"/>
      <c r="Y60" s="208" t="s">
        <v>37</v>
      </c>
      <c r="Z60" s="209"/>
      <c r="AA60" s="210"/>
      <c r="AB60" s="211" t="s">
        <v>55</v>
      </c>
      <c r="AC60" s="211"/>
      <c r="AD60" s="211"/>
      <c r="AE60" s="1"/>
    </row>
    <row r="61" spans="1:31" x14ac:dyDescent="0.25">
      <c r="A61" s="153" t="s">
        <v>7</v>
      </c>
      <c r="B61" s="100">
        <v>31.8675</v>
      </c>
      <c r="C61" s="34">
        <v>-3.8520880931257544E-2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2" t="s">
        <v>30</v>
      </c>
      <c r="J61" s="136">
        <f>MIN(E84:E94)</f>
        <v>6.8244000000000007</v>
      </c>
      <c r="K61" s="136">
        <f>MAX(E84:E94)</f>
        <v>11.661999999999999</v>
      </c>
      <c r="L61" s="136">
        <f>_xlfn.PERCENTILE.EXC(E84:E94, 0.1)</f>
        <v>6.8598600000000003</v>
      </c>
      <c r="M61" s="136">
        <f>_xlfn.PERCENTILE.INC(E84:E94, 0.1)</f>
        <v>7.0016999999999996</v>
      </c>
      <c r="O61" s="46" t="s">
        <v>38</v>
      </c>
      <c r="P61" s="70" t="s">
        <v>39</v>
      </c>
      <c r="Q61" s="46" t="s">
        <v>40</v>
      </c>
      <c r="R61" s="46" t="s">
        <v>41</v>
      </c>
      <c r="S61" s="70" t="s">
        <v>39</v>
      </c>
      <c r="T61" s="46" t="s">
        <v>40</v>
      </c>
      <c r="U61" s="46" t="s">
        <v>41</v>
      </c>
      <c r="V61" s="70" t="s">
        <v>39</v>
      </c>
      <c r="W61" s="46" t="s">
        <v>40</v>
      </c>
      <c r="X61" s="46" t="s">
        <v>41</v>
      </c>
      <c r="Y61" s="70" t="s">
        <v>39</v>
      </c>
      <c r="Z61" s="46" t="s">
        <v>40</v>
      </c>
      <c r="AA61" s="46" t="s">
        <v>41</v>
      </c>
      <c r="AB61" s="70" t="s">
        <v>39</v>
      </c>
      <c r="AC61" s="46" t="s">
        <v>40</v>
      </c>
      <c r="AD61" s="46" t="s">
        <v>41</v>
      </c>
      <c r="AE61" s="46" t="s">
        <v>42</v>
      </c>
    </row>
    <row r="62" spans="1:31" x14ac:dyDescent="0.25">
      <c r="A62" s="154" t="s">
        <v>8</v>
      </c>
      <c r="B62" s="97">
        <v>21.8202</v>
      </c>
      <c r="C62" s="35">
        <v>-6.340384840026668E-2</v>
      </c>
      <c r="D62" s="113">
        <v>16.279599999999999</v>
      </c>
      <c r="E62" s="175">
        <v>5.2179000000000002</v>
      </c>
      <c r="F62" s="177">
        <v>0.68218590616009644</v>
      </c>
      <c r="G62" s="177">
        <v>4.2238846068331719E-2</v>
      </c>
      <c r="I62" s="12" t="s">
        <v>31</v>
      </c>
      <c r="J62" s="136">
        <f>MIN(F84:F94)</f>
        <v>3.2029096365455167</v>
      </c>
      <c r="K62" s="136">
        <f>MAX(F84:F94)</f>
        <v>7.0654710684273754</v>
      </c>
      <c r="L62" s="136">
        <f>_xlfn.PERCENTILE.EXC(F84:F94, 0.1)</f>
        <v>3.261648195781444</v>
      </c>
      <c r="M62" s="136">
        <f>_xlfn.PERCENTILE.INC(F84:F94, 0.1)</f>
        <v>3.4966024327251528</v>
      </c>
      <c r="O62" s="84" t="s">
        <v>43</v>
      </c>
      <c r="P62" s="85">
        <v>-0.59709999999999996</v>
      </c>
      <c r="Q62" s="72">
        <v>1.5851</v>
      </c>
      <c r="R62" s="104">
        <v>-0.37669547662608038</v>
      </c>
      <c r="S62" s="85">
        <v>0.40596427983817573</v>
      </c>
      <c r="T62" s="72">
        <v>7.529399999999999</v>
      </c>
      <c r="U62" s="104">
        <v>5.3917215161656415E-2</v>
      </c>
      <c r="V62" s="85">
        <v>0.53845027367133813</v>
      </c>
      <c r="W62" s="85">
        <v>3.7933434306569351</v>
      </c>
      <c r="X62" s="104">
        <v>0.14194609149272011</v>
      </c>
      <c r="Y62" s="85">
        <v>3.6685446490482859E-2</v>
      </c>
      <c r="Z62" s="85">
        <v>0.20310881995133825</v>
      </c>
      <c r="AA62" s="104">
        <v>0.18061966240201743</v>
      </c>
      <c r="AB62" s="83">
        <f>V62+Y62</f>
        <v>0.57513572016182102</v>
      </c>
      <c r="AC62" s="83">
        <f>W62+Z62</f>
        <v>3.9964522506082734</v>
      </c>
      <c r="AD62" s="83">
        <f>AB62/AC62</f>
        <v>0.14391157058720855</v>
      </c>
      <c r="AE62" s="105">
        <v>-0.10058679002726996</v>
      </c>
    </row>
    <row r="63" spans="1:31" x14ac:dyDescent="0.25">
      <c r="A63" s="154" t="s">
        <v>9</v>
      </c>
      <c r="B63" s="97">
        <v>17.0562</v>
      </c>
      <c r="C63" s="35">
        <v>-6.340384840026668E-2</v>
      </c>
      <c r="D63" s="175">
        <v>10.2546</v>
      </c>
      <c r="E63" s="176">
        <v>6.2910000000000004</v>
      </c>
      <c r="F63" s="178">
        <v>1.0662058857023278</v>
      </c>
      <c r="G63" s="178">
        <v>6.5591352842813269E-2</v>
      </c>
      <c r="I63" s="111" t="s">
        <v>32</v>
      </c>
      <c r="J63" s="136">
        <f>MIN(G84:G94)</f>
        <v>0.18703707902634226</v>
      </c>
      <c r="K63" s="136">
        <f>MAX(G84:G94)</f>
        <v>0.8784301134521878</v>
      </c>
      <c r="L63" s="136">
        <f>_xlfn.PERCENTILE.EXC(G84:G94, 0.1)</f>
        <v>0.19025142721134147</v>
      </c>
      <c r="M63" s="136">
        <f>_xlfn.PERCENTILE.INC(G84:G94, 0.1)</f>
        <v>0.20310881995133825</v>
      </c>
      <c r="O63" s="89" t="s">
        <v>45</v>
      </c>
      <c r="P63" s="85">
        <v>-2.7269000000000001</v>
      </c>
      <c r="Q63" s="75">
        <v>6.3570000000000002</v>
      </c>
      <c r="R63" s="104">
        <v>-0.42896020135283941</v>
      </c>
      <c r="S63" s="85">
        <v>0.11854131335046647</v>
      </c>
      <c r="T63" s="75">
        <v>10.2044</v>
      </c>
      <c r="U63" s="104">
        <v>1.1616686267734161E-2</v>
      </c>
      <c r="V63" s="85">
        <v>-1.5595514376973254</v>
      </c>
      <c r="W63" s="90">
        <v>7.0654710684273754</v>
      </c>
      <c r="X63" s="104">
        <v>-0.22072858590650893</v>
      </c>
      <c r="Y63" s="85">
        <v>-9.8289875653147785E-2</v>
      </c>
      <c r="Z63" s="90">
        <v>0.45884337735094055</v>
      </c>
      <c r="AA63" s="104">
        <v>-0.2142122573951242</v>
      </c>
      <c r="AB63" s="83">
        <f t="shared" ref="AB63:AC67" si="22">V63+Y63</f>
        <v>-1.6578413133504732</v>
      </c>
      <c r="AC63" s="83">
        <f t="shared" si="22"/>
        <v>7.524314445778316</v>
      </c>
      <c r="AD63" s="83">
        <f t="shared" ref="AD63:AD67" si="23">AB63/AC63</f>
        <v>-0.22033121094249883</v>
      </c>
      <c r="AE63" s="107">
        <v>0.11743877238132332</v>
      </c>
    </row>
    <row r="64" spans="1:31" x14ac:dyDescent="0.25">
      <c r="A64" s="155" t="s">
        <v>10</v>
      </c>
      <c r="B64" s="102">
        <v>23.997399999999999</v>
      </c>
      <c r="C64" s="36">
        <v>-3.2730377491297959E-2</v>
      </c>
      <c r="D64" s="176">
        <v>13.4611</v>
      </c>
      <c r="E64" s="113">
        <v>9.7505000000000006</v>
      </c>
      <c r="F64" s="36">
        <v>2.0555035456745703</v>
      </c>
      <c r="G64" s="36">
        <v>0.14223859065114886</v>
      </c>
      <c r="O64" s="89" t="s">
        <v>46</v>
      </c>
      <c r="P64" s="85">
        <v>-3.7258000000000004</v>
      </c>
      <c r="Q64" s="75">
        <v>6.3470000000000004</v>
      </c>
      <c r="R64" s="104">
        <v>-0.58701748857728064</v>
      </c>
      <c r="S64" s="85">
        <v>0.20527559701143749</v>
      </c>
      <c r="T64" s="75">
        <v>8.2335999999999991</v>
      </c>
      <c r="U64" s="104">
        <v>2.4931451249931683E-2</v>
      </c>
      <c r="V64" s="85">
        <v>0.76175130767380761</v>
      </c>
      <c r="W64" s="90">
        <v>5.0778449889732853</v>
      </c>
      <c r="X64" s="104">
        <v>0.15001468326189096</v>
      </c>
      <c r="Y64" s="85">
        <v>-6.4526904685237904E-2</v>
      </c>
      <c r="Z64" s="90">
        <v>0.53364981622151375</v>
      </c>
      <c r="AA64" s="104">
        <v>-0.12091619396052283</v>
      </c>
      <c r="AB64" s="83">
        <f t="shared" si="22"/>
        <v>0.69722440298856969</v>
      </c>
      <c r="AC64" s="83">
        <f t="shared" si="22"/>
        <v>5.6114948051947993</v>
      </c>
      <c r="AD64" s="83">
        <f t="shared" si="23"/>
        <v>0.12424931808599723</v>
      </c>
      <c r="AE64" s="107">
        <v>0.11743877238132332</v>
      </c>
    </row>
    <row r="65" spans="1:31" x14ac:dyDescent="0.25">
      <c r="A65" s="155" t="s">
        <v>11</v>
      </c>
      <c r="B65" s="102">
        <v>35.043199999999999</v>
      </c>
      <c r="C65" s="36">
        <v>-3.2730377491297959E-2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40" t="s">
        <v>76</v>
      </c>
      <c r="O65" s="93" t="s">
        <v>48</v>
      </c>
      <c r="P65" s="85">
        <v>-2.0448999999999997</v>
      </c>
      <c r="Q65" s="74">
        <v>3.1258999999999997</v>
      </c>
      <c r="R65" s="104">
        <v>-0.65417959627627242</v>
      </c>
      <c r="S65" s="85">
        <v>1.849413921397858</v>
      </c>
      <c r="T65" s="74">
        <v>7.5085999999999995</v>
      </c>
      <c r="U65" s="104">
        <v>0.24630609186770611</v>
      </c>
      <c r="V65" s="85">
        <v>0.63760360773591351</v>
      </c>
      <c r="W65" s="94">
        <v>4.2943881967213136</v>
      </c>
      <c r="X65" s="104">
        <v>0.14847367739663409</v>
      </c>
      <c r="Y65" s="85">
        <v>1.9282470866228862E-2</v>
      </c>
      <c r="Z65" s="94">
        <v>0.27809010795681738</v>
      </c>
      <c r="AA65" s="104">
        <v>6.9338931211544927E-2</v>
      </c>
      <c r="AB65" s="83">
        <f t="shared" si="22"/>
        <v>0.65688607860214243</v>
      </c>
      <c r="AC65" s="83">
        <f t="shared" si="22"/>
        <v>4.572478304678131</v>
      </c>
      <c r="AD65" s="83">
        <f t="shared" si="23"/>
        <v>0.143660840977655</v>
      </c>
      <c r="AE65" s="108">
        <v>-0.11251612892623995</v>
      </c>
    </row>
    <row r="66" spans="1:31" x14ac:dyDescent="0.25">
      <c r="I66" s="140" t="s">
        <v>77</v>
      </c>
      <c r="O66" s="93" t="s">
        <v>49</v>
      </c>
      <c r="P66" s="85">
        <v>-0.77380000000000015</v>
      </c>
      <c r="Q66" s="74">
        <v>1.2892000000000001</v>
      </c>
      <c r="R66" s="104">
        <v>-0.60021718895439036</v>
      </c>
      <c r="S66" s="85">
        <v>-0.87190683761703458</v>
      </c>
      <c r="T66" s="74">
        <v>8.2502999999999993</v>
      </c>
      <c r="U66" s="104">
        <v>-0.10568183431112016</v>
      </c>
      <c r="V66" s="85">
        <v>0.51081309197247027</v>
      </c>
      <c r="W66" s="94">
        <v>5.5288184321347602</v>
      </c>
      <c r="X66" s="104">
        <v>9.2391005102194612E-2</v>
      </c>
      <c r="Y66" s="85">
        <v>0.10979374564456568</v>
      </c>
      <c r="Z66" s="94">
        <v>0.3598969808875932</v>
      </c>
      <c r="AA66" s="104">
        <v>0.30506992688237528</v>
      </c>
      <c r="AB66" s="83">
        <f t="shared" si="22"/>
        <v>0.62060683761703594</v>
      </c>
      <c r="AC66" s="83">
        <f t="shared" si="22"/>
        <v>5.8887154130223536</v>
      </c>
      <c r="AD66" s="83">
        <f t="shared" si="23"/>
        <v>0.10538917133686251</v>
      </c>
      <c r="AE66" s="108">
        <v>-0.11251612892623995</v>
      </c>
    </row>
    <row r="67" spans="1:31" x14ac:dyDescent="0.25">
      <c r="B67" s="217" t="s">
        <v>59</v>
      </c>
      <c r="C67" s="218"/>
      <c r="O67" s="95" t="s">
        <v>50</v>
      </c>
      <c r="P67" s="85">
        <v>-0.69299999999999962</v>
      </c>
      <c r="Q67" s="76">
        <v>2.1473999999999998</v>
      </c>
      <c r="R67" s="104">
        <v>-0.32271584241408202</v>
      </c>
      <c r="S67" s="85">
        <v>-0.90590974459061657</v>
      </c>
      <c r="T67" s="76">
        <v>9.2515999999999998</v>
      </c>
      <c r="U67" s="104">
        <v>-9.7919251220396103E-2</v>
      </c>
      <c r="V67" s="85">
        <v>2.7966349436854614</v>
      </c>
      <c r="W67" s="103">
        <v>4.0606493176648994</v>
      </c>
      <c r="X67" s="104">
        <v>0.68871619411195129</v>
      </c>
      <c r="Y67" s="85">
        <v>0.20807480090515129</v>
      </c>
      <c r="Z67" s="103">
        <v>0.28163472327520855</v>
      </c>
      <c r="AA67" s="104">
        <v>0.73881089123312471</v>
      </c>
      <c r="AB67" s="83">
        <f t="shared" si="22"/>
        <v>3.0047097445906128</v>
      </c>
      <c r="AC67" s="83">
        <f>W67+Z67</f>
        <v>4.3422840409401076</v>
      </c>
      <c r="AD67" s="83">
        <f t="shared" si="23"/>
        <v>0.69196526902926669</v>
      </c>
      <c r="AE67" s="109">
        <v>-4.9570413884485784E-2</v>
      </c>
    </row>
    <row r="68" spans="1:31" x14ac:dyDescent="0.25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O68" s="91" t="s">
        <v>47</v>
      </c>
      <c r="P68" s="85">
        <v>-5.5202999999999998</v>
      </c>
      <c r="Q68" s="79">
        <v>6.3075000000000001</v>
      </c>
      <c r="R68" s="104">
        <v>-0.87519619500594525</v>
      </c>
      <c r="S68" s="85">
        <v>0.25186380023202659</v>
      </c>
      <c r="T68" s="79">
        <v>6.8244000000000007</v>
      </c>
      <c r="U68" s="104">
        <v>3.6906365428759531E-2</v>
      </c>
      <c r="V68" s="85">
        <v>0.65548799899290877</v>
      </c>
      <c r="W68" s="92">
        <v>3.4966024327251528</v>
      </c>
      <c r="X68" s="104">
        <v>0.18746426326828355</v>
      </c>
      <c r="Y68" s="85">
        <v>4.5248200775063058E-2</v>
      </c>
      <c r="Z68" s="92">
        <v>0.23523687411480473</v>
      </c>
      <c r="AA68" s="104">
        <v>0.19235164956740658</v>
      </c>
      <c r="AB68" s="83">
        <f>V68+Y68</f>
        <v>0.70073619976797186</v>
      </c>
      <c r="AC68" s="83">
        <f>W68+Z68</f>
        <v>3.7318393068399573</v>
      </c>
      <c r="AD68" s="83">
        <f>AB68/AC68</f>
        <v>0.18777234016577751</v>
      </c>
      <c r="AE68" s="92">
        <v>-4.5718099286610456E-2</v>
      </c>
    </row>
    <row r="69" spans="1:31" x14ac:dyDescent="0.25">
      <c r="A69" s="150" t="s">
        <v>14</v>
      </c>
      <c r="B69" s="96">
        <v>27.528300000000002</v>
      </c>
      <c r="C69" s="30">
        <v>0.22851828638601948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O69" s="86" t="s">
        <v>44</v>
      </c>
      <c r="P69" s="85">
        <v>4.7496999999999998</v>
      </c>
      <c r="Q69" s="77">
        <v>1.5595000000000001</v>
      </c>
      <c r="R69" s="104">
        <v>3.0456556588650203</v>
      </c>
      <c r="S69" s="85">
        <v>-4.2875485113030187E-2</v>
      </c>
      <c r="T69" s="77">
        <v>7.0016999999999996</v>
      </c>
      <c r="U69" s="104">
        <v>-6.1235821461973795E-3</v>
      </c>
      <c r="V69" s="85">
        <v>0.77072804517574856</v>
      </c>
      <c r="W69" s="87">
        <v>3.2029096365455167</v>
      </c>
      <c r="X69" s="104">
        <v>0.2406337151637577</v>
      </c>
      <c r="Y69" s="85">
        <v>4.7747439937281255E-2</v>
      </c>
      <c r="Z69" s="87">
        <v>0.18703707902634226</v>
      </c>
      <c r="AA69" s="104">
        <v>0.25528328492852753</v>
      </c>
      <c r="AB69" s="83">
        <f>V69+Y69</f>
        <v>0.81847548511302981</v>
      </c>
      <c r="AC69" s="83">
        <f>W69+Z69</f>
        <v>3.3899467155718588</v>
      </c>
      <c r="AD69" s="83">
        <f>AB69/AC69</f>
        <v>0.24144199121282031</v>
      </c>
      <c r="AE69" s="106">
        <v>-0.32001589401318498</v>
      </c>
    </row>
    <row r="70" spans="1:31" x14ac:dyDescent="0.25">
      <c r="A70" s="150" t="s">
        <v>15</v>
      </c>
      <c r="B70" s="96">
        <v>14.5052</v>
      </c>
      <c r="C70" s="30">
        <v>0.22851828638601948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</row>
    <row r="71" spans="1:31" x14ac:dyDescent="0.25">
      <c r="A71" s="168" t="s">
        <v>16</v>
      </c>
      <c r="B71" s="166">
        <v>71.694199999999995</v>
      </c>
      <c r="C71" s="35">
        <v>-0.3027637470411495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</row>
    <row r="72" spans="1:31" x14ac:dyDescent="0.25">
      <c r="A72" s="163" t="s">
        <v>17</v>
      </c>
      <c r="B72" s="164">
        <v>47.312199999999997</v>
      </c>
      <c r="C72" s="32">
        <v>-9.3318329100743891E-2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</row>
    <row r="73" spans="1:31" x14ac:dyDescent="0.25">
      <c r="A73" s="152" t="s">
        <v>18</v>
      </c>
      <c r="B73" s="99">
        <v>31.810600000000001</v>
      </c>
      <c r="C73" s="33">
        <v>5.0766638815107075E-2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</row>
    <row r="74" spans="1:31" x14ac:dyDescent="0.25">
      <c r="A74" s="152" t="s">
        <v>19</v>
      </c>
      <c r="B74" s="99">
        <v>24.152100000000001</v>
      </c>
      <c r="C74" s="33">
        <v>5.0766638815107075E-2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</row>
    <row r="75" spans="1:31" x14ac:dyDescent="0.25">
      <c r="A75" s="153" t="s">
        <v>20</v>
      </c>
      <c r="B75" s="100">
        <v>62.840499999999999</v>
      </c>
      <c r="C75" s="34">
        <v>-3.8520880931257544E-2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</row>
    <row r="76" spans="1:31" x14ac:dyDescent="0.25">
      <c r="A76" s="153" t="s">
        <v>21</v>
      </c>
      <c r="B76" s="100">
        <v>29.180700000000002</v>
      </c>
      <c r="C76" s="34">
        <v>-3.8520880931257544E-2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31" x14ac:dyDescent="0.25">
      <c r="A77" s="154" t="s">
        <v>22</v>
      </c>
      <c r="B77" s="97">
        <v>25.196200000000001</v>
      </c>
      <c r="C77" s="35">
        <v>-6.340384840026668E-2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</row>
    <row r="78" spans="1:31" x14ac:dyDescent="0.25">
      <c r="A78" s="154" t="s">
        <v>23</v>
      </c>
      <c r="B78" s="97">
        <v>14.8794</v>
      </c>
      <c r="C78" s="35">
        <v>-6.340384840026668E-2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</row>
    <row r="79" spans="1:31" x14ac:dyDescent="0.25">
      <c r="A79" s="155" t="s">
        <v>24</v>
      </c>
      <c r="B79" s="102">
        <v>31.258299999999998</v>
      </c>
      <c r="C79" s="36">
        <v>-3.2730377491297959E-2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</row>
    <row r="80" spans="1:31" x14ac:dyDescent="0.25">
      <c r="D80" s="162"/>
      <c r="E80" s="162"/>
      <c r="F80" s="162"/>
      <c r="G80" s="162"/>
    </row>
    <row r="82" spans="1:7" x14ac:dyDescent="0.25">
      <c r="B82" s="217" t="s">
        <v>60</v>
      </c>
      <c r="C82" s="220"/>
    </row>
    <row r="83" spans="1:7" x14ac:dyDescent="0.25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</row>
    <row r="84" spans="1:7" x14ac:dyDescent="0.25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74">
        <v>0.20310881995133825</v>
      </c>
    </row>
    <row r="85" spans="1:7" x14ac:dyDescent="0.25">
      <c r="A85" s="150" t="s">
        <v>1</v>
      </c>
      <c r="B85" s="96">
        <v>8.5109999999999992</v>
      </c>
      <c r="C85" s="105">
        <v>-0.10058679002726996</v>
      </c>
      <c r="D85" s="171">
        <v>0.98799999999999999</v>
      </c>
      <c r="E85" s="157">
        <v>8.8132999999999999</v>
      </c>
      <c r="F85" s="160">
        <v>4.2427262400605823</v>
      </c>
      <c r="G85" s="167">
        <v>0.24768143380032806</v>
      </c>
    </row>
    <row r="86" spans="1:7" x14ac:dyDescent="0.25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71">
        <v>7.0016999999999996</v>
      </c>
      <c r="F86" s="170">
        <v>3.2029096365455167</v>
      </c>
      <c r="G86" s="173">
        <v>0.18703707902634226</v>
      </c>
    </row>
    <row r="87" spans="1:7" x14ac:dyDescent="0.25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67">
        <v>0.3635123062843198</v>
      </c>
    </row>
    <row r="88" spans="1:7" x14ac:dyDescent="0.25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67">
        <v>0.45884337735094055</v>
      </c>
    </row>
    <row r="89" spans="1:7" x14ac:dyDescent="0.25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67">
        <v>0.53364981622151375</v>
      </c>
    </row>
    <row r="90" spans="1:7" x14ac:dyDescent="0.25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69">
        <v>6.8244000000000007</v>
      </c>
      <c r="F90" s="172">
        <v>3.4966024327251528</v>
      </c>
      <c r="G90" s="167">
        <v>0.23523687411480473</v>
      </c>
    </row>
    <row r="91" spans="1:7" x14ac:dyDescent="0.25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67">
        <v>0.27809010795681738</v>
      </c>
    </row>
    <row r="92" spans="1:7" x14ac:dyDescent="0.25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67">
        <v>0.3598969808875932</v>
      </c>
    </row>
    <row r="93" spans="1:7" x14ac:dyDescent="0.25">
      <c r="A93" s="155" t="s">
        <v>10</v>
      </c>
      <c r="B93" s="102">
        <v>12.441000000000001</v>
      </c>
      <c r="C93" s="109">
        <v>-4.9570413884485784E-2</v>
      </c>
      <c r="D93" s="169">
        <v>0.41239999999999999</v>
      </c>
      <c r="E93" s="101">
        <v>9.6692</v>
      </c>
      <c r="F93" s="160">
        <v>6.9407622366288502</v>
      </c>
      <c r="G93" s="167">
        <v>0.8784301134521878</v>
      </c>
    </row>
    <row r="94" spans="1:7" x14ac:dyDescent="0.25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67">
        <v>0.28163472327520855</v>
      </c>
    </row>
    <row r="96" spans="1:7" x14ac:dyDescent="0.25">
      <c r="B96" s="217" t="s">
        <v>62</v>
      </c>
      <c r="C96" s="218"/>
    </row>
    <row r="97" spans="1:7" x14ac:dyDescent="0.25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25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25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25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25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25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25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25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25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25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25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25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3">
    <mergeCell ref="L1:M1"/>
    <mergeCell ref="L8:M8"/>
    <mergeCell ref="V3:X3"/>
    <mergeCell ref="Y3:AA3"/>
    <mergeCell ref="P16:R16"/>
    <mergeCell ref="S16:U16"/>
    <mergeCell ref="V16:X16"/>
    <mergeCell ref="Y16:AA16"/>
    <mergeCell ref="AB16:AD16"/>
    <mergeCell ref="O15:AE15"/>
    <mergeCell ref="AB3:AD3"/>
    <mergeCell ref="O1:AE1"/>
    <mergeCell ref="O2:AE2"/>
    <mergeCell ref="P3:R3"/>
    <mergeCell ref="S3:U3"/>
    <mergeCell ref="B1:C1"/>
    <mergeCell ref="B28:C28"/>
    <mergeCell ref="B14:C14"/>
    <mergeCell ref="B39:C39"/>
    <mergeCell ref="J1:K1"/>
    <mergeCell ref="J8:K8"/>
    <mergeCell ref="B52:C52"/>
    <mergeCell ref="B82:C82"/>
    <mergeCell ref="O45:AE45"/>
    <mergeCell ref="O46:AE46"/>
    <mergeCell ref="P47:R47"/>
    <mergeCell ref="S47:U47"/>
    <mergeCell ref="V47:X47"/>
    <mergeCell ref="Y47:AA47"/>
    <mergeCell ref="AB47:AD47"/>
    <mergeCell ref="A51:G51"/>
    <mergeCell ref="J51:K51"/>
    <mergeCell ref="L51:M51"/>
    <mergeCell ref="J58:K58"/>
    <mergeCell ref="L58:M58"/>
    <mergeCell ref="B96:C96"/>
    <mergeCell ref="B67:C67"/>
    <mergeCell ref="O59:AE59"/>
    <mergeCell ref="P60:R60"/>
    <mergeCell ref="S60:U60"/>
    <mergeCell ref="V60:X60"/>
    <mergeCell ref="Y60:AA60"/>
    <mergeCell ref="AB60:AD6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7792-97E4-49F1-9599-DBFEA25C1ED6}">
  <dimension ref="A1:AD108"/>
  <sheetViews>
    <sheetView tabSelected="1" topLeftCell="X19" zoomScale="160" zoomScaleNormal="160" workbookViewId="0">
      <selection activeCell="AL32" sqref="AL32"/>
    </sheetView>
  </sheetViews>
  <sheetFormatPr defaultRowHeight="15" x14ac:dyDescent="0.25"/>
  <cols>
    <col min="2" max="2" width="17.5703125" customWidth="1"/>
    <col min="3" max="3" width="15.140625" customWidth="1"/>
    <col min="4" max="4" width="16.5703125" customWidth="1"/>
    <col min="5" max="5" width="15" customWidth="1"/>
    <col min="7" max="7" width="12" customWidth="1"/>
    <col min="10" max="10" width="18" customWidth="1"/>
    <col min="11" max="11" width="17.28515625" customWidth="1"/>
    <col min="12" max="12" width="16.42578125" customWidth="1"/>
    <col min="13" max="13" width="13.7109375" customWidth="1"/>
    <col min="14" max="14" width="11.7109375" customWidth="1"/>
    <col min="15" max="15" width="11" customWidth="1"/>
    <col min="18" max="18" width="12.140625" customWidth="1"/>
    <col min="19" max="19" width="14.28515625" customWidth="1"/>
    <col min="20" max="20" width="10.85546875" customWidth="1"/>
    <col min="21" max="21" width="10.7109375" customWidth="1"/>
    <col min="22" max="22" width="11.7109375" customWidth="1"/>
    <col min="23" max="23" width="11.85546875" customWidth="1"/>
    <col min="24" max="24" width="11.28515625" customWidth="1"/>
    <col min="25" max="26" width="11.140625" customWidth="1"/>
    <col min="27" max="27" width="10.42578125" customWidth="1"/>
  </cols>
  <sheetData>
    <row r="1" spans="1:29" x14ac:dyDescent="0.25">
      <c r="B1" s="219" t="s">
        <v>58</v>
      </c>
      <c r="C1" s="219"/>
      <c r="J1" s="219" t="s">
        <v>90</v>
      </c>
      <c r="K1" s="219"/>
      <c r="R1" s="224" t="s">
        <v>88</v>
      </c>
      <c r="S1" s="224"/>
    </row>
    <row r="2" spans="1:29" x14ac:dyDescent="0.25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J2" s="12" t="s">
        <v>61</v>
      </c>
      <c r="K2" s="110" t="s">
        <v>42</v>
      </c>
      <c r="L2" s="12" t="s">
        <v>29</v>
      </c>
      <c r="M2" s="12" t="s">
        <v>30</v>
      </c>
      <c r="N2" s="12" t="s">
        <v>31</v>
      </c>
      <c r="O2" s="111" t="s">
        <v>32</v>
      </c>
      <c r="R2" s="223" t="s">
        <v>86</v>
      </c>
      <c r="S2" s="223"/>
      <c r="T2" s="223" t="s">
        <v>94</v>
      </c>
      <c r="U2" s="223"/>
      <c r="V2" s="223" t="s">
        <v>95</v>
      </c>
      <c r="W2" s="223"/>
      <c r="X2" s="223" t="s">
        <v>96</v>
      </c>
      <c r="Y2" s="223"/>
      <c r="Z2" s="223" t="s">
        <v>97</v>
      </c>
      <c r="AA2" s="223"/>
    </row>
    <row r="3" spans="1:29" x14ac:dyDescent="0.25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179">
        <v>0.95561165589832309</v>
      </c>
      <c r="G3" s="180">
        <v>0.16000831182380906</v>
      </c>
      <c r="I3" s="2" t="s">
        <v>78</v>
      </c>
      <c r="J3" s="134">
        <f>AVERAGE(B3:B4)</f>
        <v>38.28425</v>
      </c>
      <c r="K3" s="30">
        <v>0.22851828638601948</v>
      </c>
      <c r="L3" s="136">
        <f>AVERAGE(D3:D4)</f>
        <v>35.708399999999997</v>
      </c>
      <c r="M3" s="136">
        <f t="shared" ref="M3:N3" si="0">AVERAGE(E3:E4)</f>
        <v>2.2291499999999997</v>
      </c>
      <c r="N3" s="136">
        <f t="shared" si="0"/>
        <v>0.87829945670199483</v>
      </c>
      <c r="O3" s="136">
        <f>AVERAGE(G3:G4)</f>
        <v>0.14481516859146937</v>
      </c>
      <c r="R3" s="201" t="s">
        <v>39</v>
      </c>
      <c r="S3" s="201" t="s">
        <v>87</v>
      </c>
      <c r="T3" s="201" t="s">
        <v>39</v>
      </c>
      <c r="U3" s="201" t="s">
        <v>87</v>
      </c>
      <c r="V3" s="201" t="s">
        <v>39</v>
      </c>
      <c r="W3" s="201" t="s">
        <v>87</v>
      </c>
      <c r="X3" s="201" t="s">
        <v>39</v>
      </c>
      <c r="Y3" s="201" t="s">
        <v>87</v>
      </c>
      <c r="Z3" s="201" t="s">
        <v>39</v>
      </c>
      <c r="AA3" s="201" t="s">
        <v>87</v>
      </c>
      <c r="AC3" s="202" t="s">
        <v>106</v>
      </c>
    </row>
    <row r="4" spans="1:29" x14ac:dyDescent="0.25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179">
        <v>0.80098725750566646</v>
      </c>
      <c r="G4" s="180">
        <v>0.12962202535912964</v>
      </c>
      <c r="I4" s="3" t="s">
        <v>79</v>
      </c>
      <c r="J4" s="134">
        <f>AVERAGE(B5)</f>
        <v>47.488500000000002</v>
      </c>
      <c r="K4" s="35">
        <v>-0.3027637470411495</v>
      </c>
      <c r="L4" s="136">
        <f t="shared" ref="L4:O5" si="1">AVERAGE(D5)</f>
        <v>45.276400000000002</v>
      </c>
      <c r="M4" s="136">
        <f t="shared" si="1"/>
        <v>2.1161000000000003</v>
      </c>
      <c r="N4" s="136">
        <f t="shared" si="1"/>
        <v>0.85640371307185381</v>
      </c>
      <c r="O4" s="136">
        <f t="shared" si="1"/>
        <v>0.13238380964895011</v>
      </c>
      <c r="Q4" s="2" t="s">
        <v>78</v>
      </c>
      <c r="R4" s="83">
        <f t="shared" ref="R4:R10" si="2">J12-J3</f>
        <v>-17.267499999999998</v>
      </c>
      <c r="S4" s="136">
        <f>R4/J3</f>
        <v>-0.4510340414138973</v>
      </c>
      <c r="T4" s="83">
        <f>L12-L3</f>
        <v>-16.196449999999999</v>
      </c>
      <c r="U4" s="83">
        <f>T4/L3</f>
        <v>-0.45357534921755105</v>
      </c>
      <c r="V4" s="83">
        <f>M12-M3</f>
        <v>-0.82713749999999986</v>
      </c>
      <c r="W4" s="83">
        <f>V4/M3</f>
        <v>-0.37105511069241637</v>
      </c>
      <c r="X4" s="83">
        <f>N12-N3</f>
        <v>-0.34660483119408791</v>
      </c>
      <c r="Y4" s="83">
        <f>X4/N3</f>
        <v>-0.39463172674111102</v>
      </c>
      <c r="Z4" s="83">
        <f>O12-O3</f>
        <v>-5.8912854183412799E-2</v>
      </c>
      <c r="AA4" s="83">
        <f>Z4/O3</f>
        <v>-0.40681411178416554</v>
      </c>
      <c r="AB4" s="30">
        <v>0.22851828638601948</v>
      </c>
      <c r="AC4" s="30">
        <v>0.20959620214037472</v>
      </c>
    </row>
    <row r="5" spans="1:29" x14ac:dyDescent="0.25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181">
        <v>0.85640371307185381</v>
      </c>
      <c r="G5" s="182">
        <v>0.13238380964895011</v>
      </c>
      <c r="I5" s="4" t="s">
        <v>80</v>
      </c>
      <c r="J5" s="134">
        <f>AVERAGE(B6)</f>
        <v>38.784700000000001</v>
      </c>
      <c r="K5" s="32">
        <v>-9.3318329100743891E-2</v>
      </c>
      <c r="L5" s="136">
        <f t="shared" si="1"/>
        <v>36.733499999999999</v>
      </c>
      <c r="M5" s="136">
        <f t="shared" si="1"/>
        <v>1.8083</v>
      </c>
      <c r="N5" s="136">
        <f t="shared" si="1"/>
        <v>0.72662826606468844</v>
      </c>
      <c r="O5" s="136">
        <f t="shared" si="1"/>
        <v>0.12090681526084991</v>
      </c>
      <c r="Q5" s="3" t="s">
        <v>79</v>
      </c>
      <c r="R5" s="83">
        <f t="shared" si="2"/>
        <v>24.205699999999993</v>
      </c>
      <c r="S5" s="136">
        <f t="shared" ref="S5:S10" si="3">R5/J4</f>
        <v>0.50971708940059157</v>
      </c>
      <c r="T5" s="83">
        <f t="shared" ref="T5:T9" si="4">L13-L4</f>
        <v>22.777200000000001</v>
      </c>
      <c r="U5" s="83">
        <f t="shared" ref="U5:U10" si="5">T5/L4</f>
        <v>0.50307003206968748</v>
      </c>
      <c r="V5" s="83">
        <f t="shared" ref="V5:V10" si="6">M13-M4</f>
        <v>1.4491999999999998</v>
      </c>
      <c r="W5" s="83">
        <f t="shared" ref="W5:W10" si="7">V5/M4</f>
        <v>0.68484476158971674</v>
      </c>
      <c r="X5" s="83">
        <f t="shared" ref="X5:X10" si="8">N13-N4</f>
        <v>0.32403453694048001</v>
      </c>
      <c r="Y5" s="83">
        <f t="shared" ref="Y5:Y10" si="9">X5/N4</f>
        <v>0.37836657174008881</v>
      </c>
      <c r="Z5" s="83">
        <f t="shared" ref="Z5:Z10" si="10">O13-O4</f>
        <v>6.5999564974747599E-2</v>
      </c>
      <c r="AA5" s="83">
        <f t="shared" ref="AA5:AA10" si="11">Z5/O4</f>
        <v>0.49854710443643002</v>
      </c>
      <c r="AB5" s="35">
        <v>-0.3027637470411495</v>
      </c>
      <c r="AC5" s="35">
        <v>-0.31576335244827208</v>
      </c>
    </row>
    <row r="6" spans="1:29" x14ac:dyDescent="0.25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183">
        <v>0.72662826606468844</v>
      </c>
      <c r="G6" s="184">
        <v>0.12090681526084991</v>
      </c>
      <c r="I6" s="5" t="s">
        <v>81</v>
      </c>
      <c r="J6" s="134">
        <f>AVERAGE(B7:B8)</f>
        <v>41.158450000000002</v>
      </c>
      <c r="K6" s="33">
        <v>5.0766638815107075E-2</v>
      </c>
      <c r="L6" s="136">
        <f>AVERAGE(D7:D8)</f>
        <v>37.191500000000005</v>
      </c>
      <c r="M6" s="136">
        <f>AVERAGE(E7:E8)</f>
        <v>3.7927</v>
      </c>
      <c r="N6" s="136">
        <f>AVERAGE(F7:F8)</f>
        <v>1.5666733500342416</v>
      </c>
      <c r="O6" s="136">
        <f>AVERAGE(G7:G8)</f>
        <v>0.27119958938714811</v>
      </c>
      <c r="Q6" s="4" t="s">
        <v>80</v>
      </c>
      <c r="R6" s="83">
        <f t="shared" si="2"/>
        <v>8.5274999999999963</v>
      </c>
      <c r="S6" s="136">
        <f t="shared" si="3"/>
        <v>0.2198676282142184</v>
      </c>
      <c r="T6" s="83">
        <f t="shared" si="4"/>
        <v>6.8207000000000022</v>
      </c>
      <c r="U6" s="83">
        <f t="shared" si="5"/>
        <v>0.18568064573209747</v>
      </c>
      <c r="V6" s="83">
        <f t="shared" si="6"/>
        <v>1.7446000000000002</v>
      </c>
      <c r="W6" s="83">
        <f t="shared" si="7"/>
        <v>0.9647735442127966</v>
      </c>
      <c r="X6" s="83">
        <f t="shared" si="8"/>
        <v>0.60606999005902462</v>
      </c>
      <c r="Y6" s="83">
        <f>X6/N5</f>
        <v>0.83408534785112387</v>
      </c>
      <c r="Z6" s="83">
        <f t="shared" si="10"/>
        <v>0.11179122774730278</v>
      </c>
      <c r="AA6" s="83">
        <f t="shared" si="11"/>
        <v>0.9246065038279212</v>
      </c>
      <c r="AB6" s="32">
        <v>-9.3318329100743891E-2</v>
      </c>
      <c r="AC6" s="32">
        <v>-0.10396912797243159</v>
      </c>
    </row>
    <row r="7" spans="1:29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185">
        <v>1.8501772853971479</v>
      </c>
      <c r="G7" s="186">
        <v>0.32174543062421551</v>
      </c>
      <c r="I7" s="6" t="s">
        <v>82</v>
      </c>
      <c r="J7" s="134">
        <f>AVERAGE(B9:B10)</f>
        <v>47.626199999999997</v>
      </c>
      <c r="K7" s="34">
        <v>-3.8520880931257544E-2</v>
      </c>
      <c r="L7" s="136">
        <f>AVERAGE(D9:D10)</f>
        <v>44.457700000000003</v>
      </c>
      <c r="M7" s="136">
        <f>AVERAGE(E9:E10)</f>
        <v>3.0648500000000007</v>
      </c>
      <c r="N7" s="136">
        <f>AVERAGE(F9:F10)</f>
        <v>1.2585447700203065</v>
      </c>
      <c r="O7" s="136">
        <f>AVERAGE(G9:G10)</f>
        <v>0.22393563169580205</v>
      </c>
      <c r="Q7" s="5" t="s">
        <v>81</v>
      </c>
      <c r="R7" s="83">
        <f t="shared" si="2"/>
        <v>-13.177100000000003</v>
      </c>
      <c r="S7" s="136">
        <f t="shared" si="3"/>
        <v>-0.32015539943802557</v>
      </c>
      <c r="T7" s="83">
        <f t="shared" si="4"/>
        <v>-11.406150000000004</v>
      </c>
      <c r="U7" s="83">
        <f t="shared" si="5"/>
        <v>-0.30668701181721636</v>
      </c>
      <c r="V7" s="83">
        <f t="shared" si="6"/>
        <v>-1.6793499999999999</v>
      </c>
      <c r="W7" s="83">
        <f t="shared" si="7"/>
        <v>-0.44278482347667886</v>
      </c>
      <c r="X7" s="83">
        <f t="shared" si="8"/>
        <v>-0.78911493156250667</v>
      </c>
      <c r="Y7" s="83">
        <f t="shared" si="9"/>
        <v>-0.5036882331248308</v>
      </c>
      <c r="Z7" s="83">
        <f t="shared" si="10"/>
        <v>-0.14377021099166387</v>
      </c>
      <c r="AA7" s="83">
        <f t="shared" si="11"/>
        <v>-0.53012694936800298</v>
      </c>
      <c r="AB7" s="33">
        <v>5.0766638815107075E-2</v>
      </c>
      <c r="AC7" s="33">
        <v>5.8896625636451864E-2</v>
      </c>
    </row>
    <row r="8" spans="1:29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185">
        <v>1.2831694146713353</v>
      </c>
      <c r="G8" s="186">
        <v>0.22065374815008071</v>
      </c>
      <c r="I8" s="7" t="s">
        <v>83</v>
      </c>
      <c r="J8" s="134">
        <f>AVERAGE(B11:B12)</f>
        <v>19.438200000000002</v>
      </c>
      <c r="K8" s="35">
        <v>-6.340384840026668E-2</v>
      </c>
      <c r="L8" s="136">
        <f>AVERAGE(D11:D12)</f>
        <v>18.319800000000001</v>
      </c>
      <c r="M8" s="136">
        <f>AVERAGE(E11:E12)</f>
        <v>1.06955</v>
      </c>
      <c r="N8" s="136">
        <f>AVERAGE(F11:F12)</f>
        <v>0.3577065390248042</v>
      </c>
      <c r="O8" s="136">
        <f>AVERAGE(G11:G12)</f>
        <v>5.3915099455572491E-2</v>
      </c>
      <c r="Q8" s="6" t="s">
        <v>82</v>
      </c>
      <c r="R8" s="83">
        <f t="shared" si="2"/>
        <v>-1.6156000000000006</v>
      </c>
      <c r="S8" s="136">
        <f t="shared" si="3"/>
        <v>-3.3922504839773084E-2</v>
      </c>
      <c r="T8" s="83">
        <f t="shared" si="4"/>
        <v>-1.6447000000000003</v>
      </c>
      <c r="U8" s="83">
        <f t="shared" si="5"/>
        <v>-3.6994716325855818E-2</v>
      </c>
      <c r="V8" s="83">
        <f t="shared" si="6"/>
        <v>8.5749999999999105E-2</v>
      </c>
      <c r="W8" s="83">
        <f t="shared" si="7"/>
        <v>2.7978530760069526E-2</v>
      </c>
      <c r="X8" s="83">
        <f t="shared" si="8"/>
        <v>-7.993444485745349E-2</v>
      </c>
      <c r="Y8" s="83">
        <f t="shared" si="9"/>
        <v>-6.3513390037101145E-2</v>
      </c>
      <c r="Z8" s="83">
        <f t="shared" si="10"/>
        <v>-1.2090433338006967E-2</v>
      </c>
      <c r="AA8" s="83">
        <f t="shared" si="11"/>
        <v>-5.3990663506515192E-2</v>
      </c>
      <c r="AB8" s="34">
        <v>-3.8520880931257544E-2</v>
      </c>
      <c r="AC8" s="34">
        <v>-3.5569892596116294E-2</v>
      </c>
    </row>
    <row r="9" spans="1:29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187">
        <v>1.7758675553185828</v>
      </c>
      <c r="G9" s="188">
        <v>0.32472434373056097</v>
      </c>
      <c r="I9" s="8" t="s">
        <v>84</v>
      </c>
      <c r="J9" s="134">
        <f>AVERAGE(B13)</f>
        <v>35.043199999999999</v>
      </c>
      <c r="K9" s="36">
        <v>-3.2730377491297959E-2</v>
      </c>
      <c r="L9" s="136">
        <f>AVERAGE(D13)</f>
        <v>33.042800000000007</v>
      </c>
      <c r="M9" s="136">
        <f t="shared" ref="M9:O9" si="12">AVERAGE(E13)</f>
        <v>1.8968000000000003</v>
      </c>
      <c r="N9" s="136">
        <f t="shared" si="12"/>
        <v>0.62089966474505043</v>
      </c>
      <c r="O9" s="136">
        <f t="shared" si="12"/>
        <v>0.10207224320241665</v>
      </c>
      <c r="Q9" s="7" t="s">
        <v>83</v>
      </c>
      <c r="R9" s="83">
        <f t="shared" si="2"/>
        <v>0.5995999999999988</v>
      </c>
      <c r="S9" s="136">
        <f t="shared" si="3"/>
        <v>3.0846477554506011E-2</v>
      </c>
      <c r="T9" s="83">
        <f t="shared" si="4"/>
        <v>6.4000000000000057E-2</v>
      </c>
      <c r="U9" s="83">
        <f t="shared" si="5"/>
        <v>3.4934879201738039E-3</v>
      </c>
      <c r="V9" s="83">
        <f t="shared" si="6"/>
        <v>0.47589999999999977</v>
      </c>
      <c r="W9" s="83">
        <f t="shared" si="7"/>
        <v>0.44495348511056032</v>
      </c>
      <c r="X9" s="83">
        <f t="shared" si="8"/>
        <v>0.17238157093648998</v>
      </c>
      <c r="Y9" s="83">
        <f t="shared" si="9"/>
        <v>0.48190779907586939</v>
      </c>
      <c r="Z9" s="83">
        <f t="shared" si="10"/>
        <v>2.8259884453441547E-2</v>
      </c>
      <c r="AA9" s="83">
        <f t="shared" si="11"/>
        <v>0.52415528745761586</v>
      </c>
      <c r="AB9" s="35">
        <v>-6.340384840026668E-2</v>
      </c>
      <c r="AC9" s="35">
        <v>-0.16092271043685474</v>
      </c>
    </row>
    <row r="10" spans="1:29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187">
        <v>0.74122198472203027</v>
      </c>
      <c r="G10" s="188">
        <v>0.12314691966104313</v>
      </c>
      <c r="J10" s="217" t="s">
        <v>91</v>
      </c>
      <c r="K10" s="218"/>
      <c r="Q10" s="8" t="s">
        <v>84</v>
      </c>
      <c r="R10" s="83">
        <f t="shared" si="2"/>
        <v>-3.7849000000000004</v>
      </c>
      <c r="S10" s="136">
        <f t="shared" si="3"/>
        <v>-0.10800668888685966</v>
      </c>
      <c r="T10" s="83">
        <f>L18-L9</f>
        <v>-3.3091000000000044</v>
      </c>
      <c r="U10" s="83">
        <f t="shared" si="5"/>
        <v>-0.10014587141525548</v>
      </c>
      <c r="V10" s="83">
        <f t="shared" si="6"/>
        <v>-0.45510000000000028</v>
      </c>
      <c r="W10" s="83">
        <f t="shared" si="7"/>
        <v>-0.23993040911008026</v>
      </c>
      <c r="X10" s="83">
        <f t="shared" si="8"/>
        <v>-0.10441429543657543</v>
      </c>
      <c r="Y10" s="83">
        <f t="shared" si="9"/>
        <v>-0.16816613273490705</v>
      </c>
      <c r="Z10" s="83">
        <f t="shared" si="10"/>
        <v>-2.1770204424107042E-2</v>
      </c>
      <c r="AA10" s="83">
        <f t="shared" si="11"/>
        <v>-0.21328231594690392</v>
      </c>
      <c r="AB10" s="36">
        <v>-3.2730377491297959E-2</v>
      </c>
      <c r="AC10" s="36">
        <v>-3.4048653209949625E-2</v>
      </c>
    </row>
    <row r="11" spans="1:29" x14ac:dyDescent="0.25">
      <c r="A11" s="7" t="s">
        <v>8</v>
      </c>
      <c r="B11" s="113">
        <v>21.8202</v>
      </c>
      <c r="C11" s="35">
        <v>-6.340384840026668E-2</v>
      </c>
      <c r="D11" s="21">
        <v>20.923299999999998</v>
      </c>
      <c r="E11" s="21">
        <v>0.84810000000000008</v>
      </c>
      <c r="F11" s="189">
        <v>0.27754676667362871</v>
      </c>
      <c r="G11" s="190">
        <v>4.2238846068331719E-2</v>
      </c>
      <c r="J11" s="12" t="s">
        <v>61</v>
      </c>
      <c r="K11" s="110" t="s">
        <v>42</v>
      </c>
      <c r="L11" s="12" t="s">
        <v>29</v>
      </c>
      <c r="M11" s="12" t="s">
        <v>30</v>
      </c>
      <c r="N11" s="12" t="s">
        <v>31</v>
      </c>
      <c r="O11" s="111" t="s">
        <v>32</v>
      </c>
    </row>
    <row r="12" spans="1:29" x14ac:dyDescent="0.25">
      <c r="A12" s="7" t="s">
        <v>9</v>
      </c>
      <c r="B12" s="113">
        <v>17.0562</v>
      </c>
      <c r="C12" s="35">
        <v>-6.340384840026668E-2</v>
      </c>
      <c r="D12" s="21">
        <v>15.7163</v>
      </c>
      <c r="E12" s="21">
        <v>1.2909999999999999</v>
      </c>
      <c r="F12" s="189">
        <v>0.43786631137597964</v>
      </c>
      <c r="G12" s="190">
        <v>6.5591352842813269E-2</v>
      </c>
      <c r="I12" s="2" t="s">
        <v>78</v>
      </c>
      <c r="J12" s="136">
        <f>AVERAGE(B16:B17)</f>
        <v>21.016750000000002</v>
      </c>
      <c r="K12" s="30">
        <v>0.22851828638601948</v>
      </c>
      <c r="L12" s="136">
        <f t="shared" ref="L12:O12" si="13">AVERAGE(D16:D17)</f>
        <v>19.511949999999999</v>
      </c>
      <c r="M12" s="136">
        <f t="shared" si="13"/>
        <v>1.4020124999999999</v>
      </c>
      <c r="N12" s="136">
        <f t="shared" si="13"/>
        <v>0.53169462550790692</v>
      </c>
      <c r="O12" s="136">
        <f t="shared" si="13"/>
        <v>8.5902314408056568E-2</v>
      </c>
      <c r="R12" s="224" t="s">
        <v>89</v>
      </c>
      <c r="S12" s="224"/>
    </row>
    <row r="13" spans="1:29" x14ac:dyDescent="0.25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191">
        <v>0.62089966474505043</v>
      </c>
      <c r="G13" s="192">
        <v>0.10207224320241665</v>
      </c>
      <c r="I13" s="3" t="s">
        <v>79</v>
      </c>
      <c r="J13" s="136">
        <f>AVERAGE(B18)</f>
        <v>71.694199999999995</v>
      </c>
      <c r="K13" s="35">
        <v>-0.3027637470411495</v>
      </c>
      <c r="L13" s="136">
        <f t="shared" ref="L13:O13" si="14">AVERAGE(D18)</f>
        <v>68.053600000000003</v>
      </c>
      <c r="M13" s="136">
        <f t="shared" si="14"/>
        <v>3.5653000000000001</v>
      </c>
      <c r="N13" s="136">
        <f t="shared" si="14"/>
        <v>1.1804382500123338</v>
      </c>
      <c r="O13" s="136">
        <f t="shared" si="14"/>
        <v>0.19838337462369771</v>
      </c>
      <c r="R13" s="223" t="s">
        <v>86</v>
      </c>
      <c r="S13" s="223"/>
      <c r="T13" s="223" t="s">
        <v>98</v>
      </c>
      <c r="U13" s="223"/>
      <c r="V13" s="223" t="s">
        <v>99</v>
      </c>
      <c r="W13" s="223"/>
      <c r="X13" s="223" t="s">
        <v>96</v>
      </c>
      <c r="Y13" s="223"/>
      <c r="Z13" s="223" t="s">
        <v>97</v>
      </c>
      <c r="AA13" s="223"/>
    </row>
    <row r="14" spans="1:29" x14ac:dyDescent="0.25">
      <c r="B14" s="217" t="s">
        <v>59</v>
      </c>
      <c r="C14" s="218"/>
      <c r="I14" s="4" t="s">
        <v>80</v>
      </c>
      <c r="J14" s="136">
        <f>AVERAGE(B19)</f>
        <v>47.312199999999997</v>
      </c>
      <c r="K14" s="32">
        <v>-9.3318329100743891E-2</v>
      </c>
      <c r="L14" s="136">
        <f t="shared" ref="L14:O14" si="15">AVERAGE(D19)</f>
        <v>43.554200000000002</v>
      </c>
      <c r="M14" s="136">
        <f t="shared" si="15"/>
        <v>3.5529000000000002</v>
      </c>
      <c r="N14" s="136">
        <f t="shared" si="15"/>
        <v>1.3326982561237131</v>
      </c>
      <c r="O14" s="136">
        <f t="shared" si="15"/>
        <v>0.23269804300815269</v>
      </c>
      <c r="R14" s="201" t="s">
        <v>39</v>
      </c>
      <c r="S14" s="201" t="s">
        <v>87</v>
      </c>
      <c r="T14" s="201" t="s">
        <v>39</v>
      </c>
      <c r="U14" s="201" t="s">
        <v>87</v>
      </c>
      <c r="V14" s="201" t="s">
        <v>39</v>
      </c>
      <c r="W14" s="201" t="s">
        <v>87</v>
      </c>
      <c r="X14" s="201" t="s">
        <v>39</v>
      </c>
      <c r="Y14" s="201" t="s">
        <v>87</v>
      </c>
      <c r="Z14" s="201" t="s">
        <v>39</v>
      </c>
      <c r="AA14" s="201" t="s">
        <v>87</v>
      </c>
    </row>
    <row r="15" spans="1:29" x14ac:dyDescent="0.25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5" t="s">
        <v>81</v>
      </c>
      <c r="J15" s="136">
        <f>AVERAGE(B20:B21)</f>
        <v>27.981349999999999</v>
      </c>
      <c r="K15" s="33">
        <v>5.0766638815107075E-2</v>
      </c>
      <c r="L15" s="136">
        <f t="shared" ref="L15:O15" si="16">AVERAGE(D20:D21)</f>
        <v>25.785350000000001</v>
      </c>
      <c r="M15" s="136">
        <f t="shared" si="16"/>
        <v>2.1133500000000001</v>
      </c>
      <c r="N15" s="136">
        <f t="shared" si="16"/>
        <v>0.7775584184717349</v>
      </c>
      <c r="O15" s="136">
        <f t="shared" si="16"/>
        <v>0.12742937839548424</v>
      </c>
      <c r="Q15" s="2" t="s">
        <v>0</v>
      </c>
      <c r="R15" s="83">
        <f>J30-J22</f>
        <v>4.6365499999999997</v>
      </c>
      <c r="S15" s="83">
        <f>R15/J22</f>
        <v>0.46575321824820815</v>
      </c>
      <c r="T15" s="83">
        <f t="shared" ref="T15" si="17">L30-L22</f>
        <v>2.7120900000000008</v>
      </c>
      <c r="U15" s="136">
        <f>T15/L22</f>
        <v>0.61034994936424003</v>
      </c>
      <c r="V15" s="83">
        <f t="shared" ref="V15:V20" si="18">M30-M22</f>
        <v>1.8544</v>
      </c>
      <c r="W15" s="136">
        <f>V15/M22</f>
        <v>0.34512664942026011</v>
      </c>
      <c r="X15" s="83">
        <f t="shared" ref="X15:X20" si="19">N30-N22</f>
        <v>0.63244055912744468</v>
      </c>
      <c r="Y15" s="136">
        <f>X15/N22</f>
        <v>0.39976609136418362</v>
      </c>
      <c r="Z15" s="83">
        <f t="shared" ref="Z15:Z20" si="20">O30-O22</f>
        <v>7.4876337135197729E-2</v>
      </c>
      <c r="AA15" s="136">
        <f>Z15/O22</f>
        <v>0.33220033712816693</v>
      </c>
      <c r="AB15" s="117">
        <v>-0.10058679002726996</v>
      </c>
    </row>
    <row r="16" spans="1:29" x14ac:dyDescent="0.25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6" t="s">
        <v>82</v>
      </c>
      <c r="J16" s="136">
        <f>AVERAGE(B22:B23)</f>
        <v>46.010599999999997</v>
      </c>
      <c r="K16" s="34">
        <v>-3.8520880931257544E-2</v>
      </c>
      <c r="L16" s="136">
        <f t="shared" ref="L16:O16" si="21">AVERAGE(D22:D23)</f>
        <v>42.813000000000002</v>
      </c>
      <c r="M16" s="136">
        <f t="shared" si="21"/>
        <v>3.1505999999999998</v>
      </c>
      <c r="N16" s="136">
        <f t="shared" si="21"/>
        <v>1.178610325162853</v>
      </c>
      <c r="O16" s="136">
        <f t="shared" si="21"/>
        <v>0.21184519835779508</v>
      </c>
      <c r="Q16" s="3" t="s">
        <v>2</v>
      </c>
      <c r="R16" s="83">
        <f>J31-J23</f>
        <v>4.8309999999999995</v>
      </c>
      <c r="S16" s="83">
        <f t="shared" ref="S16:S20" si="22">R16/J23</f>
        <v>0.46884704968944091</v>
      </c>
      <c r="T16" s="83">
        <f t="shared" ref="T16:T20" si="23">L31-L23</f>
        <v>4.0187999999999988</v>
      </c>
      <c r="U16" s="136">
        <f t="shared" ref="U16:U20" si="24">T16/L23</f>
        <v>0.66829633325018678</v>
      </c>
      <c r="V16" s="83">
        <f t="shared" si="18"/>
        <v>0.8338000000000001</v>
      </c>
      <c r="W16" s="136">
        <f t="shared" ref="W16:W20" si="25">V16/M23</f>
        <v>0.20250643610045177</v>
      </c>
      <c r="X16" s="83">
        <f t="shared" si="19"/>
        <v>0.45660631134760643</v>
      </c>
      <c r="Y16" s="136">
        <f t="shared" ref="Y16:Y20" si="26">X16/N23</f>
        <v>0.37213856331253387</v>
      </c>
      <c r="Z16" s="83">
        <f t="shared" si="20"/>
        <v>4.7747439937281255E-2</v>
      </c>
      <c r="AA16" s="136">
        <f t="shared" ref="AA16:AA20" si="27">Z16/O23</f>
        <v>0.25528328492852753</v>
      </c>
      <c r="AB16" s="119">
        <v>-0.32001589401318453</v>
      </c>
    </row>
    <row r="17" spans="1:28" x14ac:dyDescent="0.25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s="7" t="s">
        <v>83</v>
      </c>
      <c r="J17" s="136">
        <f>AVERAGE(B24:B25)</f>
        <v>20.037800000000001</v>
      </c>
      <c r="K17" s="35">
        <v>-6.340384840026668E-2</v>
      </c>
      <c r="L17" s="136">
        <f t="shared" ref="L17:O17" si="28">AVERAGE(D24:D25)</f>
        <v>18.383800000000001</v>
      </c>
      <c r="M17" s="136">
        <f t="shared" si="28"/>
        <v>1.5454499999999998</v>
      </c>
      <c r="N17" s="136">
        <f t="shared" si="28"/>
        <v>0.53008810996129418</v>
      </c>
      <c r="O17" s="136">
        <f t="shared" si="28"/>
        <v>8.2174983909014038E-2</v>
      </c>
      <c r="Q17" s="5" t="s">
        <v>5</v>
      </c>
      <c r="R17" s="83">
        <f t="shared" ref="R17:R20" si="29">J32-J24</f>
        <v>-5.3126999999999995</v>
      </c>
      <c r="S17" s="83">
        <f t="shared" si="22"/>
        <v>-0.28707986598940882</v>
      </c>
      <c r="T17" s="83">
        <f t="shared" si="23"/>
        <v>-5.167200000000002</v>
      </c>
      <c r="U17" s="136">
        <f t="shared" si="24"/>
        <v>-0.43788531696093769</v>
      </c>
      <c r="V17" s="83">
        <f t="shared" si="18"/>
        <v>3.8199999999998902E-2</v>
      </c>
      <c r="W17" s="136">
        <f t="shared" si="25"/>
        <v>6.0434909861804813E-3</v>
      </c>
      <c r="X17" s="83">
        <f t="shared" si="19"/>
        <v>0.13094160104996577</v>
      </c>
      <c r="Y17" s="136">
        <f t="shared" si="26"/>
        <v>5.4096090040516513E-2</v>
      </c>
      <c r="Z17" s="83">
        <f t="shared" si="20"/>
        <v>-8.1408390169192879E-2</v>
      </c>
      <c r="AA17" s="136">
        <f t="shared" si="27"/>
        <v>-0.16404825886244201</v>
      </c>
      <c r="AB17" s="120">
        <v>0.11743877238132332</v>
      </c>
    </row>
    <row r="18" spans="1:28" x14ac:dyDescent="0.25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I18" s="8" t="s">
        <v>84</v>
      </c>
      <c r="J18" s="136">
        <f>AVERAGE(B26)</f>
        <v>31.258299999999998</v>
      </c>
      <c r="K18" s="36">
        <v>-3.2730377491297959E-2</v>
      </c>
      <c r="L18" s="136">
        <f t="shared" ref="L18:O18" si="30">AVERAGE(D26)</f>
        <v>29.733700000000002</v>
      </c>
      <c r="M18" s="136">
        <f t="shared" si="30"/>
        <v>1.4417</v>
      </c>
      <c r="N18" s="136">
        <f t="shared" si="30"/>
        <v>0.516485369308475</v>
      </c>
      <c r="O18" s="136">
        <f t="shared" si="30"/>
        <v>8.0302038778309603E-2</v>
      </c>
      <c r="Q18" s="6" t="s">
        <v>7</v>
      </c>
      <c r="R18" s="83">
        <f t="shared" si="29"/>
        <v>-6.2297000000000011</v>
      </c>
      <c r="S18" s="83">
        <f t="shared" si="22"/>
        <v>-0.41374386493899812</v>
      </c>
      <c r="T18" s="83">
        <f t="shared" si="23"/>
        <v>-7.3023000000000007</v>
      </c>
      <c r="U18" s="136">
        <f t="shared" si="24"/>
        <v>-0.6767529795555226</v>
      </c>
      <c r="V18" s="83">
        <f t="shared" si="18"/>
        <v>1.3264000000000005</v>
      </c>
      <c r="W18" s="136">
        <f t="shared" si="25"/>
        <v>0.33808273647184778</v>
      </c>
      <c r="X18" s="83">
        <f t="shared" si="19"/>
        <v>0.2173185367476036</v>
      </c>
      <c r="Y18" s="136">
        <f t="shared" si="26"/>
        <v>0.14042193729166219</v>
      </c>
      <c r="Z18" s="83">
        <f t="shared" si="20"/>
        <v>4.5248200775063058E-2</v>
      </c>
      <c r="AA18" s="136">
        <f t="shared" si="27"/>
        <v>0.19235164956740658</v>
      </c>
      <c r="AB18" s="34">
        <v>-4.5718099286610456E-2</v>
      </c>
    </row>
    <row r="19" spans="1:28" x14ac:dyDescent="0.25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M19" t="s">
        <v>85</v>
      </c>
      <c r="Q19" s="7" t="s">
        <v>9</v>
      </c>
      <c r="R19" s="83">
        <f t="shared" si="29"/>
        <v>-1.2214999999999989</v>
      </c>
      <c r="S19" s="83">
        <f t="shared" si="22"/>
        <v>-9.6837999500548916E-2</v>
      </c>
      <c r="T19" s="83">
        <f t="shared" si="23"/>
        <v>-2.3001499999999995</v>
      </c>
      <c r="U19" s="136">
        <f t="shared" si="24"/>
        <v>-0.3419763457006712</v>
      </c>
      <c r="V19" s="83">
        <f t="shared" si="18"/>
        <v>1.0298000000000016</v>
      </c>
      <c r="W19" s="136">
        <f t="shared" si="25"/>
        <v>0.1798306120667077</v>
      </c>
      <c r="X19" s="83">
        <f t="shared" si="19"/>
        <v>-8.803511724449864E-2</v>
      </c>
      <c r="Y19" s="136">
        <f t="shared" si="26"/>
        <v>-3.8918646607971522E-2</v>
      </c>
      <c r="Z19" s="83">
        <f t="shared" si="20"/>
        <v>6.4538108255397297E-2</v>
      </c>
      <c r="AA19" s="136">
        <f t="shared" si="27"/>
        <v>0.20231791327406176</v>
      </c>
      <c r="AB19" s="119">
        <v>-0.11251612892623995</v>
      </c>
    </row>
    <row r="20" spans="1:28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J20" s="219" t="s">
        <v>92</v>
      </c>
      <c r="K20" s="219"/>
      <c r="Q20" s="8" t="s">
        <v>11</v>
      </c>
      <c r="R20" s="83">
        <f t="shared" si="29"/>
        <v>0.18780000000000108</v>
      </c>
      <c r="S20" s="83">
        <f t="shared" si="22"/>
        <v>1.3785509799603692E-2</v>
      </c>
      <c r="T20" s="83">
        <f t="shared" si="23"/>
        <v>-1.7222999999999997</v>
      </c>
      <c r="U20" s="136">
        <f t="shared" si="24"/>
        <v>-0.22067472164208743</v>
      </c>
      <c r="V20" s="83">
        <f t="shared" si="18"/>
        <v>2.0724000000000009</v>
      </c>
      <c r="W20" s="136">
        <f t="shared" si="25"/>
        <v>0.37138453818859557</v>
      </c>
      <c r="X20" s="83">
        <f t="shared" si="19"/>
        <v>1.6895305311289952</v>
      </c>
      <c r="Y20" s="136">
        <f t="shared" si="26"/>
        <v>0.99506573971751766</v>
      </c>
      <c r="Z20" s="83">
        <f t="shared" si="20"/>
        <v>0.20807480090515129</v>
      </c>
      <c r="AA20" s="136">
        <f t="shared" si="27"/>
        <v>0.73881089123312471</v>
      </c>
      <c r="AB20" s="122">
        <v>-4.9570413884485784E-2</v>
      </c>
    </row>
    <row r="21" spans="1:28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J21" s="12" t="s">
        <v>61</v>
      </c>
      <c r="K21" s="110" t="s">
        <v>42</v>
      </c>
      <c r="L21" s="12" t="s">
        <v>29</v>
      </c>
      <c r="M21" s="12" t="s">
        <v>30</v>
      </c>
      <c r="N21" s="12" t="s">
        <v>31</v>
      </c>
      <c r="O21" s="12" t="s">
        <v>32</v>
      </c>
    </row>
    <row r="22" spans="1:28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I22" s="2" t="s">
        <v>78</v>
      </c>
      <c r="J22" s="83">
        <f>AVERAGE(B30:B31)</f>
        <v>9.9549500000000002</v>
      </c>
      <c r="K22" s="117">
        <v>-0.10058679002726996</v>
      </c>
      <c r="L22" s="83">
        <f t="shared" ref="L22:O22" si="31">AVERAGE(D30:D31)</f>
        <v>4.4435000000000002</v>
      </c>
      <c r="M22" s="83">
        <f>AVERAGE(E30:E31)</f>
        <v>5.3731000000000009</v>
      </c>
      <c r="N22" s="83">
        <f t="shared" si="31"/>
        <v>1.5820265219825673</v>
      </c>
      <c r="O22" s="83">
        <f t="shared" si="31"/>
        <v>0.22539512687583316</v>
      </c>
    </row>
    <row r="23" spans="1:28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I23" s="3" t="s">
        <v>79</v>
      </c>
      <c r="J23" s="83">
        <f>AVERAGE(B32)</f>
        <v>10.304</v>
      </c>
      <c r="K23" s="119">
        <v>-0.32001589401318453</v>
      </c>
      <c r="L23" s="83">
        <f t="shared" ref="L23:O23" si="32">AVERAGE(D32)</f>
        <v>6.0135000000000005</v>
      </c>
      <c r="M23" s="83">
        <f t="shared" si="32"/>
        <v>4.1173999999999999</v>
      </c>
      <c r="N23" s="83">
        <f t="shared" si="32"/>
        <v>1.2269792930976999</v>
      </c>
      <c r="O23" s="83">
        <f t="shared" si="32"/>
        <v>0.18703707902634226</v>
      </c>
    </row>
    <row r="24" spans="1:28" x14ac:dyDescent="0.25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I24" s="5" t="s">
        <v>81</v>
      </c>
      <c r="J24" s="83">
        <f>AVERAGE(B33:B34)</f>
        <v>18.506</v>
      </c>
      <c r="K24" s="120">
        <v>0.11743877238132332</v>
      </c>
      <c r="L24" s="83">
        <f t="shared" ref="L24:O24" si="33">AVERAGE(D33:D34)</f>
        <v>11.800350000000002</v>
      </c>
      <c r="M24" s="83">
        <f t="shared" si="33"/>
        <v>6.320850000000001</v>
      </c>
      <c r="N24" s="83">
        <f t="shared" si="33"/>
        <v>2.4205372505091227</v>
      </c>
      <c r="O24" s="83">
        <f t="shared" si="33"/>
        <v>0.49624659678622718</v>
      </c>
    </row>
    <row r="25" spans="1:28" x14ac:dyDescent="0.25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I25" s="6" t="s">
        <v>82</v>
      </c>
      <c r="J25" s="83">
        <f>AVERAGE(B35)</f>
        <v>15.056900000000001</v>
      </c>
      <c r="K25" s="34">
        <v>-4.5718099286610456E-2</v>
      </c>
      <c r="L25" s="83">
        <f t="shared" ref="L25:O25" si="34">AVERAGE(D35)</f>
        <v>10.7902</v>
      </c>
      <c r="M25" s="83">
        <f t="shared" si="34"/>
        <v>3.9233000000000002</v>
      </c>
      <c r="N25" s="83">
        <f t="shared" si="34"/>
        <v>1.5476110139131891</v>
      </c>
      <c r="O25" s="83">
        <f t="shared" si="34"/>
        <v>0.23523687411480473</v>
      </c>
    </row>
    <row r="26" spans="1:28" x14ac:dyDescent="0.25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  <c r="I26" s="7" t="s">
        <v>83</v>
      </c>
      <c r="J26" s="83">
        <f>AVERAGE(B36:B37)</f>
        <v>12.613849999999999</v>
      </c>
      <c r="K26" s="119">
        <v>-0.11251612892623995</v>
      </c>
      <c r="L26" s="83">
        <f t="shared" ref="L26:O26" si="35">AVERAGE(D36:D37)</f>
        <v>6.7260499999999999</v>
      </c>
      <c r="M26" s="83">
        <f t="shared" si="35"/>
        <v>5.7264999999999997</v>
      </c>
      <c r="N26" s="83">
        <f t="shared" si="35"/>
        <v>2.262029256342815</v>
      </c>
      <c r="O26" s="83">
        <f t="shared" si="35"/>
        <v>0.31899354442220529</v>
      </c>
    </row>
    <row r="27" spans="1:28" x14ac:dyDescent="0.25">
      <c r="I27" s="8" t="s">
        <v>84</v>
      </c>
      <c r="J27" s="83">
        <f>AVERAGE(B38)</f>
        <v>13.622999999999999</v>
      </c>
      <c r="K27" s="122">
        <v>-4.9570413884485784E-2</v>
      </c>
      <c r="L27" s="83">
        <f>AVERAGE(D38)</f>
        <v>7.8046999999999995</v>
      </c>
      <c r="M27" s="83">
        <f>AVERAGE(E38)</f>
        <v>5.5801999999999996</v>
      </c>
      <c r="N27" s="83">
        <f>AVERAGE(F38)</f>
        <v>1.6979084533737685</v>
      </c>
      <c r="O27" s="83">
        <f>AVERAGE(G38)</f>
        <v>0.28163472327520855</v>
      </c>
    </row>
    <row r="28" spans="1:28" x14ac:dyDescent="0.25">
      <c r="A28" s="10"/>
      <c r="B28" s="219" t="s">
        <v>60</v>
      </c>
      <c r="C28" s="219"/>
      <c r="J28" s="217" t="s">
        <v>93</v>
      </c>
      <c r="K28" s="218"/>
    </row>
    <row r="29" spans="1:28" x14ac:dyDescent="0.25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  <c r="J29" s="12" t="s">
        <v>61</v>
      </c>
      <c r="K29" s="110" t="s">
        <v>42</v>
      </c>
      <c r="L29" s="12" t="s">
        <v>29</v>
      </c>
      <c r="M29" s="12" t="s">
        <v>30</v>
      </c>
      <c r="N29" s="12" t="s">
        <v>31</v>
      </c>
      <c r="O29" s="12" t="s">
        <v>32</v>
      </c>
    </row>
    <row r="30" spans="1:28" x14ac:dyDescent="0.25">
      <c r="A30" s="2" t="s">
        <v>0</v>
      </c>
      <c r="B30" s="112">
        <v>11.398899999999999</v>
      </c>
      <c r="C30" s="117">
        <v>-0.10058679002726996</v>
      </c>
      <c r="D30" s="180">
        <v>5.7880000000000003</v>
      </c>
      <c r="E30" s="180">
        <v>5.3543000000000003</v>
      </c>
      <c r="F30" s="193">
        <v>1.3886876520681266</v>
      </c>
      <c r="G30" s="193">
        <v>0.20310881995133825</v>
      </c>
      <c r="I30" s="2" t="s">
        <v>78</v>
      </c>
      <c r="J30" s="83">
        <f>AVERAGE(B42:B43)</f>
        <v>14.5915</v>
      </c>
      <c r="K30" s="117">
        <v>-0.10058679002726996</v>
      </c>
      <c r="L30" s="83">
        <f>AVERAGE(D42:D43)</f>
        <v>7.155590000000001</v>
      </c>
      <c r="M30" s="83">
        <f>AVERAGE(E42:E43)</f>
        <v>7.2275000000000009</v>
      </c>
      <c r="N30" s="83">
        <f>AVERAGE(F42:F43)</f>
        <v>2.214467081110012</v>
      </c>
      <c r="O30" s="83">
        <f>AVERAGE(G42:G43)</f>
        <v>0.30027146401103089</v>
      </c>
    </row>
    <row r="31" spans="1:28" x14ac:dyDescent="0.25">
      <c r="A31" s="2" t="s">
        <v>1</v>
      </c>
      <c r="B31" s="112">
        <v>8.5109999999999992</v>
      </c>
      <c r="C31" s="117">
        <v>-0.10058679002726996</v>
      </c>
      <c r="D31" s="180">
        <v>3.0990000000000002</v>
      </c>
      <c r="E31" s="194">
        <v>5.3919000000000006</v>
      </c>
      <c r="F31" s="193">
        <v>1.7753653918970083</v>
      </c>
      <c r="G31" s="193">
        <v>0.24768143380032806</v>
      </c>
      <c r="I31" s="3" t="s">
        <v>79</v>
      </c>
      <c r="J31" s="83">
        <f>AVERAGE(B44)</f>
        <v>15.135</v>
      </c>
      <c r="K31" s="119">
        <v>-0.32001589401318453</v>
      </c>
      <c r="L31" s="83">
        <f>AVERAGE(D44)</f>
        <v>10.032299999999999</v>
      </c>
      <c r="M31" s="83">
        <f>AVERAGE(E44)</f>
        <v>4.9512</v>
      </c>
      <c r="N31" s="83">
        <f>AVERAGE(F44)</f>
        <v>1.6835856044453064</v>
      </c>
      <c r="O31" s="83">
        <f>AVERAGE(G44)</f>
        <v>0.23478451896362351</v>
      </c>
    </row>
    <row r="32" spans="1:28" x14ac:dyDescent="0.25">
      <c r="A32" s="3" t="s">
        <v>2</v>
      </c>
      <c r="B32" s="118">
        <v>10.304</v>
      </c>
      <c r="C32" s="119">
        <v>-0.32001589401318453</v>
      </c>
      <c r="D32" s="195">
        <v>6.0135000000000005</v>
      </c>
      <c r="E32" s="196">
        <v>4.1173999999999999</v>
      </c>
      <c r="F32" s="193">
        <v>1.2269792930976999</v>
      </c>
      <c r="G32" s="193">
        <v>0.18703707902634226</v>
      </c>
      <c r="I32" s="5" t="s">
        <v>81</v>
      </c>
      <c r="J32" s="83">
        <f>AVERAGE(B45:B46)</f>
        <v>13.193300000000001</v>
      </c>
      <c r="K32" s="120">
        <v>0.11743877238132332</v>
      </c>
      <c r="L32" s="83">
        <f>AVERAGE(D45:D46)</f>
        <v>6.6331499999999997</v>
      </c>
      <c r="M32" s="83">
        <f>AVERAGE(E45:E46)</f>
        <v>6.3590499999999999</v>
      </c>
      <c r="N32" s="83">
        <f>AVERAGE(F45:F46)</f>
        <v>2.5514788515590885</v>
      </c>
      <c r="O32" s="83">
        <f>AVERAGE(G45:G46)</f>
        <v>0.4148382066170343</v>
      </c>
    </row>
    <row r="33" spans="1:30" x14ac:dyDescent="0.25">
      <c r="A33" s="5" t="s">
        <v>4</v>
      </c>
      <c r="B33" s="10">
        <v>20.031400000000001</v>
      </c>
      <c r="C33" s="120">
        <v>0.11743877238132332</v>
      </c>
      <c r="D33" s="186">
        <v>11.956300000000001</v>
      </c>
      <c r="E33" s="197">
        <v>7.5605000000000011</v>
      </c>
      <c r="F33" s="193">
        <v>3.2692590636254515</v>
      </c>
      <c r="G33" s="193">
        <v>0.45884337735094055</v>
      </c>
      <c r="I33" s="6" t="s">
        <v>82</v>
      </c>
      <c r="J33" s="83">
        <f>AVERAGE(B47)</f>
        <v>8.8271999999999995</v>
      </c>
      <c r="K33" s="34">
        <v>-4.5718099286610456E-2</v>
      </c>
      <c r="L33" s="83">
        <f>AVERAGE(D47)</f>
        <v>3.4878999999999998</v>
      </c>
      <c r="M33" s="83">
        <f>AVERAGE(E47)</f>
        <v>5.2497000000000007</v>
      </c>
      <c r="N33" s="83">
        <f>AVERAGE(F47)</f>
        <v>1.7649295506607927</v>
      </c>
      <c r="O33" s="83">
        <f>AVERAGE(G47)</f>
        <v>0.28048507488986779</v>
      </c>
    </row>
    <row r="34" spans="1:30" x14ac:dyDescent="0.25">
      <c r="A34" s="5" t="s">
        <v>5</v>
      </c>
      <c r="B34" s="10">
        <v>16.980599999999999</v>
      </c>
      <c r="C34" s="120">
        <v>0.11743877238132332</v>
      </c>
      <c r="D34" s="186">
        <v>11.644400000000001</v>
      </c>
      <c r="E34" s="197">
        <v>5.0812000000000008</v>
      </c>
      <c r="F34" s="193">
        <v>1.5718154373927942</v>
      </c>
      <c r="G34" s="193">
        <v>0.53364981622151375</v>
      </c>
      <c r="I34" s="7" t="s">
        <v>83</v>
      </c>
      <c r="J34" s="83">
        <f>AVERAGE(B48:B49)</f>
        <v>11.39235</v>
      </c>
      <c r="K34" s="119">
        <v>-0.11251612892623995</v>
      </c>
      <c r="L34" s="83">
        <f>AVERAGE(D48:D49)</f>
        <v>4.4259000000000004</v>
      </c>
      <c r="M34" s="83">
        <f>AVERAGE(E48:E49)</f>
        <v>6.7563000000000013</v>
      </c>
      <c r="N34" s="83">
        <f>AVERAGE(F48:F49)</f>
        <v>2.1739941390983164</v>
      </c>
      <c r="O34" s="83">
        <f>AVERAGE(G48:G49)</f>
        <v>0.38353165267760259</v>
      </c>
    </row>
    <row r="35" spans="1:30" x14ac:dyDescent="0.25">
      <c r="A35" s="6" t="s">
        <v>7</v>
      </c>
      <c r="B35" s="10">
        <v>15.056900000000001</v>
      </c>
      <c r="C35" s="34">
        <v>-4.5718099286610456E-2</v>
      </c>
      <c r="D35" s="188">
        <v>10.7902</v>
      </c>
      <c r="E35" s="198">
        <v>3.9233000000000002</v>
      </c>
      <c r="F35" s="193">
        <v>1.5476110139131891</v>
      </c>
      <c r="G35" s="193">
        <v>0.23523687411480473</v>
      </c>
      <c r="I35" s="8" t="s">
        <v>84</v>
      </c>
      <c r="J35" s="83">
        <f>AVERAGE(B50)</f>
        <v>13.8108</v>
      </c>
      <c r="K35" s="122">
        <v>-4.9570413884485784E-2</v>
      </c>
      <c r="L35" s="83">
        <f>AVERAGE(D50)</f>
        <v>6.0823999999999998</v>
      </c>
      <c r="M35" s="83">
        <f>AVERAGE(E50)</f>
        <v>7.6526000000000005</v>
      </c>
      <c r="N35" s="83">
        <f>AVERAGE(F50)</f>
        <v>3.3874389845027637</v>
      </c>
      <c r="O35" s="83">
        <f>AVERAGE(G50)</f>
        <v>0.48970952418035985</v>
      </c>
    </row>
    <row r="36" spans="1:30" x14ac:dyDescent="0.25">
      <c r="A36" s="7" t="s">
        <v>8</v>
      </c>
      <c r="B36" s="10">
        <v>12.7844</v>
      </c>
      <c r="C36" s="119">
        <v>-0.11251612892623995</v>
      </c>
      <c r="D36" s="195">
        <v>7.6037999999999997</v>
      </c>
      <c r="E36" s="199">
        <v>5.0610999999999997</v>
      </c>
      <c r="F36" s="193">
        <v>1.9493750659736113</v>
      </c>
      <c r="G36" s="193">
        <v>0.27809010795681738</v>
      </c>
    </row>
    <row r="37" spans="1:30" x14ac:dyDescent="0.25">
      <c r="A37" s="7" t="s">
        <v>9</v>
      </c>
      <c r="B37" s="10">
        <v>12.443300000000001</v>
      </c>
      <c r="C37" s="119">
        <v>-0.11251612892623995</v>
      </c>
      <c r="D37" s="195">
        <v>5.8483000000000001</v>
      </c>
      <c r="E37" s="199">
        <v>6.3918999999999997</v>
      </c>
      <c r="F37" s="193">
        <v>2.5746834467120188</v>
      </c>
      <c r="G37" s="193">
        <v>0.3598969808875932</v>
      </c>
    </row>
    <row r="38" spans="1:30" x14ac:dyDescent="0.25">
      <c r="A38" s="8" t="s">
        <v>11</v>
      </c>
      <c r="B38" s="10">
        <v>13.622999999999999</v>
      </c>
      <c r="C38" s="122">
        <v>-4.9570413884485784E-2</v>
      </c>
      <c r="D38" s="192">
        <v>7.8046999999999995</v>
      </c>
      <c r="E38" s="200">
        <v>5.5801999999999996</v>
      </c>
      <c r="F38" s="193">
        <v>1.6979084533737685</v>
      </c>
      <c r="G38" s="193">
        <v>0.28163472327520855</v>
      </c>
    </row>
    <row r="40" spans="1:30" x14ac:dyDescent="0.25">
      <c r="B40" s="217" t="s">
        <v>62</v>
      </c>
      <c r="C40" s="218"/>
    </row>
    <row r="41" spans="1:30" x14ac:dyDescent="0.25">
      <c r="B41" s="12" t="s">
        <v>61</v>
      </c>
      <c r="C41" s="110" t="s">
        <v>42</v>
      </c>
      <c r="D41" s="12" t="s">
        <v>29</v>
      </c>
      <c r="E41" s="12" t="s">
        <v>30</v>
      </c>
      <c r="F41" s="12" t="s">
        <v>31</v>
      </c>
      <c r="G41" s="12" t="s">
        <v>32</v>
      </c>
    </row>
    <row r="42" spans="1:30" x14ac:dyDescent="0.25">
      <c r="A42" s="2" t="s">
        <v>14</v>
      </c>
      <c r="B42" s="112">
        <v>12.6114</v>
      </c>
      <c r="C42" s="117">
        <v>-0.10058679002726996</v>
      </c>
      <c r="D42" s="123">
        <v>5.9234000000000009</v>
      </c>
      <c r="E42" s="124">
        <v>6.4890000000000008</v>
      </c>
      <c r="F42" s="35">
        <v>1.640225407532321</v>
      </c>
      <c r="G42" s="35">
        <v>0.23979426644182111</v>
      </c>
    </row>
    <row r="43" spans="1:30" x14ac:dyDescent="0.25">
      <c r="A43" s="2" t="s">
        <v>15</v>
      </c>
      <c r="B43" s="112">
        <v>16.5716</v>
      </c>
      <c r="C43" s="117">
        <v>-0.10058679002726996</v>
      </c>
      <c r="D43" s="37">
        <v>8.3877800000000011</v>
      </c>
      <c r="E43" s="64">
        <v>7.9660000000000002</v>
      </c>
      <c r="F43" s="35">
        <v>2.7887087546877027</v>
      </c>
      <c r="G43" s="35">
        <v>0.3607486615802406</v>
      </c>
      <c r="R43" s="224" t="s">
        <v>104</v>
      </c>
      <c r="S43" s="224"/>
    </row>
    <row r="44" spans="1:30" x14ac:dyDescent="0.25">
      <c r="A44" s="3" t="s">
        <v>16</v>
      </c>
      <c r="B44" s="118">
        <v>15.135</v>
      </c>
      <c r="C44" s="119">
        <v>-0.32001589401318453</v>
      </c>
      <c r="D44" s="43">
        <v>10.032299999999999</v>
      </c>
      <c r="E44" s="44">
        <v>4.9512</v>
      </c>
      <c r="F44" s="35">
        <v>1.6835856044453064</v>
      </c>
      <c r="G44" s="35">
        <v>0.23478451896362351</v>
      </c>
      <c r="R44" s="223" t="s">
        <v>86</v>
      </c>
      <c r="S44" s="223"/>
      <c r="T44" s="223" t="s">
        <v>94</v>
      </c>
      <c r="U44" s="223"/>
      <c r="V44" s="223" t="s">
        <v>95</v>
      </c>
      <c r="W44" s="223"/>
      <c r="X44" s="223" t="s">
        <v>96</v>
      </c>
      <c r="Y44" s="223"/>
      <c r="Z44" s="223" t="s">
        <v>97</v>
      </c>
      <c r="AA44" s="223"/>
    </row>
    <row r="45" spans="1:30" x14ac:dyDescent="0.25">
      <c r="A45" s="5" t="s">
        <v>18</v>
      </c>
      <c r="B45" s="10">
        <v>14.8985</v>
      </c>
      <c r="C45" s="120">
        <v>0.11743877238132332</v>
      </c>
      <c r="D45" s="11">
        <v>8.0399999999999991</v>
      </c>
      <c r="E45" s="66">
        <v>6.7202000000000002</v>
      </c>
      <c r="F45" s="121">
        <v>2.557988016411997</v>
      </c>
      <c r="G45" s="121">
        <v>0.36055350169779277</v>
      </c>
      <c r="R45" s="201" t="s">
        <v>39</v>
      </c>
      <c r="S45" s="201" t="s">
        <v>87</v>
      </c>
      <c r="T45" s="201" t="s">
        <v>39</v>
      </c>
      <c r="U45" s="201" t="s">
        <v>87</v>
      </c>
      <c r="V45" s="201" t="s">
        <v>39</v>
      </c>
      <c r="W45" s="201" t="s">
        <v>87</v>
      </c>
      <c r="X45" s="201" t="s">
        <v>39</v>
      </c>
      <c r="Y45" s="201" t="s">
        <v>87</v>
      </c>
      <c r="Z45" s="201" t="s">
        <v>39</v>
      </c>
      <c r="AA45" s="201" t="s">
        <v>87</v>
      </c>
      <c r="AC45" s="202" t="s">
        <v>108</v>
      </c>
      <c r="AD45" s="202" t="s">
        <v>109</v>
      </c>
    </row>
    <row r="46" spans="1:30" x14ac:dyDescent="0.25">
      <c r="A46" s="5" t="s">
        <v>19</v>
      </c>
      <c r="B46" s="10">
        <v>11.488099999999999</v>
      </c>
      <c r="C46" s="120">
        <v>0.11743877238132332</v>
      </c>
      <c r="D46" s="11">
        <v>5.2263000000000002</v>
      </c>
      <c r="E46" s="13">
        <v>5.9978999999999996</v>
      </c>
      <c r="F46" s="121">
        <v>2.5449696867061804</v>
      </c>
      <c r="G46" s="125">
        <v>0.46912291153627583</v>
      </c>
      <c r="Q46" s="2" t="s">
        <v>78</v>
      </c>
      <c r="R46" s="83">
        <f>J69-J59</f>
        <v>-17.267499999999998</v>
      </c>
      <c r="S46" s="136">
        <f>R46/J59</f>
        <v>-0.4510340414138973</v>
      </c>
      <c r="T46" s="83">
        <f>L69-L59</f>
        <v>-10.675350000000002</v>
      </c>
      <c r="U46" s="83">
        <f>T46/L59</f>
        <v>-0.48725643682305531</v>
      </c>
      <c r="V46" s="83">
        <f>M69-M59</f>
        <v>-5.150999999999998</v>
      </c>
      <c r="W46" s="83">
        <f>V46/M59</f>
        <v>-0.35537862898774686</v>
      </c>
      <c r="X46" s="83">
        <f>N69-N59</f>
        <v>-0.77466241219023235</v>
      </c>
      <c r="Y46" s="83">
        <f>X46/N59</f>
        <v>-0.39006916816152998</v>
      </c>
      <c r="Z46" s="83">
        <f>O69-O59</f>
        <v>-5.8912854183412883E-2</v>
      </c>
      <c r="AA46" s="83">
        <f>Z46/O59</f>
        <v>-0.40681411178416588</v>
      </c>
      <c r="AB46" s="30">
        <v>0.22851828638601948</v>
      </c>
      <c r="AC46" s="30">
        <v>0.20959620214037472</v>
      </c>
      <c r="AD46" s="30">
        <v>0.20454360227175514</v>
      </c>
    </row>
    <row r="47" spans="1:30" x14ac:dyDescent="0.25">
      <c r="A47" s="6" t="s">
        <v>21</v>
      </c>
      <c r="B47" s="10">
        <v>8.8271999999999995</v>
      </c>
      <c r="C47" s="34">
        <v>-4.5718099286610456E-2</v>
      </c>
      <c r="D47" s="40">
        <v>3.4878999999999998</v>
      </c>
      <c r="E47" s="67">
        <v>5.2497000000000007</v>
      </c>
      <c r="F47" s="121">
        <v>1.7649295506607927</v>
      </c>
      <c r="G47" s="121">
        <v>0.28048507488986779</v>
      </c>
      <c r="Q47" s="3" t="s">
        <v>79</v>
      </c>
      <c r="R47" s="83">
        <f t="shared" ref="R47:R51" si="36">J70-J60</f>
        <v>24.205699999999993</v>
      </c>
      <c r="S47" s="136">
        <f t="shared" ref="S47:S51" si="37">R47/J60</f>
        <v>0.50971708940059157</v>
      </c>
      <c r="T47" s="83">
        <f t="shared" ref="T47:T51" si="38">L70-L60</f>
        <v>16.670300000000005</v>
      </c>
      <c r="U47" s="83">
        <f t="shared" ref="U47:U52" si="39">T47/L60</f>
        <v>0.55420248804845795</v>
      </c>
      <c r="V47" s="83">
        <f t="shared" ref="V47:V52" si="40">M70-M60</f>
        <v>7.3421999999999983</v>
      </c>
      <c r="W47" s="83">
        <f t="shared" ref="W47:W52" si="41">V47/M60</f>
        <v>0.43431863757091044</v>
      </c>
      <c r="X47" s="83">
        <f t="shared" ref="X47:X52" si="42">N70-N60</f>
        <v>0.8105395516297047</v>
      </c>
      <c r="Y47" s="83">
        <f t="shared" ref="Y47:Y52" si="43">X47/N60</f>
        <v>0.45151086317595629</v>
      </c>
      <c r="Z47" s="83">
        <f t="shared" ref="Z47:Z52" si="44">O70-O60</f>
        <v>6.5999564974747599E-2</v>
      </c>
      <c r="AA47" s="83">
        <f t="shared" ref="AA47:AA52" si="45">Z47/O60</f>
        <v>0.49854710443643002</v>
      </c>
      <c r="AB47" s="35">
        <v>-0.3027637470411495</v>
      </c>
      <c r="AC47" s="35">
        <v>-0.31576335244827208</v>
      </c>
      <c r="AD47" s="35">
        <v>-0.31661374974045781</v>
      </c>
    </row>
    <row r="48" spans="1:30" x14ac:dyDescent="0.25">
      <c r="A48" s="7" t="s">
        <v>22</v>
      </c>
      <c r="B48" s="10">
        <v>13.1127</v>
      </c>
      <c r="C48" s="119">
        <v>-0.11251612892623995</v>
      </c>
      <c r="D48" s="43">
        <v>5.6504000000000003</v>
      </c>
      <c r="E48" s="45">
        <v>7.1651000000000007</v>
      </c>
      <c r="F48" s="121">
        <v>1.866181893807128</v>
      </c>
      <c r="G48" s="121">
        <v>0.29737257882304624</v>
      </c>
      <c r="Q48" s="4" t="s">
        <v>80</v>
      </c>
      <c r="R48" s="83">
        <f t="shared" si="36"/>
        <v>8.5274999999999963</v>
      </c>
      <c r="S48" s="136">
        <f t="shared" si="37"/>
        <v>0.2198676282142184</v>
      </c>
      <c r="T48" s="83">
        <f t="shared" si="38"/>
        <v>-1.115199999999998</v>
      </c>
      <c r="U48" s="83">
        <f t="shared" si="39"/>
        <v>-4.1285813184656947E-2</v>
      </c>
      <c r="V48" s="83">
        <f t="shared" si="40"/>
        <v>9.4342000000000006</v>
      </c>
      <c r="W48" s="83">
        <f t="shared" si="41"/>
        <v>0.849606455215144</v>
      </c>
      <c r="X48" s="83">
        <f t="shared" si="42"/>
        <v>1.3972786932835388</v>
      </c>
      <c r="Y48" s="83">
        <f t="shared" si="43"/>
        <v>0.86743083084185191</v>
      </c>
      <c r="Z48" s="83">
        <f t="shared" si="44"/>
        <v>0.11179122774730278</v>
      </c>
      <c r="AA48" s="83">
        <f t="shared" si="45"/>
        <v>0.9246065038279212</v>
      </c>
      <c r="AB48" s="32">
        <v>-9.3318329100743891E-2</v>
      </c>
      <c r="AC48" s="32">
        <v>-0.10396912797243159</v>
      </c>
      <c r="AD48" s="32">
        <v>-0.11017208412824342</v>
      </c>
    </row>
    <row r="49" spans="1:30" x14ac:dyDescent="0.25">
      <c r="A49" s="7" t="s">
        <v>23</v>
      </c>
      <c r="B49" s="10">
        <v>9.6720000000000006</v>
      </c>
      <c r="C49" s="119">
        <v>-0.11251612892623995</v>
      </c>
      <c r="D49" s="43">
        <v>3.2014</v>
      </c>
      <c r="E49" s="68">
        <v>6.347500000000001</v>
      </c>
      <c r="F49" s="121">
        <v>2.4818063843895048</v>
      </c>
      <c r="G49" s="121">
        <v>0.46969072653215888</v>
      </c>
      <c r="Q49" s="5" t="s">
        <v>81</v>
      </c>
      <c r="R49" s="83">
        <f t="shared" si="36"/>
        <v>-13.177100000000003</v>
      </c>
      <c r="S49" s="136">
        <f t="shared" si="37"/>
        <v>-0.32015539943802557</v>
      </c>
      <c r="T49" s="83">
        <f t="shared" si="38"/>
        <v>-5.7471499999999978</v>
      </c>
      <c r="U49" s="83">
        <f t="shared" si="39"/>
        <v>-0.24861302469843416</v>
      </c>
      <c r="V49" s="83">
        <f t="shared" si="40"/>
        <v>-7.2691999999999979</v>
      </c>
      <c r="W49" s="83">
        <f t="shared" si="41"/>
        <v>-0.42460776410939371</v>
      </c>
      <c r="X49" s="83">
        <f t="shared" si="42"/>
        <v>-1.5759909038885076</v>
      </c>
      <c r="Y49" s="83">
        <f t="shared" si="43"/>
        <v>-0.47533007766313051</v>
      </c>
      <c r="Z49" s="83">
        <f t="shared" si="44"/>
        <v>-0.14377021099166365</v>
      </c>
      <c r="AA49" s="83">
        <f t="shared" si="45"/>
        <v>-0.5301269493680022</v>
      </c>
      <c r="AB49" s="33">
        <v>5.0766638815107075E-2</v>
      </c>
      <c r="AC49" s="33">
        <v>5.8896625636451864E-2</v>
      </c>
      <c r="AD49" s="33">
        <v>6.0405779541984679E-2</v>
      </c>
    </row>
    <row r="50" spans="1:30" x14ac:dyDescent="0.25">
      <c r="A50" s="8" t="s">
        <v>24</v>
      </c>
      <c r="B50" s="10">
        <v>13.8108</v>
      </c>
      <c r="C50" s="122">
        <v>-4.9570413884485784E-2</v>
      </c>
      <c r="D50" s="42">
        <v>6.0823999999999998</v>
      </c>
      <c r="E50" s="69">
        <v>7.6526000000000005</v>
      </c>
      <c r="F50" s="121">
        <v>3.3874389845027637</v>
      </c>
      <c r="G50" s="121">
        <v>0.48970952418035985</v>
      </c>
      <c r="Q50" s="6" t="s">
        <v>82</v>
      </c>
      <c r="R50" s="83">
        <f t="shared" si="36"/>
        <v>-1.6156000000000006</v>
      </c>
      <c r="S50" s="136">
        <f t="shared" si="37"/>
        <v>-3.3922504839773084E-2</v>
      </c>
      <c r="T50" s="83">
        <f t="shared" si="38"/>
        <v>-2.4497</v>
      </c>
      <c r="U50" s="83">
        <f t="shared" si="39"/>
        <v>-7.54540890344082E-2</v>
      </c>
      <c r="V50" s="83">
        <f t="shared" si="40"/>
        <v>0.86660000000000181</v>
      </c>
      <c r="W50" s="83">
        <f t="shared" si="41"/>
        <v>5.9942450820352614E-2</v>
      </c>
      <c r="X50" s="83">
        <f t="shared" si="42"/>
        <v>-6.2934888555123525E-2</v>
      </c>
      <c r="Y50" s="83">
        <f t="shared" si="43"/>
        <v>-2.4051098471873318E-2</v>
      </c>
      <c r="Z50" s="83">
        <f t="shared" si="44"/>
        <v>-1.2090433338006967E-2</v>
      </c>
      <c r="AA50" s="83">
        <f t="shared" si="45"/>
        <v>-5.3990663506515192E-2</v>
      </c>
      <c r="AB50" s="34">
        <v>-3.8520880931257544E-2</v>
      </c>
      <c r="AC50" s="34">
        <v>-3.5569892596116294E-2</v>
      </c>
      <c r="AD50" s="34">
        <v>-3.4732918409770948E-2</v>
      </c>
    </row>
    <row r="51" spans="1:30" x14ac:dyDescent="0.25">
      <c r="A51" s="221" t="s">
        <v>75</v>
      </c>
      <c r="B51" s="221"/>
      <c r="C51" s="221"/>
      <c r="D51" s="221"/>
      <c r="E51" s="221"/>
      <c r="F51" s="221"/>
      <c r="G51" s="221"/>
      <c r="Q51" s="7" t="s">
        <v>83</v>
      </c>
      <c r="R51" s="83">
        <f t="shared" si="36"/>
        <v>0.5995999999999988</v>
      </c>
      <c r="S51" s="136">
        <f t="shared" si="37"/>
        <v>3.0846477554506011E-2</v>
      </c>
      <c r="T51" s="83">
        <f t="shared" si="38"/>
        <v>-0.90669999999999895</v>
      </c>
      <c r="U51" s="83">
        <f t="shared" si="39"/>
        <v>-6.8341988829510522E-2</v>
      </c>
      <c r="V51" s="83">
        <f t="shared" si="40"/>
        <v>1.3810999999999991</v>
      </c>
      <c r="W51" s="83">
        <f t="shared" si="41"/>
        <v>0.24000556091372746</v>
      </c>
      <c r="X51" s="83">
        <f t="shared" si="42"/>
        <v>0.38746072842202617</v>
      </c>
      <c r="Y51" s="83">
        <f t="shared" si="43"/>
        <v>0.44321956923544548</v>
      </c>
      <c r="Z51" s="83">
        <f t="shared" si="44"/>
        <v>2.8259884453441547E-2</v>
      </c>
      <c r="AA51" s="83">
        <f t="shared" si="45"/>
        <v>0.52415528745761586</v>
      </c>
      <c r="AB51" s="35">
        <v>-6.340384840026668E-2</v>
      </c>
      <c r="AC51" s="35">
        <v>-0.16092271043685474</v>
      </c>
      <c r="AD51" s="35">
        <v>-0.16746416727938898</v>
      </c>
    </row>
    <row r="52" spans="1:30" x14ac:dyDescent="0.25">
      <c r="B52" s="219" t="s">
        <v>58</v>
      </c>
      <c r="C52" s="219"/>
      <c r="Q52" s="8" t="s">
        <v>84</v>
      </c>
      <c r="R52" s="83">
        <f>J75-J65</f>
        <v>1.7379999999999995</v>
      </c>
      <c r="S52" s="136">
        <f>R52/J65</f>
        <v>5.8874740432854664E-2</v>
      </c>
      <c r="T52" s="83">
        <f>L75-L65</f>
        <v>0.56019999999999825</v>
      </c>
      <c r="U52" s="83">
        <f t="shared" si="39"/>
        <v>3.2473479798272462E-2</v>
      </c>
      <c r="V52" s="83">
        <f t="shared" si="40"/>
        <v>1.3854499999999987</v>
      </c>
      <c r="W52" s="83">
        <f t="shared" si="41"/>
        <v>0.11970106054387962</v>
      </c>
      <c r="X52" s="83">
        <f t="shared" si="42"/>
        <v>-0.51978052806460084</v>
      </c>
      <c r="Y52" s="83">
        <f t="shared" si="43"/>
        <v>-0.29379818504545202</v>
      </c>
      <c r="Z52" s="83">
        <f t="shared" si="44"/>
        <v>-4.1853378148473147E-2</v>
      </c>
      <c r="AA52" s="83">
        <f t="shared" si="45"/>
        <v>-0.34262400474273796</v>
      </c>
      <c r="AB52" s="36">
        <v>-3.2730377491297959E-2</v>
      </c>
      <c r="AC52" s="36">
        <v>-3.4048653209949625E-2</v>
      </c>
      <c r="AD52" s="36">
        <v>-3.3378369109007613E-2</v>
      </c>
    </row>
    <row r="53" spans="1:30" x14ac:dyDescent="0.25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</row>
    <row r="54" spans="1:30" x14ac:dyDescent="0.25">
      <c r="A54" s="150" t="s">
        <v>0</v>
      </c>
      <c r="B54" s="96">
        <v>47.014299999999999</v>
      </c>
      <c r="C54" s="30">
        <v>0.22851828638601948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R54" s="224" t="s">
        <v>105</v>
      </c>
      <c r="S54" s="224"/>
      <c r="AD54" s="225"/>
    </row>
    <row r="55" spans="1:30" x14ac:dyDescent="0.25">
      <c r="A55" s="150" t="s">
        <v>1</v>
      </c>
      <c r="B55" s="96">
        <v>29.554200000000002</v>
      </c>
      <c r="C55" s="30">
        <v>0.22851828638601948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R55" s="223" t="s">
        <v>86</v>
      </c>
      <c r="S55" s="223"/>
      <c r="T55" s="223" t="s">
        <v>98</v>
      </c>
      <c r="U55" s="223"/>
      <c r="V55" s="223" t="s">
        <v>99</v>
      </c>
      <c r="W55" s="223"/>
      <c r="X55" s="223" t="s">
        <v>96</v>
      </c>
      <c r="Y55" s="223"/>
      <c r="Z55" s="223" t="s">
        <v>97</v>
      </c>
      <c r="AA55" s="223"/>
    </row>
    <row r="56" spans="1:30" x14ac:dyDescent="0.25">
      <c r="A56" s="151" t="s">
        <v>2</v>
      </c>
      <c r="B56" s="166">
        <v>47.488500000000002</v>
      </c>
      <c r="C56" s="35">
        <v>-0.3027637470411495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R56" s="201" t="s">
        <v>39</v>
      </c>
      <c r="S56" s="201" t="s">
        <v>87</v>
      </c>
      <c r="T56" s="201" t="s">
        <v>39</v>
      </c>
      <c r="U56" s="201" t="s">
        <v>87</v>
      </c>
      <c r="V56" s="201" t="s">
        <v>39</v>
      </c>
      <c r="W56" s="201" t="s">
        <v>87</v>
      </c>
      <c r="X56" s="201" t="s">
        <v>39</v>
      </c>
      <c r="Y56" s="201" t="s">
        <v>87</v>
      </c>
      <c r="Z56" s="201" t="s">
        <v>39</v>
      </c>
      <c r="AA56" s="201" t="s">
        <v>87</v>
      </c>
      <c r="AC56" s="202" t="s">
        <v>107</v>
      </c>
    </row>
    <row r="57" spans="1:30" x14ac:dyDescent="0.25">
      <c r="A57" s="163" t="s">
        <v>3</v>
      </c>
      <c r="B57" s="164">
        <v>38.784700000000001</v>
      </c>
      <c r="C57" s="32">
        <v>-9.3318329100743891E-2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J57" s="219" t="s">
        <v>100</v>
      </c>
      <c r="K57" s="219"/>
      <c r="Q57" s="2" t="s">
        <v>78</v>
      </c>
      <c r="R57" s="83">
        <f>J88-J79</f>
        <v>4.6365499999999997</v>
      </c>
      <c r="S57" s="83">
        <f>R57/J79</f>
        <v>0.46575321824820815</v>
      </c>
      <c r="T57" s="83">
        <f>L88-L79</f>
        <v>0.12754999999999983</v>
      </c>
      <c r="U57" s="83">
        <f>T57/L79</f>
        <v>9.9141113831564903E-2</v>
      </c>
      <c r="V57" s="83">
        <f>M88-M79</f>
        <v>1.9102899999999998</v>
      </c>
      <c r="W57" s="83">
        <f>V57/M79</f>
        <v>0.23377899612671096</v>
      </c>
      <c r="X57" s="83">
        <f>N88-N79</f>
        <v>1.3766493955717056</v>
      </c>
      <c r="Y57" s="83">
        <f>X57/N79</f>
        <v>0.34261758595450026</v>
      </c>
      <c r="Z57" s="83">
        <f>O88-O79</f>
        <v>7.4876337135197729E-2</v>
      </c>
      <c r="AA57" s="83">
        <f>Z57/O79</f>
        <v>0.33220033712816693</v>
      </c>
      <c r="AB57" s="83">
        <v>-0.10058679002726996</v>
      </c>
      <c r="AC57" s="117">
        <v>-0.26382449170372119</v>
      </c>
      <c r="AD57" s="30">
        <v>-0.25646381521666273</v>
      </c>
    </row>
    <row r="58" spans="1:30" x14ac:dyDescent="0.25">
      <c r="A58" s="152" t="s">
        <v>4</v>
      </c>
      <c r="B58" s="99">
        <v>54.746600000000001</v>
      </c>
      <c r="C58" s="33">
        <v>5.0766638815107075E-2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J58" s="12" t="s">
        <v>61</v>
      </c>
      <c r="K58" s="110" t="s">
        <v>42</v>
      </c>
      <c r="L58" s="159" t="s">
        <v>29</v>
      </c>
      <c r="M58" s="159" t="s">
        <v>30</v>
      </c>
      <c r="N58" s="159" t="s">
        <v>31</v>
      </c>
      <c r="O58" s="159" t="s">
        <v>74</v>
      </c>
      <c r="Q58" s="3" t="s">
        <v>79</v>
      </c>
      <c r="R58" s="83">
        <f>J89-J80</f>
        <v>4.8309999999999995</v>
      </c>
      <c r="S58" s="83">
        <f t="shared" ref="S58" si="46">R58/J80</f>
        <v>0.46884704968944091</v>
      </c>
      <c r="T58" s="83">
        <f>L89-L80</f>
        <v>4.7496999999999998</v>
      </c>
      <c r="U58" s="83">
        <f t="shared" ref="U58" si="47">T58/L80</f>
        <v>3.0456556588650203</v>
      </c>
      <c r="V58" s="83">
        <f>M89-M80</f>
        <v>-0.38919999999999977</v>
      </c>
      <c r="W58" s="83">
        <f t="shared" ref="W58" si="48">V58/M80</f>
        <v>-5.5586500421326221E-2</v>
      </c>
      <c r="X58" s="83">
        <f>N89-N80</f>
        <v>0.77072804517574856</v>
      </c>
      <c r="Y58" s="83">
        <f t="shared" ref="Y58" si="49">X58/N80</f>
        <v>0.2406337151637577</v>
      </c>
      <c r="Z58" s="83">
        <f>O89-O80</f>
        <v>4.7747439937281255E-2</v>
      </c>
      <c r="AA58" s="83">
        <f t="shared" ref="AA58" si="50">Z58/O80</f>
        <v>0.25528328492852753</v>
      </c>
      <c r="AB58" s="83">
        <v>-0.32001589401318453</v>
      </c>
      <c r="AC58" s="203">
        <v>-0.32483084673747942</v>
      </c>
      <c r="AD58" s="31">
        <v>-0.32648441197031308</v>
      </c>
    </row>
    <row r="59" spans="1:30" x14ac:dyDescent="0.25">
      <c r="A59" s="152" t="s">
        <v>5</v>
      </c>
      <c r="B59" s="99">
        <v>27.5703</v>
      </c>
      <c r="C59" s="33">
        <v>5.0766638815107075E-2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50" t="s">
        <v>78</v>
      </c>
      <c r="J59" s="83">
        <f>AVERAGE(B54:B55)</f>
        <v>38.28425</v>
      </c>
      <c r="K59" s="30">
        <v>0.22851828638601948</v>
      </c>
      <c r="L59" s="83">
        <f t="shared" ref="L59:O59" si="51">AVERAGE(D54:D55)</f>
        <v>21.909100000000002</v>
      </c>
      <c r="M59" s="83">
        <f t="shared" si="51"/>
        <v>14.494399999999999</v>
      </c>
      <c r="N59" s="83">
        <f t="shared" si="51"/>
        <v>1.9859616586498321</v>
      </c>
      <c r="O59" s="83">
        <f t="shared" si="51"/>
        <v>0.14481516859146945</v>
      </c>
      <c r="Q59" s="5" t="s">
        <v>81</v>
      </c>
      <c r="R59" s="83">
        <f>J91-J81</f>
        <v>-5.3126999999999995</v>
      </c>
      <c r="S59" s="83">
        <f>R59/J81</f>
        <v>-0.28707986598940882</v>
      </c>
      <c r="T59" s="83">
        <f>L91-L81</f>
        <v>-3.2263500000000001</v>
      </c>
      <c r="U59" s="83">
        <f>T59/L81</f>
        <v>-0.50792663727959697</v>
      </c>
      <c r="V59" s="83">
        <f>M91-M81</f>
        <v>-2.091899999999999</v>
      </c>
      <c r="W59" s="83">
        <f>V59/M81</f>
        <v>-0.2269118125610152</v>
      </c>
      <c r="X59" s="83">
        <f>N91-N81</f>
        <v>-0.3989000650117589</v>
      </c>
      <c r="Y59" s="83">
        <f>X59/N81</f>
        <v>-6.5698704229748175E-2</v>
      </c>
      <c r="Z59" s="83">
        <f>O91-O81</f>
        <v>-8.1408390169192879E-2</v>
      </c>
      <c r="AA59" s="83">
        <f>Z59/O81</f>
        <v>-0.16404825886244201</v>
      </c>
      <c r="AB59" s="83">
        <v>0.11743877238132332</v>
      </c>
      <c r="AC59" s="120">
        <v>9.1886448947782459E-2</v>
      </c>
      <c r="AD59" s="33">
        <v>8.8871890830739209E-2</v>
      </c>
    </row>
    <row r="60" spans="1:30" x14ac:dyDescent="0.25">
      <c r="A60" s="153" t="s">
        <v>6</v>
      </c>
      <c r="B60" s="100">
        <v>63.384900000000002</v>
      </c>
      <c r="C60" s="34">
        <v>-3.8520880931257544E-2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51" t="s">
        <v>79</v>
      </c>
      <c r="J60" s="83">
        <f>AVERAGE(B56)</f>
        <v>47.488500000000002</v>
      </c>
      <c r="K60" s="35">
        <v>-0.3027637470411495</v>
      </c>
      <c r="L60" s="83">
        <f t="shared" ref="L60:O60" si="52">AVERAGE(D56)</f>
        <v>30.079799999999999</v>
      </c>
      <c r="M60" s="83">
        <f t="shared" si="52"/>
        <v>16.905100000000001</v>
      </c>
      <c r="N60" s="83">
        <f t="shared" si="52"/>
        <v>1.7951717616012994</v>
      </c>
      <c r="O60" s="83">
        <f t="shared" si="52"/>
        <v>0.13238380964895011</v>
      </c>
      <c r="Q60" s="6" t="s">
        <v>82</v>
      </c>
      <c r="R60" s="83">
        <f>J92-J82</f>
        <v>-1.8184000000000022</v>
      </c>
      <c r="S60" s="83">
        <f>R60/J82</f>
        <v>-0.12076855129541952</v>
      </c>
      <c r="T60" s="83">
        <f>L92-L82</f>
        <v>-4.1578999999999997</v>
      </c>
      <c r="U60" s="83">
        <f>T60/L82</f>
        <v>-0.65919936583432415</v>
      </c>
      <c r="V60" s="83">
        <f>M92-M82</f>
        <v>1.5092999999999996</v>
      </c>
      <c r="W60" s="83">
        <f>V60/M82</f>
        <v>0.22116229998241596</v>
      </c>
      <c r="X60" s="83">
        <f>N92-N82</f>
        <v>1.4359332002046834</v>
      </c>
      <c r="Y60" s="83">
        <f>X60/N82</f>
        <v>0.41066527517272183</v>
      </c>
      <c r="Z60" s="83">
        <f>O92-O82</f>
        <v>0.10111553238929508</v>
      </c>
      <c r="AA60" s="83">
        <f>Z60/O82</f>
        <v>0.4298455876434864</v>
      </c>
      <c r="AB60" s="83">
        <v>-4.5718099286610456E-2</v>
      </c>
      <c r="AC60" s="34">
        <v>-5.5721251224825928E-2</v>
      </c>
      <c r="AD60" s="34">
        <v>-5.8003155872635853E-2</v>
      </c>
    </row>
    <row r="61" spans="1:30" x14ac:dyDescent="0.25">
      <c r="A61" s="153" t="s">
        <v>7</v>
      </c>
      <c r="B61" s="100">
        <v>31.8675</v>
      </c>
      <c r="C61" s="34">
        <v>-3.8520880931257544E-2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63" t="s">
        <v>80</v>
      </c>
      <c r="J61" s="83">
        <f>AVERAGE(B57)</f>
        <v>38.784700000000001</v>
      </c>
      <c r="K61" s="32">
        <v>-9.3318329100743891E-2</v>
      </c>
      <c r="L61" s="83">
        <f t="shared" ref="L61:O61" si="53">AVERAGE(D57)</f>
        <v>27.011699999999998</v>
      </c>
      <c r="M61" s="83">
        <f t="shared" si="53"/>
        <v>11.104199999999999</v>
      </c>
      <c r="N61" s="83">
        <f t="shared" si="53"/>
        <v>1.6108243373451037</v>
      </c>
      <c r="O61" s="83">
        <f t="shared" si="53"/>
        <v>0.12090681526084991</v>
      </c>
      <c r="Q61" s="7" t="s">
        <v>83</v>
      </c>
      <c r="R61" s="83">
        <f>J93-J83</f>
        <v>-1.2214999999999989</v>
      </c>
      <c r="S61" s="83">
        <f>R61/J83</f>
        <v>-9.6837999500548916E-2</v>
      </c>
      <c r="T61" s="83">
        <f>L93-L83</f>
        <v>-1.4093499999999999</v>
      </c>
      <c r="U61" s="83">
        <f>T61/L83</f>
        <v>-0.63842268578288142</v>
      </c>
      <c r="V61" s="83">
        <f>M93-M83</f>
        <v>-0.27554999999999996</v>
      </c>
      <c r="W61" s="83">
        <f>V61/M83</f>
        <v>-3.4970714961069613E-2</v>
      </c>
      <c r="X61" s="83">
        <f>N93-N83</f>
        <v>0.57420834985419233</v>
      </c>
      <c r="Y61" s="83">
        <f>X61/N83</f>
        <v>0.11690853537936007</v>
      </c>
      <c r="Z61" s="83">
        <f>O93-O83</f>
        <v>6.4538108255397297E-2</v>
      </c>
      <c r="AA61" s="83">
        <f>Z61/O83</f>
        <v>0.20231791327406176</v>
      </c>
      <c r="AB61" s="83">
        <v>-0.11251612892623995</v>
      </c>
      <c r="AC61" s="119">
        <v>-0.12190689574775568</v>
      </c>
      <c r="AD61" s="35">
        <v>-0.12379754395977956</v>
      </c>
    </row>
    <row r="62" spans="1:30" x14ac:dyDescent="0.25">
      <c r="A62" s="154" t="s">
        <v>8</v>
      </c>
      <c r="B62" s="97">
        <v>21.8202</v>
      </c>
      <c r="C62" s="35">
        <v>-6.340384840026668E-2</v>
      </c>
      <c r="D62" s="113">
        <v>16.279599999999999</v>
      </c>
      <c r="E62" s="175">
        <v>5.2179000000000002</v>
      </c>
      <c r="F62" s="177">
        <v>0.68218590616009644</v>
      </c>
      <c r="G62" s="177">
        <v>4.2238846068331719E-2</v>
      </c>
      <c r="I62" s="152" t="s">
        <v>81</v>
      </c>
      <c r="J62" s="83">
        <f>AVERAGE(B58:B59)</f>
        <v>41.158450000000002</v>
      </c>
      <c r="K62" s="33">
        <v>5.0766638815107075E-2</v>
      </c>
      <c r="L62" s="83">
        <f t="shared" ref="L62:O62" si="54">AVERAGE(D58:D59)</f>
        <v>23.116849999999999</v>
      </c>
      <c r="M62" s="83">
        <f t="shared" si="54"/>
        <v>17.119799999999998</v>
      </c>
      <c r="N62" s="83">
        <f t="shared" si="54"/>
        <v>3.3155715952934552</v>
      </c>
      <c r="O62" s="83">
        <f t="shared" si="54"/>
        <v>0.27119958938714811</v>
      </c>
      <c r="Q62" s="8" t="s">
        <v>84</v>
      </c>
      <c r="R62" s="83">
        <f>J94-J84</f>
        <v>0.77880000000000038</v>
      </c>
      <c r="S62" s="83">
        <f>R62/J84</f>
        <v>5.9760589318600399E-2</v>
      </c>
      <c r="T62" s="83">
        <f>L94-L84</f>
        <v>0.17450000000000032</v>
      </c>
      <c r="U62" s="83">
        <f>T62/L84</f>
        <v>0.13633877646691175</v>
      </c>
      <c r="V62" s="83">
        <f>M94-M84</f>
        <v>0.37390000000000079</v>
      </c>
      <c r="W62" s="83">
        <f>V62/M84</f>
        <v>3.9522641748763347E-2</v>
      </c>
      <c r="X62" s="83">
        <f>N94-N84</f>
        <v>1.356578484203486</v>
      </c>
      <c r="Y62" s="83">
        <f>X62/N84</f>
        <v>0.24661898657432299</v>
      </c>
      <c r="Z62" s="83">
        <f>O94-O84</f>
        <v>-9.0322894183338387E-2</v>
      </c>
      <c r="AA62" s="83">
        <f>Z62/O84</f>
        <v>-0.15572042410688697</v>
      </c>
      <c r="AB62" s="83">
        <v>-4.9570413884485784E-2</v>
      </c>
      <c r="AC62" s="122">
        <v>-5.2687509546629693E-2</v>
      </c>
      <c r="AD62" s="36">
        <v>-5.2460135362221633E-2</v>
      </c>
    </row>
    <row r="63" spans="1:30" x14ac:dyDescent="0.25">
      <c r="A63" s="154" t="s">
        <v>9</v>
      </c>
      <c r="B63" s="97">
        <v>17.0562</v>
      </c>
      <c r="C63" s="35">
        <v>-6.340384840026668E-2</v>
      </c>
      <c r="D63" s="175">
        <v>10.2546</v>
      </c>
      <c r="E63" s="176">
        <v>6.2910000000000004</v>
      </c>
      <c r="F63" s="178">
        <v>1.0662058857023278</v>
      </c>
      <c r="G63" s="178">
        <v>6.5591352842813269E-2</v>
      </c>
      <c r="I63" s="153" t="s">
        <v>82</v>
      </c>
      <c r="J63" s="83">
        <f>AVERAGE(B60:B61)</f>
        <v>47.626199999999997</v>
      </c>
      <c r="K63" s="34">
        <v>-3.8520880931257544E-2</v>
      </c>
      <c r="L63" s="83">
        <f t="shared" ref="L63:O63" si="55">AVERAGE(D60:D61)</f>
        <v>32.466099999999997</v>
      </c>
      <c r="M63" s="83">
        <f t="shared" si="55"/>
        <v>14.4572</v>
      </c>
      <c r="N63" s="83">
        <f t="shared" si="55"/>
        <v>2.6167157657569384</v>
      </c>
      <c r="O63" s="83">
        <f t="shared" si="55"/>
        <v>0.22393563169580205</v>
      </c>
      <c r="AC63" s="119"/>
      <c r="AD63" s="35"/>
    </row>
    <row r="64" spans="1:30" x14ac:dyDescent="0.25">
      <c r="A64" s="155" t="s">
        <v>10</v>
      </c>
      <c r="B64" s="102">
        <v>23.997399999999999</v>
      </c>
      <c r="C64" s="36">
        <v>-3.2730377491297959E-2</v>
      </c>
      <c r="D64" s="176">
        <v>13.4611</v>
      </c>
      <c r="E64" s="113">
        <v>9.7505000000000006</v>
      </c>
      <c r="F64" s="36">
        <v>2.0555035456745703</v>
      </c>
      <c r="G64" s="36">
        <v>0.14223859065114886</v>
      </c>
      <c r="I64" s="154" t="s">
        <v>83</v>
      </c>
      <c r="J64" s="83">
        <f>AVERAGE(B62:B63)</f>
        <v>19.438200000000002</v>
      </c>
      <c r="K64" s="35">
        <v>-6.340384840026668E-2</v>
      </c>
      <c r="L64" s="83">
        <f t="shared" ref="L64:O64" si="56">AVERAGE(D62:D63)</f>
        <v>13.267099999999999</v>
      </c>
      <c r="M64" s="83">
        <f t="shared" si="56"/>
        <v>5.7544500000000003</v>
      </c>
      <c r="N64" s="83">
        <f t="shared" si="56"/>
        <v>0.87419589593121216</v>
      </c>
      <c r="O64" s="83">
        <f t="shared" si="56"/>
        <v>5.3915099455572491E-2</v>
      </c>
    </row>
    <row r="65" spans="1:15" x14ac:dyDescent="0.25">
      <c r="A65" s="155" t="s">
        <v>11</v>
      </c>
      <c r="B65" s="102">
        <v>35.043199999999999</v>
      </c>
      <c r="C65" s="36">
        <v>-3.2730377491297959E-2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55" t="s">
        <v>84</v>
      </c>
      <c r="J65" s="83">
        <f>AVERAGE(B64:B65)</f>
        <v>29.520299999999999</v>
      </c>
      <c r="K65" s="36">
        <v>-3.2730377491297959E-2</v>
      </c>
      <c r="L65" s="83">
        <f t="shared" ref="L65:O65" si="57">AVERAGE(D64:D65)</f>
        <v>17.251000000000001</v>
      </c>
      <c r="M65" s="83">
        <f t="shared" si="57"/>
        <v>11.574250000000001</v>
      </c>
      <c r="N65" s="83">
        <f t="shared" si="57"/>
        <v>1.7691754221837288</v>
      </c>
      <c r="O65" s="83">
        <f t="shared" si="57"/>
        <v>0.12215541692678275</v>
      </c>
    </row>
    <row r="67" spans="1:15" x14ac:dyDescent="0.25">
      <c r="B67" s="217" t="s">
        <v>59</v>
      </c>
      <c r="C67" s="218"/>
      <c r="J67" s="217" t="s">
        <v>101</v>
      </c>
      <c r="K67" s="218"/>
    </row>
    <row r="68" spans="1:15" x14ac:dyDescent="0.25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J68" s="12" t="s">
        <v>61</v>
      </c>
      <c r="K68" s="110" t="s">
        <v>42</v>
      </c>
      <c r="L68" s="12" t="s">
        <v>29</v>
      </c>
      <c r="M68" s="12" t="s">
        <v>30</v>
      </c>
      <c r="N68" s="12" t="s">
        <v>31</v>
      </c>
      <c r="O68" s="111" t="s">
        <v>32</v>
      </c>
    </row>
    <row r="69" spans="1:15" x14ac:dyDescent="0.25">
      <c r="A69" s="150" t="s">
        <v>14</v>
      </c>
      <c r="B69" s="96">
        <v>27.528300000000002</v>
      </c>
      <c r="C69" s="30">
        <v>0.22851828638601948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I69" s="150" t="s">
        <v>78</v>
      </c>
      <c r="J69" s="136">
        <f>AVERAGE(B69:B70)</f>
        <v>21.016750000000002</v>
      </c>
      <c r="K69" s="30">
        <v>0.22851828638601948</v>
      </c>
      <c r="L69" s="136">
        <f t="shared" ref="L69:O69" si="58">AVERAGE(D69:D70)</f>
        <v>11.233750000000001</v>
      </c>
      <c r="M69" s="136">
        <f t="shared" si="58"/>
        <v>9.3434000000000008</v>
      </c>
      <c r="N69" s="136">
        <f t="shared" si="58"/>
        <v>1.2112992464595997</v>
      </c>
      <c r="O69" s="136">
        <f t="shared" si="58"/>
        <v>8.5902314408056568E-2</v>
      </c>
    </row>
    <row r="70" spans="1:15" x14ac:dyDescent="0.25">
      <c r="A70" s="150" t="s">
        <v>15</v>
      </c>
      <c r="B70" s="96">
        <v>14.5052</v>
      </c>
      <c r="C70" s="30">
        <v>0.22851828638601948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  <c r="I70" s="151" t="s">
        <v>79</v>
      </c>
      <c r="J70" s="136">
        <f>AVERAGE(B71)</f>
        <v>71.694199999999995</v>
      </c>
      <c r="K70" s="35">
        <v>-0.3027637470411495</v>
      </c>
      <c r="L70" s="136">
        <f t="shared" ref="L70:O71" si="59">AVERAGE(D71)</f>
        <v>46.750100000000003</v>
      </c>
      <c r="M70" s="136">
        <f t="shared" si="59"/>
        <v>24.247299999999999</v>
      </c>
      <c r="N70" s="136">
        <f t="shared" si="59"/>
        <v>2.6057113132310041</v>
      </c>
      <c r="O70" s="136">
        <f t="shared" si="59"/>
        <v>0.19838337462369771</v>
      </c>
    </row>
    <row r="71" spans="1:15" x14ac:dyDescent="0.25">
      <c r="A71" s="168" t="s">
        <v>16</v>
      </c>
      <c r="B71" s="166">
        <v>71.694199999999995</v>
      </c>
      <c r="C71" s="35">
        <v>-0.3027637470411495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  <c r="I71" s="163" t="s">
        <v>80</v>
      </c>
      <c r="J71" s="136">
        <f>AVERAGE(B72)</f>
        <v>47.312199999999997</v>
      </c>
      <c r="K71" s="32">
        <v>-9.3318329100743891E-2</v>
      </c>
      <c r="L71" s="136">
        <f t="shared" si="59"/>
        <v>25.8965</v>
      </c>
      <c r="M71" s="136">
        <f t="shared" si="59"/>
        <v>20.538399999999999</v>
      </c>
      <c r="N71" s="136">
        <f t="shared" si="59"/>
        <v>3.0081030306286425</v>
      </c>
      <c r="O71" s="136">
        <f t="shared" si="59"/>
        <v>0.23269804300815269</v>
      </c>
    </row>
    <row r="72" spans="1:15" x14ac:dyDescent="0.25">
      <c r="A72" s="163" t="s">
        <v>17</v>
      </c>
      <c r="B72" s="164">
        <v>47.312199999999997</v>
      </c>
      <c r="C72" s="32">
        <v>-9.3318329100743891E-2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  <c r="I72" s="152" t="s">
        <v>81</v>
      </c>
      <c r="J72" s="136">
        <f>AVERAGE(B73:B74)</f>
        <v>27.981349999999999</v>
      </c>
      <c r="K72" s="33">
        <v>5.0766638815107075E-2</v>
      </c>
      <c r="L72" s="136">
        <f t="shared" ref="L72:O72" si="60">AVERAGE(D73:D74)</f>
        <v>17.369700000000002</v>
      </c>
      <c r="M72" s="136">
        <f t="shared" si="60"/>
        <v>9.8506</v>
      </c>
      <c r="N72" s="136">
        <f t="shared" si="60"/>
        <v>1.7395806914049476</v>
      </c>
      <c r="O72" s="136">
        <f t="shared" si="60"/>
        <v>0.12742937839548446</v>
      </c>
    </row>
    <row r="73" spans="1:15" x14ac:dyDescent="0.25">
      <c r="A73" s="152" t="s">
        <v>18</v>
      </c>
      <c r="B73" s="99">
        <v>31.810600000000001</v>
      </c>
      <c r="C73" s="33">
        <v>5.0766638815107075E-2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  <c r="I73" s="153" t="s">
        <v>82</v>
      </c>
      <c r="J73" s="136">
        <f>AVERAGE(B75:B76)</f>
        <v>46.010599999999997</v>
      </c>
      <c r="K73" s="34">
        <v>-3.8520880931257544E-2</v>
      </c>
      <c r="L73" s="136">
        <f t="shared" ref="L73:O73" si="61">AVERAGE(D75:D76)</f>
        <v>30.016399999999997</v>
      </c>
      <c r="M73" s="136">
        <f t="shared" si="61"/>
        <v>15.323800000000002</v>
      </c>
      <c r="N73" s="136">
        <f t="shared" si="61"/>
        <v>2.5537808772018149</v>
      </c>
      <c r="O73" s="136">
        <f t="shared" si="61"/>
        <v>0.21184519835779508</v>
      </c>
    </row>
    <row r="74" spans="1:15" x14ac:dyDescent="0.25">
      <c r="A74" s="152" t="s">
        <v>19</v>
      </c>
      <c r="B74" s="99">
        <v>24.152100000000001</v>
      </c>
      <c r="C74" s="33">
        <v>5.0766638815107075E-2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  <c r="I74" s="154" t="s">
        <v>83</v>
      </c>
      <c r="J74" s="136">
        <f>AVERAGE(B77:B78)</f>
        <v>20.037800000000001</v>
      </c>
      <c r="K74" s="35">
        <v>-6.340384840026668E-2</v>
      </c>
      <c r="L74" s="136">
        <f t="shared" ref="L74:O74" si="62">AVERAGE(D77:D78)</f>
        <v>12.3604</v>
      </c>
      <c r="M74" s="136">
        <f t="shared" si="62"/>
        <v>7.1355499999999994</v>
      </c>
      <c r="N74" s="136">
        <f t="shared" si="62"/>
        <v>1.2616566243532383</v>
      </c>
      <c r="O74" s="136">
        <f t="shared" si="62"/>
        <v>8.2174983909014038E-2</v>
      </c>
    </row>
    <row r="75" spans="1:15" x14ac:dyDescent="0.25">
      <c r="A75" s="153" t="s">
        <v>20</v>
      </c>
      <c r="B75" s="100">
        <v>62.840499999999999</v>
      </c>
      <c r="C75" s="34">
        <v>-3.8520880931257544E-2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  <c r="I75" s="155" t="s">
        <v>84</v>
      </c>
      <c r="J75" s="136">
        <f>AVERAGE(B79)</f>
        <v>31.258299999999998</v>
      </c>
      <c r="K75" s="36">
        <v>-3.2730377491297959E-2</v>
      </c>
      <c r="L75" s="136">
        <f t="shared" ref="L75:O75" si="63">AVERAGE(D79)</f>
        <v>17.811199999999999</v>
      </c>
      <c r="M75" s="136">
        <f t="shared" si="63"/>
        <v>12.9597</v>
      </c>
      <c r="N75" s="136">
        <f t="shared" si="63"/>
        <v>1.249394894119128</v>
      </c>
      <c r="O75" s="136">
        <f t="shared" si="63"/>
        <v>8.0302038778309603E-2</v>
      </c>
    </row>
    <row r="76" spans="1:15" x14ac:dyDescent="0.25">
      <c r="A76" s="153" t="s">
        <v>21</v>
      </c>
      <c r="B76" s="100">
        <v>29.180700000000002</v>
      </c>
      <c r="C76" s="34">
        <v>-3.8520880931257544E-2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15" x14ac:dyDescent="0.25">
      <c r="A77" s="154" t="s">
        <v>22</v>
      </c>
      <c r="B77" s="97">
        <v>25.196200000000001</v>
      </c>
      <c r="C77" s="35">
        <v>-6.340384840026668E-2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  <c r="J77" s="219" t="s">
        <v>102</v>
      </c>
      <c r="K77" s="219"/>
    </row>
    <row r="78" spans="1:15" x14ac:dyDescent="0.25">
      <c r="A78" s="154" t="s">
        <v>23</v>
      </c>
      <c r="B78" s="97">
        <v>14.8794</v>
      </c>
      <c r="C78" s="35">
        <v>-6.340384840026668E-2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  <c r="J78" s="12" t="s">
        <v>61</v>
      </c>
      <c r="K78" s="110" t="s">
        <v>42</v>
      </c>
      <c r="L78" s="12" t="s">
        <v>29</v>
      </c>
      <c r="M78" s="12" t="s">
        <v>30</v>
      </c>
      <c r="N78" s="12" t="s">
        <v>31</v>
      </c>
      <c r="O78" s="12" t="s">
        <v>32</v>
      </c>
    </row>
    <row r="79" spans="1:15" x14ac:dyDescent="0.25">
      <c r="A79" s="155" t="s">
        <v>24</v>
      </c>
      <c r="B79" s="102">
        <v>31.258299999999998</v>
      </c>
      <c r="C79" s="36">
        <v>-3.2730377491297959E-2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  <c r="I79" s="150" t="s">
        <v>78</v>
      </c>
      <c r="J79" s="83">
        <f>AVERAGE(B84:B85)</f>
        <v>9.9549500000000002</v>
      </c>
      <c r="K79" s="83">
        <f t="shared" ref="K79:O79" si="64">AVERAGE(C84:C85)</f>
        <v>-0.10058679002726996</v>
      </c>
      <c r="L79" s="83">
        <f t="shared" si="64"/>
        <v>1.2865500000000001</v>
      </c>
      <c r="M79" s="83">
        <f t="shared" si="64"/>
        <v>8.1713500000000003</v>
      </c>
      <c r="N79" s="83">
        <f t="shared" si="64"/>
        <v>4.0180348353587583</v>
      </c>
      <c r="O79" s="83">
        <f t="shared" si="64"/>
        <v>0.22539512687583316</v>
      </c>
    </row>
    <row r="80" spans="1:15" x14ac:dyDescent="0.25">
      <c r="D80" s="162"/>
      <c r="E80" s="162"/>
      <c r="F80" s="162"/>
      <c r="G80" s="162"/>
      <c r="I80" s="151" t="s">
        <v>79</v>
      </c>
      <c r="J80" s="83">
        <f>AVERAGE(B86)</f>
        <v>10.304</v>
      </c>
      <c r="K80" s="83">
        <f t="shared" ref="K80:O80" si="65">AVERAGE(C86)</f>
        <v>-0.30298566155398499</v>
      </c>
      <c r="L80" s="83">
        <f t="shared" si="65"/>
        <v>1.5595000000000001</v>
      </c>
      <c r="M80" s="83">
        <f t="shared" si="65"/>
        <v>7.0016999999999996</v>
      </c>
      <c r="N80" s="83">
        <f t="shared" si="65"/>
        <v>3.2029096365455167</v>
      </c>
      <c r="O80" s="83">
        <f t="shared" si="65"/>
        <v>0.18703707902634226</v>
      </c>
    </row>
    <row r="81" spans="1:15" x14ac:dyDescent="0.25">
      <c r="I81" s="152" t="s">
        <v>81</v>
      </c>
      <c r="J81" s="83">
        <f t="shared" ref="J81:O81" si="66">AVERAGE(B88:B89)</f>
        <v>18.506</v>
      </c>
      <c r="K81" s="83">
        <f t="shared" si="66"/>
        <v>0.11743877238132332</v>
      </c>
      <c r="L81" s="83">
        <f t="shared" si="66"/>
        <v>6.3520000000000003</v>
      </c>
      <c r="M81" s="83">
        <f t="shared" si="66"/>
        <v>9.2189999999999994</v>
      </c>
      <c r="N81" s="83">
        <f t="shared" si="66"/>
        <v>6.0716580287003303</v>
      </c>
      <c r="O81" s="83">
        <f t="shared" si="66"/>
        <v>0.49624659678622718</v>
      </c>
    </row>
    <row r="82" spans="1:15" x14ac:dyDescent="0.25">
      <c r="B82" s="217" t="s">
        <v>60</v>
      </c>
      <c r="C82" s="220"/>
      <c r="I82" s="153" t="s">
        <v>82</v>
      </c>
      <c r="J82" s="83">
        <f>AVERAGE(B90)</f>
        <v>15.056900000000001</v>
      </c>
      <c r="K82" s="83">
        <f t="shared" ref="K82:O82" si="67">AVERAGE(C90)</f>
        <v>-4.5718099286610456E-2</v>
      </c>
      <c r="L82" s="83">
        <f t="shared" si="67"/>
        <v>6.3075000000000001</v>
      </c>
      <c r="M82" s="83">
        <f t="shared" si="67"/>
        <v>6.8244000000000007</v>
      </c>
      <c r="N82" s="83">
        <f t="shared" si="67"/>
        <v>3.4966024327251528</v>
      </c>
      <c r="O82" s="83">
        <f t="shared" si="67"/>
        <v>0.23523687411480473</v>
      </c>
    </row>
    <row r="83" spans="1:15" x14ac:dyDescent="0.25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  <c r="I83" s="154" t="s">
        <v>83</v>
      </c>
      <c r="J83" s="83">
        <f t="shared" ref="J83:O83" si="68">AVERAGE(B91:B92)</f>
        <v>12.613849999999999</v>
      </c>
      <c r="K83" s="83">
        <f t="shared" si="68"/>
        <v>-0.11251612892623995</v>
      </c>
      <c r="L83" s="83">
        <f t="shared" si="68"/>
        <v>2.2075499999999999</v>
      </c>
      <c r="M83" s="83">
        <f t="shared" si="68"/>
        <v>7.8794499999999994</v>
      </c>
      <c r="N83" s="83">
        <f t="shared" si="68"/>
        <v>4.9116033144280369</v>
      </c>
      <c r="O83" s="83">
        <f t="shared" si="68"/>
        <v>0.31899354442220529</v>
      </c>
    </row>
    <row r="84" spans="1:15" x14ac:dyDescent="0.25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74">
        <v>0.20310881995133825</v>
      </c>
      <c r="I84" s="155" t="s">
        <v>84</v>
      </c>
      <c r="J84" s="83">
        <f t="shared" ref="J84:O84" si="69">AVERAGE(B93:B94)</f>
        <v>13.032</v>
      </c>
      <c r="K84" s="83">
        <f t="shared" si="69"/>
        <v>-4.9570413884485784E-2</v>
      </c>
      <c r="L84" s="83">
        <f t="shared" si="69"/>
        <v>1.2798999999999998</v>
      </c>
      <c r="M84" s="83">
        <f t="shared" si="69"/>
        <v>9.4603999999999999</v>
      </c>
      <c r="N84" s="83">
        <f t="shared" si="69"/>
        <v>5.5007057771468748</v>
      </c>
      <c r="O84" s="83">
        <f t="shared" si="69"/>
        <v>0.58003241836369823</v>
      </c>
    </row>
    <row r="85" spans="1:15" x14ac:dyDescent="0.25">
      <c r="A85" s="150" t="s">
        <v>1</v>
      </c>
      <c r="B85" s="96">
        <v>8.5109999999999992</v>
      </c>
      <c r="C85" s="105">
        <v>-0.10058679002726996</v>
      </c>
      <c r="D85" s="171">
        <v>0.98799999999999999</v>
      </c>
      <c r="E85" s="157">
        <v>8.8132999999999999</v>
      </c>
      <c r="F85" s="160">
        <v>4.2427262400605823</v>
      </c>
      <c r="G85" s="167">
        <v>0.24768143380032806</v>
      </c>
    </row>
    <row r="86" spans="1:15" x14ac:dyDescent="0.25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71">
        <v>7.0016999999999996</v>
      </c>
      <c r="F86" s="170">
        <v>3.2029096365455167</v>
      </c>
      <c r="G86" s="173">
        <v>0.18703707902634226</v>
      </c>
      <c r="J86" s="217" t="s">
        <v>103</v>
      </c>
      <c r="K86" s="218"/>
    </row>
    <row r="87" spans="1:15" x14ac:dyDescent="0.25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67">
        <v>0.3635123062843198</v>
      </c>
      <c r="J87" s="12" t="s">
        <v>61</v>
      </c>
      <c r="K87" s="110" t="s">
        <v>42</v>
      </c>
      <c r="L87" s="12" t="s">
        <v>29</v>
      </c>
      <c r="M87" s="12" t="s">
        <v>30</v>
      </c>
      <c r="N87" s="12" t="s">
        <v>31</v>
      </c>
      <c r="O87" s="12" t="s">
        <v>32</v>
      </c>
    </row>
    <row r="88" spans="1:15" x14ac:dyDescent="0.25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67">
        <v>0.45884337735094055</v>
      </c>
      <c r="I88" s="150" t="s">
        <v>78</v>
      </c>
      <c r="J88" s="83">
        <f t="shared" ref="J88:O88" si="70">AVERAGE(B98:B99)</f>
        <v>14.5915</v>
      </c>
      <c r="K88" s="83">
        <f t="shared" si="70"/>
        <v>-0.10058679002726996</v>
      </c>
      <c r="L88" s="83">
        <f t="shared" si="70"/>
        <v>1.4140999999999999</v>
      </c>
      <c r="M88" s="83">
        <f t="shared" si="70"/>
        <v>10.08164</v>
      </c>
      <c r="N88" s="83">
        <f t="shared" si="70"/>
        <v>5.3946842309304639</v>
      </c>
      <c r="O88" s="83">
        <f t="shared" si="70"/>
        <v>0.30027146401103089</v>
      </c>
    </row>
    <row r="89" spans="1:15" x14ac:dyDescent="0.25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67">
        <v>0.53364981622151375</v>
      </c>
      <c r="I89" s="151" t="s">
        <v>79</v>
      </c>
      <c r="J89" s="83">
        <f>AVERAGE(B100)</f>
        <v>15.135</v>
      </c>
      <c r="K89" s="83">
        <f t="shared" ref="K89:O89" si="71">AVERAGE(C100)</f>
        <v>-0.30298566155398499</v>
      </c>
      <c r="L89" s="83">
        <f t="shared" si="71"/>
        <v>6.3091999999999997</v>
      </c>
      <c r="M89" s="83">
        <f t="shared" si="71"/>
        <v>6.6124999999999998</v>
      </c>
      <c r="N89" s="83">
        <f t="shared" si="71"/>
        <v>3.9736376817212653</v>
      </c>
      <c r="O89" s="83">
        <f t="shared" si="71"/>
        <v>0.23478451896362351</v>
      </c>
    </row>
    <row r="90" spans="1:15" x14ac:dyDescent="0.25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69">
        <v>6.8244000000000007</v>
      </c>
      <c r="F90" s="172">
        <v>3.4966024327251528</v>
      </c>
      <c r="G90" s="167">
        <v>0.23523687411480473</v>
      </c>
      <c r="I90" s="163" t="s">
        <v>80</v>
      </c>
      <c r="J90" s="83">
        <f>AVERAGE(B101)</f>
        <v>4.6359000000000004</v>
      </c>
      <c r="K90" s="83">
        <f t="shared" ref="K90:O90" si="72">AVERAGE(C101)</f>
        <v>-0.32001589401318453</v>
      </c>
      <c r="L90" s="83">
        <f t="shared" si="72"/>
        <v>0.54489999999999994</v>
      </c>
      <c r="M90" s="83">
        <f t="shared" si="72"/>
        <v>3.1219000000000001</v>
      </c>
      <c r="N90" s="83">
        <f t="shared" si="72"/>
        <v>2.2229107544469429</v>
      </c>
      <c r="O90" s="83">
        <f t="shared" si="72"/>
        <v>0.17418830505009195</v>
      </c>
    </row>
    <row r="91" spans="1:15" x14ac:dyDescent="0.25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67">
        <v>0.27809010795681738</v>
      </c>
      <c r="I91" s="152" t="s">
        <v>81</v>
      </c>
      <c r="J91" s="83">
        <f t="shared" ref="J91:O91" si="73">AVERAGE(B102:B103)</f>
        <v>13.193300000000001</v>
      </c>
      <c r="K91" s="83">
        <f t="shared" si="73"/>
        <v>0.11743877238132332</v>
      </c>
      <c r="L91" s="83">
        <f t="shared" si="73"/>
        <v>3.1256500000000003</v>
      </c>
      <c r="M91" s="83">
        <f t="shared" si="73"/>
        <v>7.1271000000000004</v>
      </c>
      <c r="N91" s="83">
        <f t="shared" si="73"/>
        <v>5.6727579636885714</v>
      </c>
      <c r="O91" s="83">
        <f t="shared" si="73"/>
        <v>0.4148382066170343</v>
      </c>
    </row>
    <row r="92" spans="1:15" x14ac:dyDescent="0.25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67">
        <v>0.3598969808875932</v>
      </c>
      <c r="I92" s="153" t="s">
        <v>82</v>
      </c>
      <c r="J92" s="83">
        <f t="shared" ref="J92:O92" si="74">AVERAGE(B104:B105)</f>
        <v>13.238499999999998</v>
      </c>
      <c r="K92" s="83">
        <f t="shared" si="74"/>
        <v>-4.5718099286610456E-2</v>
      </c>
      <c r="L92" s="83">
        <f t="shared" si="74"/>
        <v>2.1496</v>
      </c>
      <c r="M92" s="83">
        <f t="shared" si="74"/>
        <v>8.3337000000000003</v>
      </c>
      <c r="N92" s="83">
        <f t="shared" si="74"/>
        <v>4.9325356329298362</v>
      </c>
      <c r="O92" s="83">
        <f t="shared" si="74"/>
        <v>0.33635240650409981</v>
      </c>
    </row>
    <row r="93" spans="1:15" x14ac:dyDescent="0.25">
      <c r="A93" s="155" t="s">
        <v>10</v>
      </c>
      <c r="B93" s="102">
        <v>12.441000000000001</v>
      </c>
      <c r="C93" s="109">
        <v>-4.9570413884485784E-2</v>
      </c>
      <c r="D93" s="169">
        <v>0.41239999999999999</v>
      </c>
      <c r="E93" s="101">
        <v>9.6692</v>
      </c>
      <c r="F93" s="160">
        <v>6.9407622366288502</v>
      </c>
      <c r="G93" s="167">
        <v>0.8784301134521878</v>
      </c>
      <c r="I93" s="154" t="s">
        <v>83</v>
      </c>
      <c r="J93" s="83">
        <f t="shared" ref="J93:O93" si="75">AVERAGE(B106:B107)</f>
        <v>11.39235</v>
      </c>
      <c r="K93" s="83">
        <f t="shared" si="75"/>
        <v>-0.11251612892623995</v>
      </c>
      <c r="L93" s="83">
        <f t="shared" si="75"/>
        <v>0.79820000000000002</v>
      </c>
      <c r="M93" s="83">
        <f t="shared" si="75"/>
        <v>7.6038999999999994</v>
      </c>
      <c r="N93" s="83">
        <f t="shared" si="75"/>
        <v>5.4858116642822292</v>
      </c>
      <c r="O93" s="83">
        <f t="shared" si="75"/>
        <v>0.38353165267760259</v>
      </c>
    </row>
    <row r="94" spans="1:15" x14ac:dyDescent="0.25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67">
        <v>0.28163472327520855</v>
      </c>
      <c r="I94" s="155" t="s">
        <v>84</v>
      </c>
      <c r="J94" s="83">
        <f>AVERAGE(B108)</f>
        <v>13.8108</v>
      </c>
      <c r="K94" s="83">
        <f t="shared" ref="K94:O94" si="76">AVERAGE(C108)</f>
        <v>-4.9570413884485784E-2</v>
      </c>
      <c r="L94" s="83">
        <f t="shared" si="76"/>
        <v>1.4544000000000001</v>
      </c>
      <c r="M94" s="83">
        <f t="shared" si="76"/>
        <v>9.8343000000000007</v>
      </c>
      <c r="N94" s="83">
        <f t="shared" si="76"/>
        <v>6.8572842613503608</v>
      </c>
      <c r="O94" s="83">
        <f t="shared" si="76"/>
        <v>0.48970952418035985</v>
      </c>
    </row>
    <row r="96" spans="1:15" x14ac:dyDescent="0.25">
      <c r="B96" s="217" t="s">
        <v>62</v>
      </c>
      <c r="C96" s="218"/>
    </row>
    <row r="97" spans="1:7" x14ac:dyDescent="0.25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25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25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25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25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25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25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25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25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25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25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25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1">
    <mergeCell ref="T55:U55"/>
    <mergeCell ref="V55:W55"/>
    <mergeCell ref="X55:Y55"/>
    <mergeCell ref="Z55:AA55"/>
    <mergeCell ref="J57:K57"/>
    <mergeCell ref="J67:K67"/>
    <mergeCell ref="J77:K77"/>
    <mergeCell ref="J86:K86"/>
    <mergeCell ref="R43:S43"/>
    <mergeCell ref="R44:S44"/>
    <mergeCell ref="R54:S54"/>
    <mergeCell ref="R55:S55"/>
    <mergeCell ref="A51:G51"/>
    <mergeCell ref="B52:C52"/>
    <mergeCell ref="B67:C67"/>
    <mergeCell ref="B82:C82"/>
    <mergeCell ref="B96:C96"/>
    <mergeCell ref="T44:U44"/>
    <mergeCell ref="V44:W44"/>
    <mergeCell ref="X44:Y44"/>
    <mergeCell ref="Z44:AA44"/>
    <mergeCell ref="R12:S12"/>
    <mergeCell ref="R13:S13"/>
    <mergeCell ref="T13:U13"/>
    <mergeCell ref="V13:W13"/>
    <mergeCell ref="X13:Y13"/>
    <mergeCell ref="Z13:AA13"/>
    <mergeCell ref="Z2:AA2"/>
    <mergeCell ref="B1:C1"/>
    <mergeCell ref="B14:C14"/>
    <mergeCell ref="B28:C28"/>
    <mergeCell ref="B40:C40"/>
    <mergeCell ref="J1:K1"/>
    <mergeCell ref="J10:K10"/>
    <mergeCell ref="J20:K20"/>
    <mergeCell ref="J28:K28"/>
    <mergeCell ref="R1:S1"/>
    <mergeCell ref="R2:S2"/>
    <mergeCell ref="T2:U2"/>
    <mergeCell ref="V2:W2"/>
    <mergeCell ref="X2:Y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 vs Deposition</vt:lpstr>
      <vt:lpstr>HF regressions - S&amp;C combined</vt:lpstr>
      <vt:lpstr>HF - minimum cutoff</vt:lpstr>
      <vt:lpstr>average weight 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2025-06-03T00:58:35Z</dcterms:modified>
</cp:coreProperties>
</file>