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La_Jara\GSD\baskets_new_sizes\"/>
    </mc:Choice>
  </mc:AlternateContent>
  <xr:revisionPtr revIDLastSave="0" documentId="13_ncr:1_{29FB94AE-F277-4828-9AE4-25CD1B58D551}" xr6:coauthVersionLast="47" xr6:coauthVersionMax="47" xr10:uidLastSave="{00000000-0000-0000-0000-000000000000}"/>
  <bookViews>
    <workbookView xWindow="-108" yWindow="-108" windowWidth="23256" windowHeight="12456" activeTab="3" xr2:uid="{8606DF0C-3933-40BB-BE19-03FC0B44297F}"/>
  </bookViews>
  <sheets>
    <sheet name="Spring Weights" sheetId="1" r:id="rId1"/>
    <sheet name="Summer Weights" sheetId="3" r:id="rId2"/>
    <sheet name="Regression" sheetId="2" r:id="rId3"/>
    <sheet name="Outlier Identification" sheetId="10" r:id="rId4"/>
    <sheet name="Summer Weights (interpolated)" sheetId="8" r:id="rId5"/>
    <sheet name="Spring Weights (interpolated)" sheetId="7" r:id="rId6"/>
    <sheet name="Regression (interpolated)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0" l="1"/>
  <c r="E60" i="8" l="1"/>
  <c r="M57" i="9"/>
  <c r="M58" i="9"/>
  <c r="M59" i="9"/>
  <c r="M60" i="9"/>
  <c r="M61" i="9"/>
  <c r="L57" i="9"/>
  <c r="L58" i="9"/>
  <c r="L59" i="9"/>
  <c r="L60" i="9"/>
  <c r="L61" i="9"/>
  <c r="L56" i="9"/>
  <c r="G57" i="9"/>
  <c r="G58" i="9"/>
  <c r="G59" i="9"/>
  <c r="G60" i="9"/>
  <c r="G61" i="9"/>
  <c r="J57" i="9"/>
  <c r="J58" i="9"/>
  <c r="J59" i="9"/>
  <c r="J60" i="9"/>
  <c r="J61" i="9"/>
  <c r="I57" i="9"/>
  <c r="I58" i="9"/>
  <c r="I59" i="9"/>
  <c r="I60" i="9"/>
  <c r="I61" i="9"/>
  <c r="F57" i="9"/>
  <c r="F58" i="9"/>
  <c r="F59" i="9"/>
  <c r="F60" i="9"/>
  <c r="F61" i="9"/>
  <c r="I56" i="9"/>
  <c r="J56" i="9" s="1"/>
  <c r="D57" i="9"/>
  <c r="D58" i="9"/>
  <c r="D59" i="9"/>
  <c r="D60" i="9"/>
  <c r="D61" i="9"/>
  <c r="C57" i="9"/>
  <c r="C58" i="9"/>
  <c r="C59" i="9"/>
  <c r="C60" i="9"/>
  <c r="C61" i="9"/>
  <c r="K61" i="9"/>
  <c r="H61" i="9"/>
  <c r="E61" i="9"/>
  <c r="B61" i="9"/>
  <c r="L45" i="9" a="1"/>
  <c r="L45" i="9" s="1"/>
  <c r="M45" i="9" s="1"/>
  <c r="I45" i="9" a="1"/>
  <c r="I45" i="9" s="1"/>
  <c r="J45" i="9" s="1"/>
  <c r="G46" i="9"/>
  <c r="G47" i="9"/>
  <c r="G48" i="9"/>
  <c r="G49" i="9"/>
  <c r="G50" i="9"/>
  <c r="G51" i="9"/>
  <c r="F45" i="9" a="1"/>
  <c r="F45" i="9" s="1"/>
  <c r="C46" i="9"/>
  <c r="C47" i="9"/>
  <c r="C48" i="9"/>
  <c r="C49" i="9"/>
  <c r="C50" i="9"/>
  <c r="C51" i="9"/>
  <c r="C45" i="9"/>
  <c r="K57" i="9"/>
  <c r="K58" i="9"/>
  <c r="K59" i="9"/>
  <c r="K60" i="9"/>
  <c r="K56" i="9"/>
  <c r="M56" i="9" s="1"/>
  <c r="AL62" i="7"/>
  <c r="AG64" i="7"/>
  <c r="AG53" i="7"/>
  <c r="AL63" i="7"/>
  <c r="H58" i="9"/>
  <c r="H57" i="9"/>
  <c r="H59" i="9"/>
  <c r="H60" i="9"/>
  <c r="H56" i="9"/>
  <c r="E57" i="9"/>
  <c r="E58" i="9"/>
  <c r="E59" i="9"/>
  <c r="E60" i="9"/>
  <c r="B57" i="9"/>
  <c r="B58" i="9"/>
  <c r="B59" i="9"/>
  <c r="B60" i="9"/>
  <c r="K46" i="9"/>
  <c r="K47" i="9"/>
  <c r="K48" i="9"/>
  <c r="K49" i="9"/>
  <c r="K50" i="9"/>
  <c r="M50" i="9" s="1"/>
  <c r="K51" i="9"/>
  <c r="K45" i="9"/>
  <c r="H46" i="9"/>
  <c r="H47" i="9"/>
  <c r="H48" i="9"/>
  <c r="H50" i="9"/>
  <c r="H51" i="9"/>
  <c r="H45" i="9"/>
  <c r="E46" i="9"/>
  <c r="E47" i="9"/>
  <c r="E48" i="9"/>
  <c r="E49" i="9"/>
  <c r="E50" i="9"/>
  <c r="E51" i="9"/>
  <c r="E45" i="9"/>
  <c r="B46" i="9"/>
  <c r="B47" i="9"/>
  <c r="B48" i="9"/>
  <c r="B49" i="9"/>
  <c r="B50" i="9"/>
  <c r="B51" i="9"/>
  <c r="B45" i="9"/>
  <c r="D45" i="9" s="1"/>
  <c r="M51" i="9"/>
  <c r="J51" i="9"/>
  <c r="D51" i="9"/>
  <c r="J50" i="9"/>
  <c r="D50" i="9"/>
  <c r="M49" i="9"/>
  <c r="D49" i="9"/>
  <c r="M48" i="9"/>
  <c r="J48" i="9"/>
  <c r="D48" i="9"/>
  <c r="M47" i="9"/>
  <c r="J47" i="9"/>
  <c r="D47" i="9"/>
  <c r="M46" i="9"/>
  <c r="J46" i="9"/>
  <c r="D46" i="9"/>
  <c r="Z76" i="9"/>
  <c r="AB81" i="9"/>
  <c r="AC81" i="9" s="1"/>
  <c r="Y81" i="9"/>
  <c r="Z81" i="9" s="1"/>
  <c r="AB80" i="9"/>
  <c r="AC80" i="9" s="1"/>
  <c r="Z80" i="9"/>
  <c r="Y80" i="9"/>
  <c r="AB79" i="9"/>
  <c r="AC79" i="9" s="1"/>
  <c r="Y79" i="9"/>
  <c r="Z79" i="9" s="1"/>
  <c r="AB78" i="9"/>
  <c r="AC78" i="9" s="1"/>
  <c r="Z78" i="9"/>
  <c r="Y78" i="9"/>
  <c r="AB77" i="9"/>
  <c r="AC77" i="9" s="1"/>
  <c r="Y77" i="9"/>
  <c r="AB76" i="9"/>
  <c r="AC76" i="9" s="1"/>
  <c r="Y76" i="9"/>
  <c r="AB73" i="9"/>
  <c r="Y73" i="9"/>
  <c r="Z73" i="9" s="1"/>
  <c r="AB72" i="9"/>
  <c r="AC72" i="9" s="1"/>
  <c r="Z72" i="9"/>
  <c r="Y72" i="9"/>
  <c r="AB71" i="9"/>
  <c r="AC71" i="9" s="1"/>
  <c r="Y71" i="9"/>
  <c r="Z71" i="9" s="1"/>
  <c r="AB70" i="9"/>
  <c r="Z70" i="9"/>
  <c r="Y70" i="9"/>
  <c r="AB69" i="9"/>
  <c r="AC69" i="9" s="1"/>
  <c r="Y69" i="9"/>
  <c r="Z69" i="9" s="1"/>
  <c r="AB68" i="9"/>
  <c r="AC68" i="9" s="1"/>
  <c r="Z68" i="9"/>
  <c r="Y68" i="9"/>
  <c r="AB67" i="9"/>
  <c r="Y67" i="9"/>
  <c r="Z67" i="9" s="1"/>
  <c r="Y67" i="2"/>
  <c r="AD14" i="8"/>
  <c r="AN14" i="8" s="1"/>
  <c r="AD14" i="3"/>
  <c r="AK75" i="8"/>
  <c r="AL74" i="8"/>
  <c r="AK74" i="8"/>
  <c r="AL73" i="8"/>
  <c r="AK73" i="8"/>
  <c r="AL72" i="8"/>
  <c r="AK72" i="8"/>
  <c r="AL71" i="8"/>
  <c r="AK71" i="8"/>
  <c r="AL70" i="8"/>
  <c r="AK70" i="8"/>
  <c r="AK69" i="8"/>
  <c r="AM66" i="8"/>
  <c r="AL66" i="8"/>
  <c r="AK66" i="8"/>
  <c r="AM65" i="8"/>
  <c r="AL65" i="8"/>
  <c r="AK65" i="8"/>
  <c r="AJ65" i="8"/>
  <c r="AM64" i="8"/>
  <c r="AL64" i="8"/>
  <c r="AK64" i="8"/>
  <c r="AJ64" i="8"/>
  <c r="AM63" i="8"/>
  <c r="AL63" i="8"/>
  <c r="AK63" i="8"/>
  <c r="AJ63" i="8"/>
  <c r="AM62" i="8"/>
  <c r="AL62" i="8"/>
  <c r="AK62" i="8"/>
  <c r="AJ62" i="8"/>
  <c r="AM61" i="8"/>
  <c r="AL61" i="8"/>
  <c r="AK61" i="8"/>
  <c r="AJ61" i="8"/>
  <c r="AM60" i="8"/>
  <c r="AL60" i="8"/>
  <c r="AN14" i="3"/>
  <c r="AE14" i="8"/>
  <c r="AK53" i="8"/>
  <c r="AL52" i="8"/>
  <c r="AK52" i="8"/>
  <c r="AL51" i="8"/>
  <c r="AK51" i="8"/>
  <c r="AL50" i="8"/>
  <c r="AK50" i="8"/>
  <c r="AL49" i="8"/>
  <c r="AK49" i="8"/>
  <c r="AL48" i="8"/>
  <c r="AK48" i="8"/>
  <c r="AL47" i="8"/>
  <c r="AK47" i="8"/>
  <c r="AL46" i="8"/>
  <c r="AK46" i="8"/>
  <c r="AL45" i="8"/>
  <c r="AK45" i="8"/>
  <c r="AK44" i="8"/>
  <c r="AL69" i="1"/>
  <c r="AK75" i="7"/>
  <c r="AK69" i="7"/>
  <c r="AL75" i="7"/>
  <c r="AL74" i="7"/>
  <c r="AK74" i="7"/>
  <c r="AL73" i="7"/>
  <c r="AK73" i="7"/>
  <c r="AL72" i="7"/>
  <c r="AK72" i="7"/>
  <c r="AL71" i="7"/>
  <c r="AK71" i="7"/>
  <c r="AL70" i="7"/>
  <c r="AK70" i="7"/>
  <c r="AL69" i="7"/>
  <c r="AJ60" i="7"/>
  <c r="AM66" i="7"/>
  <c r="AL66" i="7"/>
  <c r="AK66" i="7"/>
  <c r="AJ66" i="7"/>
  <c r="AM65" i="7"/>
  <c r="AL65" i="7"/>
  <c r="AK65" i="7"/>
  <c r="AJ65" i="7"/>
  <c r="AM64" i="7"/>
  <c r="AL64" i="7"/>
  <c r="H49" i="9" s="1"/>
  <c r="J49" i="9" s="1"/>
  <c r="AK64" i="7"/>
  <c r="AJ64" i="7"/>
  <c r="AM63" i="7"/>
  <c r="AK63" i="7"/>
  <c r="AJ63" i="7"/>
  <c r="AM62" i="7"/>
  <c r="AK62" i="7"/>
  <c r="AJ62" i="7"/>
  <c r="AM61" i="7"/>
  <c r="AL61" i="7"/>
  <c r="AK61" i="7"/>
  <c r="AJ61" i="7"/>
  <c r="AM60" i="7"/>
  <c r="AL60" i="7"/>
  <c r="AK60" i="7"/>
  <c r="AK46" i="1"/>
  <c r="AL56" i="7"/>
  <c r="AK56" i="7"/>
  <c r="AL55" i="7"/>
  <c r="AK55" i="7"/>
  <c r="AL54" i="7"/>
  <c r="AK54" i="7"/>
  <c r="AL53" i="7"/>
  <c r="AK53" i="7"/>
  <c r="AL52" i="7"/>
  <c r="AK52" i="7"/>
  <c r="AL51" i="7"/>
  <c r="AK51" i="7"/>
  <c r="AL50" i="7"/>
  <c r="AK50" i="7"/>
  <c r="AL49" i="7"/>
  <c r="AK49" i="7"/>
  <c r="AL48" i="7"/>
  <c r="AK48" i="7"/>
  <c r="AL47" i="7"/>
  <c r="AK47" i="7"/>
  <c r="AL46" i="7"/>
  <c r="AK46" i="7"/>
  <c r="L58" i="2"/>
  <c r="L59" i="2"/>
  <c r="L60" i="2"/>
  <c r="L61" i="2"/>
  <c r="L62" i="2"/>
  <c r="L57" i="2"/>
  <c r="I58" i="2"/>
  <c r="I59" i="2"/>
  <c r="I60" i="2"/>
  <c r="I61" i="2"/>
  <c r="I62" i="2"/>
  <c r="I57" i="2"/>
  <c r="F58" i="2"/>
  <c r="F59" i="2"/>
  <c r="F60" i="2"/>
  <c r="F61" i="2"/>
  <c r="F62" i="2"/>
  <c r="F57" i="2"/>
  <c r="C58" i="2"/>
  <c r="C59" i="2"/>
  <c r="C60" i="2"/>
  <c r="C61" i="2"/>
  <c r="C57" i="2"/>
  <c r="K58" i="2"/>
  <c r="K59" i="2"/>
  <c r="K60" i="2"/>
  <c r="M60" i="2" s="1"/>
  <c r="K61" i="2"/>
  <c r="M61" i="2" s="1"/>
  <c r="K62" i="2"/>
  <c r="K57" i="2"/>
  <c r="H58" i="2"/>
  <c r="J58" i="2" s="1"/>
  <c r="H59" i="2"/>
  <c r="J59" i="2" s="1"/>
  <c r="H60" i="2"/>
  <c r="H61" i="2"/>
  <c r="J61" i="2" s="1"/>
  <c r="H62" i="2"/>
  <c r="H57" i="2"/>
  <c r="E58" i="2"/>
  <c r="G58" i="2" s="1"/>
  <c r="E59" i="2"/>
  <c r="E60" i="2"/>
  <c r="E61" i="2"/>
  <c r="G61" i="2" s="1"/>
  <c r="E62" i="2"/>
  <c r="E57" i="2"/>
  <c r="G57" i="2" s="1"/>
  <c r="B58" i="2"/>
  <c r="D58" i="2" s="1"/>
  <c r="B59" i="2"/>
  <c r="D59" i="2" s="1"/>
  <c r="B60" i="2"/>
  <c r="D60" i="2" s="1"/>
  <c r="B61" i="2"/>
  <c r="B57" i="2"/>
  <c r="D57" i="2" s="1"/>
  <c r="J60" i="2"/>
  <c r="G59" i="2"/>
  <c r="M58" i="2"/>
  <c r="M57" i="2"/>
  <c r="J49" i="2"/>
  <c r="L46" i="2"/>
  <c r="M46" i="2" s="1"/>
  <c r="L47" i="2"/>
  <c r="M47" i="2" s="1"/>
  <c r="L48" i="2"/>
  <c r="M48" i="2" s="1"/>
  <c r="L49" i="2"/>
  <c r="M49" i="2" s="1"/>
  <c r="L50" i="2"/>
  <c r="M50" i="2" s="1"/>
  <c r="L51" i="2"/>
  <c r="M51" i="2" s="1"/>
  <c r="L52" i="2"/>
  <c r="M52" i="2" s="1"/>
  <c r="I46" i="2"/>
  <c r="J46" i="2" s="1"/>
  <c r="I47" i="2"/>
  <c r="J47" i="2" s="1"/>
  <c r="I48" i="2"/>
  <c r="J48" i="2" s="1"/>
  <c r="I49" i="2"/>
  <c r="I50" i="2"/>
  <c r="J50" i="2" s="1"/>
  <c r="I51" i="2"/>
  <c r="J51" i="2" s="1"/>
  <c r="I52" i="2"/>
  <c r="J52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46" i="2"/>
  <c r="D46" i="2" s="1"/>
  <c r="AK73" i="3"/>
  <c r="AB64" i="3"/>
  <c r="AB77" i="2"/>
  <c r="AC77" i="2" s="1"/>
  <c r="AB78" i="2"/>
  <c r="AC78" i="2" s="1"/>
  <c r="AB79" i="2"/>
  <c r="AC79" i="2" s="1"/>
  <c r="AB80" i="2"/>
  <c r="AC80" i="2" s="1"/>
  <c r="AB76" i="2"/>
  <c r="AC76" i="2" s="1"/>
  <c r="Y77" i="2"/>
  <c r="Z77" i="2" s="1"/>
  <c r="Y78" i="2"/>
  <c r="Z78" i="2" s="1"/>
  <c r="Y79" i="2"/>
  <c r="Z79" i="2" s="1"/>
  <c r="Y80" i="2"/>
  <c r="Z80" i="2" s="1"/>
  <c r="Y81" i="2"/>
  <c r="Z81" i="2" s="1"/>
  <c r="Y76" i="2"/>
  <c r="Z76" i="2" s="1"/>
  <c r="AB68" i="2"/>
  <c r="AC68" i="2" s="1"/>
  <c r="AB69" i="2"/>
  <c r="AC69" i="2" s="1"/>
  <c r="AB70" i="2"/>
  <c r="AC70" i="2" s="1"/>
  <c r="AB71" i="2"/>
  <c r="AC71" i="2" s="1"/>
  <c r="AB72" i="2"/>
  <c r="AC72" i="2" s="1"/>
  <c r="AB73" i="2"/>
  <c r="AC73" i="2" s="1"/>
  <c r="AB67" i="2"/>
  <c r="AC67" i="2" s="1"/>
  <c r="Z67" i="2"/>
  <c r="Y68" i="2"/>
  <c r="Z68" i="2" s="1"/>
  <c r="Y69" i="2"/>
  <c r="Z69" i="2" s="1"/>
  <c r="Y70" i="2"/>
  <c r="Z70" i="2" s="1"/>
  <c r="Y71" i="2"/>
  <c r="Z71" i="2" s="1"/>
  <c r="Y72" i="2"/>
  <c r="Z72" i="2" s="1"/>
  <c r="Y73" i="2"/>
  <c r="Z73" i="2" s="1"/>
  <c r="AJ60" i="3"/>
  <c r="AL69" i="3"/>
  <c r="AK69" i="3"/>
  <c r="AK75" i="3"/>
  <c r="AL74" i="3"/>
  <c r="AK74" i="3"/>
  <c r="AL73" i="3"/>
  <c r="AL72" i="3"/>
  <c r="AK72" i="3"/>
  <c r="AL71" i="3"/>
  <c r="AK71" i="3"/>
  <c r="AL70" i="3"/>
  <c r="AK70" i="3"/>
  <c r="AM66" i="3"/>
  <c r="AL66" i="3"/>
  <c r="AK66" i="3"/>
  <c r="AM65" i="3"/>
  <c r="AL65" i="3"/>
  <c r="AK65" i="3"/>
  <c r="AJ65" i="3"/>
  <c r="AM64" i="3"/>
  <c r="AL64" i="3"/>
  <c r="AK64" i="3"/>
  <c r="AJ64" i="3"/>
  <c r="AM63" i="3"/>
  <c r="AL63" i="3"/>
  <c r="AK63" i="3"/>
  <c r="AJ63" i="3"/>
  <c r="AM62" i="3"/>
  <c r="AL62" i="3"/>
  <c r="AK62" i="3"/>
  <c r="AJ62" i="3"/>
  <c r="AM61" i="3"/>
  <c r="AL61" i="3"/>
  <c r="AK61" i="3"/>
  <c r="AJ61" i="3"/>
  <c r="AM60" i="3"/>
  <c r="AL60" i="3"/>
  <c r="AK60" i="3"/>
  <c r="AH57" i="8"/>
  <c r="AH56" i="8"/>
  <c r="AE60" i="3"/>
  <c r="AE51" i="3"/>
  <c r="AL71" i="1"/>
  <c r="AL70" i="1"/>
  <c r="AL72" i="1"/>
  <c r="AL73" i="1"/>
  <c r="AL74" i="1"/>
  <c r="AL75" i="1"/>
  <c r="AK70" i="1"/>
  <c r="AK71" i="1"/>
  <c r="AK72" i="1"/>
  <c r="AK73" i="1"/>
  <c r="AK74" i="1"/>
  <c r="AK75" i="1"/>
  <c r="AK69" i="1"/>
  <c r="AM60" i="1"/>
  <c r="AJ60" i="1"/>
  <c r="AJ66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K66" i="1"/>
  <c r="AL66" i="1"/>
  <c r="AM66" i="1"/>
  <c r="AK60" i="1"/>
  <c r="AL60" i="1"/>
  <c r="AH51" i="8"/>
  <c r="AH66" i="8"/>
  <c r="AG66" i="8"/>
  <c r="AF66" i="8"/>
  <c r="AE66" i="8"/>
  <c r="AC66" i="8"/>
  <c r="AB66" i="8"/>
  <c r="AH65" i="8"/>
  <c r="AG65" i="8"/>
  <c r="AF65" i="8"/>
  <c r="AE65" i="8"/>
  <c r="AC65" i="8"/>
  <c r="AB65" i="8"/>
  <c r="AH64" i="8"/>
  <c r="AG64" i="8"/>
  <c r="AF64" i="8"/>
  <c r="AE64" i="8"/>
  <c r="AC64" i="8"/>
  <c r="AB64" i="8"/>
  <c r="AH63" i="8"/>
  <c r="AG63" i="8"/>
  <c r="AF63" i="8"/>
  <c r="AE63" i="8"/>
  <c r="AC63" i="8"/>
  <c r="AB63" i="8"/>
  <c r="AH62" i="8"/>
  <c r="AG62" i="8"/>
  <c r="AF62" i="8"/>
  <c r="AE62" i="8"/>
  <c r="AC62" i="8"/>
  <c r="AB62" i="8"/>
  <c r="AH61" i="8"/>
  <c r="AG61" i="8"/>
  <c r="AF61" i="8"/>
  <c r="AE61" i="8"/>
  <c r="AC61" i="8"/>
  <c r="AB61" i="8"/>
  <c r="AH60" i="8"/>
  <c r="AG60" i="8"/>
  <c r="AF60" i="8"/>
  <c r="AE60" i="8"/>
  <c r="AC60" i="8"/>
  <c r="AB60" i="8"/>
  <c r="AG57" i="8"/>
  <c r="AF57" i="8"/>
  <c r="AB57" i="8"/>
  <c r="AG56" i="8"/>
  <c r="AF56" i="8"/>
  <c r="AE56" i="8"/>
  <c r="AC56" i="8"/>
  <c r="AB56" i="8"/>
  <c r="AH55" i="8"/>
  <c r="AG55" i="8"/>
  <c r="AF55" i="8"/>
  <c r="AE55" i="8"/>
  <c r="AC55" i="8"/>
  <c r="AB55" i="8"/>
  <c r="AH54" i="8"/>
  <c r="AG54" i="8"/>
  <c r="AF54" i="8"/>
  <c r="AE54" i="8"/>
  <c r="AC54" i="8"/>
  <c r="AB54" i="8"/>
  <c r="AH53" i="8"/>
  <c r="AG53" i="8"/>
  <c r="AF53" i="8"/>
  <c r="AE53" i="8"/>
  <c r="AC53" i="8"/>
  <c r="AB53" i="8"/>
  <c r="AH52" i="8"/>
  <c r="AG52" i="8"/>
  <c r="AF52" i="8"/>
  <c r="AE52" i="8"/>
  <c r="AC52" i="8"/>
  <c r="AB52" i="8"/>
  <c r="AG51" i="8"/>
  <c r="AB51" i="8"/>
  <c r="AC51" i="3"/>
  <c r="AC56" i="3"/>
  <c r="AC55" i="3"/>
  <c r="AC54" i="3"/>
  <c r="AC53" i="3"/>
  <c r="AC52" i="3"/>
  <c r="AC66" i="3"/>
  <c r="AC65" i="3"/>
  <c r="AC64" i="3"/>
  <c r="AC63" i="3"/>
  <c r="AC62" i="3"/>
  <c r="AC61" i="3"/>
  <c r="AC60" i="3"/>
  <c r="AH64" i="3"/>
  <c r="AF60" i="3"/>
  <c r="AG60" i="3"/>
  <c r="AH60" i="3"/>
  <c r="AF61" i="3"/>
  <c r="AG61" i="3"/>
  <c r="AH61" i="3"/>
  <c r="AF62" i="3"/>
  <c r="AG62" i="3"/>
  <c r="AH62" i="3"/>
  <c r="AF63" i="3"/>
  <c r="AG63" i="3"/>
  <c r="AH63" i="3"/>
  <c r="AF64" i="3"/>
  <c r="AG64" i="3"/>
  <c r="AF65" i="3"/>
  <c r="AG65" i="3"/>
  <c r="AH65" i="3"/>
  <c r="AF66" i="3"/>
  <c r="AG66" i="3"/>
  <c r="AH66" i="3"/>
  <c r="AE61" i="3"/>
  <c r="AE62" i="3"/>
  <c r="AE63" i="3"/>
  <c r="AE64" i="3"/>
  <c r="AE65" i="3"/>
  <c r="AE66" i="3"/>
  <c r="AB66" i="3"/>
  <c r="AB65" i="3"/>
  <c r="AB63" i="3"/>
  <c r="AB62" i="3"/>
  <c r="AB61" i="3"/>
  <c r="AB60" i="3"/>
  <c r="AH51" i="3"/>
  <c r="AH52" i="3"/>
  <c r="AH53" i="3"/>
  <c r="AH54" i="3"/>
  <c r="AH55" i="3"/>
  <c r="AH56" i="3"/>
  <c r="AH57" i="3"/>
  <c r="AG51" i="3"/>
  <c r="AG52" i="3"/>
  <c r="AF51" i="3"/>
  <c r="AF52" i="3"/>
  <c r="AF53" i="3"/>
  <c r="AG53" i="3"/>
  <c r="AF54" i="3"/>
  <c r="AG54" i="3"/>
  <c r="AF55" i="3"/>
  <c r="AG55" i="3"/>
  <c r="AF56" i="3"/>
  <c r="AG56" i="3"/>
  <c r="AF57" i="3"/>
  <c r="AG57" i="3"/>
  <c r="AE57" i="3"/>
  <c r="AJ66" i="3" s="1"/>
  <c r="B62" i="2" s="1"/>
  <c r="AE56" i="3"/>
  <c r="AE55" i="3"/>
  <c r="AE54" i="3"/>
  <c r="AE53" i="3"/>
  <c r="AE52" i="3"/>
  <c r="AB57" i="3"/>
  <c r="AB56" i="3"/>
  <c r="AB55" i="3"/>
  <c r="AB54" i="3"/>
  <c r="AB53" i="3"/>
  <c r="AB52" i="3"/>
  <c r="AB51" i="3"/>
  <c r="AB51" i="7"/>
  <c r="AB66" i="7"/>
  <c r="AB65" i="7"/>
  <c r="AB64" i="7"/>
  <c r="AB63" i="7"/>
  <c r="AB62" i="7"/>
  <c r="AB61" i="7"/>
  <c r="AB60" i="7"/>
  <c r="AB57" i="7"/>
  <c r="AB56" i="7"/>
  <c r="AB55" i="7"/>
  <c r="AB54" i="7"/>
  <c r="AB53" i="7"/>
  <c r="AB52" i="7"/>
  <c r="AB51" i="1"/>
  <c r="AB66" i="1"/>
  <c r="AB65" i="1"/>
  <c r="AB64" i="1"/>
  <c r="AB63" i="1"/>
  <c r="AB62" i="1"/>
  <c r="AB61" i="1"/>
  <c r="AB60" i="1"/>
  <c r="AB57" i="1"/>
  <c r="AB56" i="1"/>
  <c r="AB55" i="1"/>
  <c r="AB54" i="1"/>
  <c r="AB53" i="1"/>
  <c r="AB52" i="1"/>
  <c r="M34" i="9"/>
  <c r="M35" i="9"/>
  <c r="M36" i="9"/>
  <c r="M37" i="9"/>
  <c r="M38" i="9"/>
  <c r="M39" i="9"/>
  <c r="M40" i="9"/>
  <c r="M33" i="9"/>
  <c r="J34" i="9"/>
  <c r="J35" i="9"/>
  <c r="J36" i="9"/>
  <c r="J37" i="9"/>
  <c r="J38" i="9"/>
  <c r="J39" i="9"/>
  <c r="J40" i="9"/>
  <c r="J33" i="9"/>
  <c r="L27" i="9"/>
  <c r="L26" i="9"/>
  <c r="L25" i="9"/>
  <c r="L24" i="9"/>
  <c r="L23" i="9"/>
  <c r="L22" i="9"/>
  <c r="L21" i="9"/>
  <c r="L20" i="9"/>
  <c r="L19" i="9"/>
  <c r="K27" i="9"/>
  <c r="K26" i="9"/>
  <c r="K25" i="9"/>
  <c r="K24" i="9"/>
  <c r="K23" i="9"/>
  <c r="K22" i="9"/>
  <c r="K21" i="9"/>
  <c r="K20" i="9"/>
  <c r="K19" i="9"/>
  <c r="I27" i="9"/>
  <c r="I26" i="9"/>
  <c r="I25" i="9"/>
  <c r="I24" i="9"/>
  <c r="I23" i="9"/>
  <c r="I22" i="9"/>
  <c r="I21" i="9"/>
  <c r="I20" i="9"/>
  <c r="I19" i="9"/>
  <c r="H27" i="9"/>
  <c r="H26" i="9"/>
  <c r="H25" i="9"/>
  <c r="H24" i="9"/>
  <c r="H23" i="9"/>
  <c r="H22" i="9"/>
  <c r="H21" i="9"/>
  <c r="G45" i="9" l="1"/>
  <c r="Z77" i="9"/>
  <c r="AC67" i="9"/>
  <c r="AC70" i="9"/>
  <c r="AC73" i="9"/>
  <c r="AL53" i="8"/>
  <c r="AC57" i="8"/>
  <c r="AL75" i="8" s="1"/>
  <c r="AE57" i="8"/>
  <c r="AJ66" i="8" s="1"/>
  <c r="AL53" i="3"/>
  <c r="AC57" i="3"/>
  <c r="AB81" i="2" s="1"/>
  <c r="AC81" i="2" s="1"/>
  <c r="C62" i="2"/>
  <c r="D62" i="2" s="1"/>
  <c r="M59" i="2"/>
  <c r="J62" i="2"/>
  <c r="M62" i="2"/>
  <c r="J57" i="2"/>
  <c r="D61" i="2"/>
  <c r="G60" i="2"/>
  <c r="G62" i="2"/>
  <c r="AL75" i="3" l="1"/>
  <c r="H20" i="9" l="1"/>
  <c r="H19" i="9"/>
  <c r="J19" i="9" s="1"/>
  <c r="C27" i="9"/>
  <c r="C40" i="9" s="1"/>
  <c r="L8" i="9"/>
  <c r="I5" i="9"/>
  <c r="I6" i="9"/>
  <c r="I13" i="9"/>
  <c r="I4" i="9"/>
  <c r="C87" i="9"/>
  <c r="C86" i="9"/>
  <c r="C85" i="9"/>
  <c r="C84" i="9"/>
  <c r="C83" i="9"/>
  <c r="C82" i="9"/>
  <c r="C81" i="9"/>
  <c r="C80" i="9"/>
  <c r="C79" i="9"/>
  <c r="C78" i="9"/>
  <c r="C77" i="9"/>
  <c r="I73" i="9"/>
  <c r="H73" i="9"/>
  <c r="J73" i="9" s="1"/>
  <c r="C73" i="9"/>
  <c r="B73" i="9"/>
  <c r="I72" i="9"/>
  <c r="H72" i="9"/>
  <c r="J72" i="9" s="1"/>
  <c r="C72" i="9"/>
  <c r="B72" i="9"/>
  <c r="I71" i="9"/>
  <c r="H71" i="9"/>
  <c r="J71" i="9" s="1"/>
  <c r="C71" i="9"/>
  <c r="B71" i="9"/>
  <c r="I70" i="9"/>
  <c r="H70" i="9"/>
  <c r="J70" i="9" s="1"/>
  <c r="C70" i="9"/>
  <c r="D70" i="9" s="1"/>
  <c r="B70" i="9"/>
  <c r="I69" i="9"/>
  <c r="H69" i="9"/>
  <c r="J69" i="9" s="1"/>
  <c r="C69" i="9"/>
  <c r="B69" i="9"/>
  <c r="I68" i="9"/>
  <c r="H68" i="9"/>
  <c r="J68" i="9" s="1"/>
  <c r="C68" i="9"/>
  <c r="B68" i="9"/>
  <c r="I67" i="9"/>
  <c r="H67" i="9"/>
  <c r="J67" i="9" s="1"/>
  <c r="C67" i="9"/>
  <c r="B67" i="9"/>
  <c r="I66" i="9"/>
  <c r="H66" i="9"/>
  <c r="J66" i="9" s="1"/>
  <c r="C66" i="9"/>
  <c r="B66" i="9"/>
  <c r="I65" i="9"/>
  <c r="H65" i="9"/>
  <c r="C65" i="9"/>
  <c r="B65" i="9"/>
  <c r="C108" i="9"/>
  <c r="C107" i="9"/>
  <c r="C106" i="9"/>
  <c r="C105" i="9"/>
  <c r="C104" i="9"/>
  <c r="C103" i="9"/>
  <c r="C102" i="9"/>
  <c r="C98" i="9"/>
  <c r="C97" i="9"/>
  <c r="C96" i="9"/>
  <c r="C95" i="9"/>
  <c r="C94" i="9"/>
  <c r="C93" i="9"/>
  <c r="C92" i="9"/>
  <c r="L39" i="9"/>
  <c r="L37" i="9"/>
  <c r="L35" i="9"/>
  <c r="L40" i="9"/>
  <c r="M27" i="9"/>
  <c r="I40" i="9"/>
  <c r="J27" i="9"/>
  <c r="M26" i="9"/>
  <c r="J26" i="9"/>
  <c r="I39" i="9"/>
  <c r="M25" i="9"/>
  <c r="L38" i="9"/>
  <c r="I38" i="9"/>
  <c r="J25" i="9"/>
  <c r="M24" i="9"/>
  <c r="I37" i="9"/>
  <c r="L36" i="9"/>
  <c r="M23" i="9"/>
  <c r="I36" i="9"/>
  <c r="J23" i="9"/>
  <c r="M22" i="9"/>
  <c r="J22" i="9"/>
  <c r="I35" i="9"/>
  <c r="M21" i="9"/>
  <c r="J21" i="9"/>
  <c r="M20" i="9"/>
  <c r="J20" i="9"/>
  <c r="M19" i="9"/>
  <c r="AJ4" i="8"/>
  <c r="AG4" i="8" s="1"/>
  <c r="AB34" i="8"/>
  <c r="O156" i="8"/>
  <c r="N157" i="8" s="1"/>
  <c r="M157" i="8" s="1"/>
  <c r="J156" i="8"/>
  <c r="I157" i="8" s="1"/>
  <c r="H157" i="8" s="1"/>
  <c r="AE28" i="8" s="1"/>
  <c r="AC43" i="8" s="1"/>
  <c r="E156" i="8"/>
  <c r="D157" i="8" s="1"/>
  <c r="C157" i="8" s="1"/>
  <c r="AE13" i="8" s="1"/>
  <c r="AA42" i="8" s="1"/>
  <c r="T140" i="8"/>
  <c r="S141" i="8" s="1"/>
  <c r="R141" i="8" s="1"/>
  <c r="AE12" i="8" s="1"/>
  <c r="O140" i="8"/>
  <c r="N141" i="8" s="1"/>
  <c r="M141" i="8" s="1"/>
  <c r="AE27" i="8" s="1"/>
  <c r="AC42" i="8" s="1"/>
  <c r="J140" i="8"/>
  <c r="I141" i="8" s="1"/>
  <c r="H141" i="8" s="1"/>
  <c r="AE26" i="8" s="1"/>
  <c r="E140" i="8"/>
  <c r="D140" i="8" s="1"/>
  <c r="C140" i="8" s="1"/>
  <c r="AD11" i="8" s="1"/>
  <c r="C25" i="9" s="1"/>
  <c r="C38" i="9" s="1"/>
  <c r="T124" i="8"/>
  <c r="S124" i="8" s="1"/>
  <c r="R124" i="8" s="1"/>
  <c r="AD10" i="8" s="1"/>
  <c r="C24" i="9" s="1"/>
  <c r="C37" i="9" s="1"/>
  <c r="O124" i="8"/>
  <c r="N125" i="8" s="1"/>
  <c r="M125" i="8" s="1"/>
  <c r="AE25" i="8" s="1"/>
  <c r="AC40" i="8" s="1"/>
  <c r="J124" i="8"/>
  <c r="I124" i="8" s="1"/>
  <c r="H124" i="8" s="1"/>
  <c r="AD24" i="8" s="1"/>
  <c r="T108" i="8"/>
  <c r="S109" i="8" s="1"/>
  <c r="R109" i="8" s="1"/>
  <c r="AE9" i="8" s="1"/>
  <c r="O108" i="8"/>
  <c r="N109" i="8" s="1"/>
  <c r="M109" i="8" s="1"/>
  <c r="AE23" i="8" s="1"/>
  <c r="AC38" i="8" s="1"/>
  <c r="J108" i="8"/>
  <c r="I109" i="8" s="1"/>
  <c r="H109" i="8" s="1"/>
  <c r="AE22" i="8" s="1"/>
  <c r="E108" i="8"/>
  <c r="D109" i="8" s="1"/>
  <c r="C109" i="8" s="1"/>
  <c r="AE8" i="8" s="1"/>
  <c r="J92" i="8"/>
  <c r="I92" i="8" s="1"/>
  <c r="H92" i="8" s="1"/>
  <c r="AD7" i="8" s="1"/>
  <c r="E92" i="8"/>
  <c r="D93" i="8" s="1"/>
  <c r="C93" i="8" s="1"/>
  <c r="AE21" i="8" s="1"/>
  <c r="AC36" i="8" s="1"/>
  <c r="J76" i="8"/>
  <c r="I77" i="8" s="1"/>
  <c r="H77" i="8" s="1"/>
  <c r="AE20" i="8" s="1"/>
  <c r="AC35" i="8" s="1"/>
  <c r="E76" i="8"/>
  <c r="D76" i="8" s="1"/>
  <c r="C76" i="8" s="1"/>
  <c r="AD6" i="8" s="1"/>
  <c r="C21" i="9" s="1"/>
  <c r="T60" i="8"/>
  <c r="S61" i="8" s="1"/>
  <c r="R61" i="8" s="1"/>
  <c r="AE5" i="8" s="1"/>
  <c r="O60" i="8"/>
  <c r="N60" i="8" s="1"/>
  <c r="M60" i="8" s="1"/>
  <c r="AD19" i="8" s="1"/>
  <c r="J60" i="8"/>
  <c r="I61" i="8" s="1"/>
  <c r="H61" i="8" s="1"/>
  <c r="AE18" i="8" s="1"/>
  <c r="AC33" i="8" s="1"/>
  <c r="D61" i="8"/>
  <c r="C61" i="8" s="1"/>
  <c r="AE4" i="8" s="1"/>
  <c r="AF51" i="8" s="1"/>
  <c r="C47" i="8"/>
  <c r="AK28" i="8"/>
  <c r="AH28" i="8" s="1"/>
  <c r="AJ28" i="8"/>
  <c r="AG28" i="8" s="1"/>
  <c r="AD43" i="8" s="1"/>
  <c r="AI28" i="8"/>
  <c r="AK27" i="8"/>
  <c r="AH27" i="8" s="1"/>
  <c r="AJ27" i="8"/>
  <c r="AG27" i="8" s="1"/>
  <c r="AD42" i="8" s="1"/>
  <c r="AI27" i="8"/>
  <c r="AK26" i="8"/>
  <c r="AH26" i="8" s="1"/>
  <c r="AJ26" i="8"/>
  <c r="AG26" i="8" s="1"/>
  <c r="AI26" i="8"/>
  <c r="AK25" i="8"/>
  <c r="AH25" i="8" s="1"/>
  <c r="AJ25" i="8"/>
  <c r="AG25" i="8" s="1"/>
  <c r="AI25" i="8"/>
  <c r="AK24" i="8"/>
  <c r="AH24" i="8" s="1"/>
  <c r="AJ24" i="8"/>
  <c r="AG24" i="8" s="1"/>
  <c r="AI24" i="8"/>
  <c r="AK23" i="8"/>
  <c r="AH23" i="8" s="1"/>
  <c r="AJ23" i="8"/>
  <c r="AG23" i="8" s="1"/>
  <c r="AI23" i="8"/>
  <c r="AK22" i="8"/>
  <c r="AH22" i="8" s="1"/>
  <c r="AJ22" i="8"/>
  <c r="AG22" i="8" s="1"/>
  <c r="AI22" i="8"/>
  <c r="AK21" i="8"/>
  <c r="AH21" i="8" s="1"/>
  <c r="AJ21" i="8"/>
  <c r="AG21" i="8" s="1"/>
  <c r="AI21" i="8"/>
  <c r="AK20" i="8"/>
  <c r="AH20" i="8" s="1"/>
  <c r="AJ20" i="8"/>
  <c r="AG20" i="8" s="1"/>
  <c r="AI20" i="8"/>
  <c r="AK19" i="8"/>
  <c r="AH19" i="8" s="1"/>
  <c r="AJ19" i="8"/>
  <c r="AG19" i="8" s="1"/>
  <c r="AI19" i="8"/>
  <c r="AK18" i="8"/>
  <c r="AH18" i="8" s="1"/>
  <c r="AJ18" i="8"/>
  <c r="AG18" i="8" s="1"/>
  <c r="AD33" i="8" s="1"/>
  <c r="AI18" i="8"/>
  <c r="AK14" i="8"/>
  <c r="AH14" i="8" s="1"/>
  <c r="AJ14" i="8"/>
  <c r="AG14" i="8" s="1"/>
  <c r="AI14" i="8"/>
  <c r="AK13" i="8"/>
  <c r="AH13" i="8" s="1"/>
  <c r="AJ13" i="8"/>
  <c r="AG13" i="8" s="1"/>
  <c r="AI13" i="8"/>
  <c r="AK12" i="8"/>
  <c r="AH12" i="8" s="1"/>
  <c r="AJ12" i="8"/>
  <c r="AG12" i="8" s="1"/>
  <c r="AI12" i="8"/>
  <c r="AK11" i="8"/>
  <c r="AH11" i="8" s="1"/>
  <c r="AJ11" i="8"/>
  <c r="AG11" i="8" s="1"/>
  <c r="AI11" i="8"/>
  <c r="AK10" i="8"/>
  <c r="AH10" i="8" s="1"/>
  <c r="AJ10" i="8"/>
  <c r="AG10" i="8" s="1"/>
  <c r="AI10" i="8"/>
  <c r="AK9" i="8"/>
  <c r="AH9" i="8" s="1"/>
  <c r="AJ9" i="8"/>
  <c r="AG9" i="8" s="1"/>
  <c r="AI9" i="8"/>
  <c r="AK8" i="8"/>
  <c r="AH8" i="8" s="1"/>
  <c r="AJ8" i="8"/>
  <c r="AG8" i="8" s="1"/>
  <c r="AB37" i="8" s="1"/>
  <c r="AI8" i="8"/>
  <c r="AK7" i="8"/>
  <c r="AH7" i="8" s="1"/>
  <c r="AJ7" i="8"/>
  <c r="AG7" i="8" s="1"/>
  <c r="AB36" i="8" s="1"/>
  <c r="AI7" i="8"/>
  <c r="AK6" i="8"/>
  <c r="AH6" i="8" s="1"/>
  <c r="AJ6" i="8"/>
  <c r="AG6" i="8" s="1"/>
  <c r="AB35" i="8" s="1"/>
  <c r="AI6" i="8"/>
  <c r="AK5" i="8"/>
  <c r="AH5" i="8" s="1"/>
  <c r="AJ5" i="8"/>
  <c r="AG5" i="8" s="1"/>
  <c r="AI5" i="8"/>
  <c r="AK4" i="8"/>
  <c r="AH4" i="8" s="1"/>
  <c r="AI4" i="8"/>
  <c r="C80" i="2"/>
  <c r="C81" i="2"/>
  <c r="C82" i="2"/>
  <c r="C83" i="2"/>
  <c r="C84" i="2"/>
  <c r="C85" i="2"/>
  <c r="C86" i="2"/>
  <c r="C87" i="2"/>
  <c r="C88" i="2"/>
  <c r="C89" i="2"/>
  <c r="C79" i="2"/>
  <c r="B83" i="2"/>
  <c r="AK56" i="1"/>
  <c r="B87" i="9" s="1"/>
  <c r="AK55" i="1"/>
  <c r="B88" i="2" s="1"/>
  <c r="AK54" i="1"/>
  <c r="B87" i="2" s="1"/>
  <c r="AK53" i="1"/>
  <c r="B84" i="9" s="1"/>
  <c r="AK52" i="1"/>
  <c r="B83" i="9" s="1"/>
  <c r="D83" i="9" s="1"/>
  <c r="AK51" i="1"/>
  <c r="B82" i="9" s="1"/>
  <c r="AK50" i="1"/>
  <c r="B81" i="9" s="1"/>
  <c r="AK49" i="1"/>
  <c r="B82" i="2" s="1"/>
  <c r="AK48" i="1"/>
  <c r="B79" i="9" s="1"/>
  <c r="AK47" i="1"/>
  <c r="B80" i="2" s="1"/>
  <c r="B77" i="9"/>
  <c r="AK45" i="3"/>
  <c r="AK44" i="3"/>
  <c r="I68" i="2"/>
  <c r="I69" i="2"/>
  <c r="I70" i="2"/>
  <c r="I71" i="2"/>
  <c r="I72" i="2"/>
  <c r="I73" i="2"/>
  <c r="I74" i="2"/>
  <c r="I75" i="2"/>
  <c r="I67" i="2"/>
  <c r="C68" i="2"/>
  <c r="C69" i="2"/>
  <c r="C70" i="2"/>
  <c r="C71" i="2"/>
  <c r="C72" i="2"/>
  <c r="C73" i="2"/>
  <c r="C74" i="2"/>
  <c r="C75" i="2"/>
  <c r="C67" i="2"/>
  <c r="H68" i="2"/>
  <c r="H69" i="2"/>
  <c r="H70" i="2"/>
  <c r="H71" i="2"/>
  <c r="H72" i="2"/>
  <c r="H73" i="2"/>
  <c r="H74" i="2"/>
  <c r="H75" i="2"/>
  <c r="H67" i="2"/>
  <c r="B68" i="2"/>
  <c r="B69" i="2"/>
  <c r="B70" i="2"/>
  <c r="B71" i="2"/>
  <c r="B72" i="2"/>
  <c r="B73" i="2"/>
  <c r="B74" i="2"/>
  <c r="B75" i="2"/>
  <c r="B67" i="2"/>
  <c r="AL44" i="3"/>
  <c r="AK53" i="3"/>
  <c r="AK52" i="3"/>
  <c r="AK51" i="3"/>
  <c r="AK50" i="3"/>
  <c r="AK49" i="3"/>
  <c r="AK48" i="3"/>
  <c r="AK47" i="3"/>
  <c r="AK46" i="3"/>
  <c r="AJ4" i="3"/>
  <c r="AG4" i="3" s="1"/>
  <c r="AB33" i="3" s="1"/>
  <c r="X149" i="3"/>
  <c r="X148" i="3"/>
  <c r="X147" i="3"/>
  <c r="X132" i="3"/>
  <c r="X135" i="3"/>
  <c r="X134" i="3"/>
  <c r="X133" i="3"/>
  <c r="X118" i="3"/>
  <c r="X120" i="3"/>
  <c r="X119" i="3"/>
  <c r="X105" i="3"/>
  <c r="X104" i="3"/>
  <c r="X103" i="3"/>
  <c r="X102" i="3"/>
  <c r="N87" i="3"/>
  <c r="N86" i="3"/>
  <c r="N74" i="3"/>
  <c r="N73" i="3"/>
  <c r="X63" i="3"/>
  <c r="X66" i="3"/>
  <c r="X65" i="3"/>
  <c r="X64" i="3"/>
  <c r="D110" i="2"/>
  <c r="D109" i="2"/>
  <c r="D108" i="2"/>
  <c r="D107" i="2"/>
  <c r="D106" i="2"/>
  <c r="D105" i="2"/>
  <c r="D104" i="2"/>
  <c r="D100" i="2"/>
  <c r="D99" i="2"/>
  <c r="D98" i="2"/>
  <c r="D97" i="2"/>
  <c r="D96" i="2"/>
  <c r="D95" i="2"/>
  <c r="D94" i="2"/>
  <c r="AD4" i="1"/>
  <c r="D75" i="7"/>
  <c r="I75" i="7"/>
  <c r="D59" i="7"/>
  <c r="I63" i="7"/>
  <c r="I62" i="7"/>
  <c r="I59" i="7"/>
  <c r="N59" i="7"/>
  <c r="S59" i="7"/>
  <c r="X147" i="1"/>
  <c r="E156" i="7" s="1"/>
  <c r="X149" i="1"/>
  <c r="O156" i="7" s="1"/>
  <c r="X148" i="1"/>
  <c r="J156" i="7" s="1"/>
  <c r="X132" i="1"/>
  <c r="E140" i="7" s="1"/>
  <c r="D141" i="7" s="1"/>
  <c r="C141" i="7" s="1"/>
  <c r="AE12" i="7" s="1"/>
  <c r="X135" i="1"/>
  <c r="T140" i="7" s="1"/>
  <c r="X134" i="1"/>
  <c r="O140" i="7" s="1"/>
  <c r="X133" i="1"/>
  <c r="J140" i="7" s="1"/>
  <c r="X120" i="1"/>
  <c r="T124" i="7" s="1"/>
  <c r="X117" i="1"/>
  <c r="E124" i="7" s="1"/>
  <c r="X119" i="1"/>
  <c r="O124" i="7" s="1"/>
  <c r="X118" i="1"/>
  <c r="J124" i="7" s="1"/>
  <c r="X105" i="1"/>
  <c r="T108" i="7" s="1"/>
  <c r="S108" i="7" s="1"/>
  <c r="R108" i="7" s="1"/>
  <c r="AD9" i="7" s="1"/>
  <c r="C9" i="9" s="1"/>
  <c r="X104" i="1"/>
  <c r="O108" i="7" s="1"/>
  <c r="X103" i="1"/>
  <c r="J108" i="7" s="1"/>
  <c r="X102" i="1"/>
  <c r="E108" i="7" s="1"/>
  <c r="N87" i="1"/>
  <c r="J92" i="7" s="1"/>
  <c r="N86" i="1"/>
  <c r="E92" i="7" s="1"/>
  <c r="N74" i="1"/>
  <c r="J76" i="7" s="1"/>
  <c r="N73" i="1"/>
  <c r="E76" i="7" s="1"/>
  <c r="X66" i="1"/>
  <c r="T60" i="7" s="1"/>
  <c r="S61" i="7" s="1"/>
  <c r="R61" i="7" s="1"/>
  <c r="X65" i="1"/>
  <c r="O60" i="7" s="1"/>
  <c r="X64" i="1"/>
  <c r="J60" i="7" s="1"/>
  <c r="X63" i="1"/>
  <c r="E60" i="7" s="1"/>
  <c r="D60" i="7" s="1"/>
  <c r="AK29" i="7"/>
  <c r="AH29" i="7" s="1"/>
  <c r="AG66" i="7" s="1"/>
  <c r="AJ29" i="7"/>
  <c r="AG29" i="7" s="1"/>
  <c r="AD44" i="7" s="1"/>
  <c r="AI29" i="7"/>
  <c r="AH66" i="7" s="1"/>
  <c r="AK28" i="7"/>
  <c r="AH28" i="7" s="1"/>
  <c r="AJ28" i="7"/>
  <c r="AG28" i="7" s="1"/>
  <c r="AD43" i="7" s="1"/>
  <c r="AI28" i="7"/>
  <c r="AK27" i="7"/>
  <c r="AH27" i="7" s="1"/>
  <c r="AJ27" i="7"/>
  <c r="AG27" i="7" s="1"/>
  <c r="AD42" i="7" s="1"/>
  <c r="AI27" i="7"/>
  <c r="AH65" i="7" s="1"/>
  <c r="AK26" i="7"/>
  <c r="AH26" i="7" s="1"/>
  <c r="AJ26" i="7"/>
  <c r="AG26" i="7" s="1"/>
  <c r="AD41" i="7" s="1"/>
  <c r="AI26" i="7"/>
  <c r="AK25" i="7"/>
  <c r="AH25" i="7" s="1"/>
  <c r="AJ25" i="7"/>
  <c r="AG25" i="7" s="1"/>
  <c r="AD40" i="7" s="1"/>
  <c r="AI25" i="7"/>
  <c r="AK24" i="7"/>
  <c r="AH24" i="7" s="1"/>
  <c r="AJ24" i="7"/>
  <c r="AG24" i="7" s="1"/>
  <c r="AD39" i="7" s="1"/>
  <c r="AI24" i="7"/>
  <c r="AK23" i="7"/>
  <c r="AH23" i="7" s="1"/>
  <c r="AG63" i="7" s="1"/>
  <c r="AJ23" i="7"/>
  <c r="AG23" i="7" s="1"/>
  <c r="AD38" i="7" s="1"/>
  <c r="AI23" i="7"/>
  <c r="AH63" i="7" s="1"/>
  <c r="AK22" i="7"/>
  <c r="AH22" i="7" s="1"/>
  <c r="AG62" i="7" s="1"/>
  <c r="AJ22" i="7"/>
  <c r="AG22" i="7" s="1"/>
  <c r="AD37" i="7" s="1"/>
  <c r="AI22" i="7"/>
  <c r="AH62" i="7" s="1"/>
  <c r="AK21" i="7"/>
  <c r="AH21" i="7" s="1"/>
  <c r="AG61" i="7" s="1"/>
  <c r="AJ21" i="7"/>
  <c r="AG21" i="7" s="1"/>
  <c r="AD36" i="7" s="1"/>
  <c r="AI21" i="7"/>
  <c r="AH61" i="7" s="1"/>
  <c r="AK20" i="7"/>
  <c r="AH20" i="7" s="1"/>
  <c r="AJ20" i="7"/>
  <c r="AG20" i="7" s="1"/>
  <c r="AD35" i="7" s="1"/>
  <c r="AI20" i="7"/>
  <c r="AK19" i="7"/>
  <c r="AH19" i="7" s="1"/>
  <c r="AJ19" i="7"/>
  <c r="AG19" i="7" s="1"/>
  <c r="AD34" i="7" s="1"/>
  <c r="AI19" i="7"/>
  <c r="AH60" i="7" s="1"/>
  <c r="AK15" i="7"/>
  <c r="AH15" i="7" s="1"/>
  <c r="I14" i="9" s="1"/>
  <c r="AJ15" i="7"/>
  <c r="AG15" i="7" s="1"/>
  <c r="AI15" i="7"/>
  <c r="L14" i="9" s="1"/>
  <c r="AK14" i="7"/>
  <c r="AH14" i="7" s="1"/>
  <c r="AG57" i="7" s="1"/>
  <c r="AJ14" i="7"/>
  <c r="AG14" i="7" s="1"/>
  <c r="AI14" i="7"/>
  <c r="AK13" i="7"/>
  <c r="AH13" i="7" s="1"/>
  <c r="AJ13" i="7"/>
  <c r="AG13" i="7" s="1"/>
  <c r="AB43" i="7" s="1"/>
  <c r="AI13" i="7"/>
  <c r="L13" i="9" s="1"/>
  <c r="AK12" i="7"/>
  <c r="AH12" i="7" s="1"/>
  <c r="AG56" i="7" s="1"/>
  <c r="AJ12" i="7"/>
  <c r="AG12" i="7" s="1"/>
  <c r="AI12" i="7"/>
  <c r="AH56" i="7" s="1"/>
  <c r="AK11" i="7"/>
  <c r="AH11" i="7" s="1"/>
  <c r="I11" i="9" s="1"/>
  <c r="AJ11" i="7"/>
  <c r="AG11" i="7" s="1"/>
  <c r="AI11" i="7"/>
  <c r="L11" i="9" s="1"/>
  <c r="AK10" i="7"/>
  <c r="AH10" i="7" s="1"/>
  <c r="AG55" i="7" s="1"/>
  <c r="AJ10" i="7"/>
  <c r="AG10" i="7" s="1"/>
  <c r="AI10" i="7"/>
  <c r="AH55" i="7" s="1"/>
  <c r="AK9" i="7"/>
  <c r="AH9" i="7" s="1"/>
  <c r="I9" i="9" s="1"/>
  <c r="AJ9" i="7"/>
  <c r="AG9" i="7" s="1"/>
  <c r="AI9" i="7"/>
  <c r="L9" i="9" s="1"/>
  <c r="AK8" i="7"/>
  <c r="AH8" i="7" s="1"/>
  <c r="AJ8" i="7"/>
  <c r="AG8" i="7" s="1"/>
  <c r="AB38" i="7" s="1"/>
  <c r="AI8" i="7"/>
  <c r="AH54" i="7" s="1"/>
  <c r="AK7" i="7"/>
  <c r="AH7" i="7" s="1"/>
  <c r="AJ7" i="7"/>
  <c r="AG7" i="7" s="1"/>
  <c r="AI7" i="7"/>
  <c r="AH53" i="7" s="1"/>
  <c r="AK6" i="7"/>
  <c r="AH6" i="7" s="1"/>
  <c r="AG52" i="7" s="1"/>
  <c r="AJ6" i="7"/>
  <c r="AG6" i="7" s="1"/>
  <c r="AI6" i="7"/>
  <c r="AH52" i="7" s="1"/>
  <c r="AK5" i="7"/>
  <c r="AH5" i="7" s="1"/>
  <c r="AJ5" i="7"/>
  <c r="AG5" i="7" s="1"/>
  <c r="AI5" i="7"/>
  <c r="L5" i="9" s="1"/>
  <c r="AK4" i="7"/>
  <c r="AH4" i="7" s="1"/>
  <c r="AG51" i="7" s="1"/>
  <c r="AJ4" i="7"/>
  <c r="AG4" i="7" s="1"/>
  <c r="AI4" i="7"/>
  <c r="AH51" i="7" s="1"/>
  <c r="F56" i="9" l="1"/>
  <c r="AK60" i="8"/>
  <c r="E56" i="9" s="1"/>
  <c r="G56" i="9" s="1"/>
  <c r="I7" i="9"/>
  <c r="I12" i="9"/>
  <c r="L4" i="9"/>
  <c r="L6" i="9"/>
  <c r="L7" i="9"/>
  <c r="I10" i="9"/>
  <c r="L12" i="9"/>
  <c r="AH57" i="7"/>
  <c r="AG60" i="7"/>
  <c r="AH64" i="7"/>
  <c r="AG65" i="7"/>
  <c r="AG54" i="7"/>
  <c r="I8" i="9"/>
  <c r="L10" i="9"/>
  <c r="B85" i="2"/>
  <c r="D85" i="2" s="1"/>
  <c r="AA42" i="7"/>
  <c r="B86" i="2"/>
  <c r="D86" i="2" s="1"/>
  <c r="B84" i="2"/>
  <c r="B78" i="9"/>
  <c r="B80" i="9"/>
  <c r="B86" i="9"/>
  <c r="D86" i="9" s="1"/>
  <c r="B79" i="2"/>
  <c r="D79" i="2" s="1"/>
  <c r="B89" i="2"/>
  <c r="D89" i="2" s="1"/>
  <c r="B81" i="2"/>
  <c r="D81" i="2" s="1"/>
  <c r="B85" i="9"/>
  <c r="D74" i="2"/>
  <c r="J75" i="2"/>
  <c r="D141" i="8"/>
  <c r="C141" i="8" s="1"/>
  <c r="AE11" i="8" s="1"/>
  <c r="D65" i="9"/>
  <c r="D67" i="9"/>
  <c r="D73" i="9"/>
  <c r="I60" i="8"/>
  <c r="H60" i="8" s="1"/>
  <c r="AD18" i="8" s="1"/>
  <c r="AN18" i="8" s="1"/>
  <c r="D70" i="2"/>
  <c r="J71" i="2"/>
  <c r="D77" i="8"/>
  <c r="C77" i="8" s="1"/>
  <c r="AE6" i="8" s="1"/>
  <c r="AN6" i="8" s="1"/>
  <c r="S125" i="8"/>
  <c r="R125" i="8" s="1"/>
  <c r="AE10" i="8" s="1"/>
  <c r="AL38" i="8" s="1"/>
  <c r="E24" i="9" s="1"/>
  <c r="D92" i="8"/>
  <c r="C92" i="8" s="1"/>
  <c r="AD21" i="8" s="1"/>
  <c r="N140" i="8"/>
  <c r="M140" i="8" s="1"/>
  <c r="AD27" i="8" s="1"/>
  <c r="AN27" i="8" s="1"/>
  <c r="I93" i="8"/>
  <c r="H93" i="8" s="1"/>
  <c r="AE7" i="8" s="1"/>
  <c r="AA36" i="8" s="1"/>
  <c r="D71" i="9"/>
  <c r="I108" i="8"/>
  <c r="H108" i="8" s="1"/>
  <c r="AD22" i="8" s="1"/>
  <c r="AN22" i="8" s="1"/>
  <c r="I125" i="8"/>
  <c r="H125" i="8" s="1"/>
  <c r="AE24" i="8" s="1"/>
  <c r="AC39" i="8" s="1"/>
  <c r="D66" i="9"/>
  <c r="D71" i="2"/>
  <c r="J72" i="2"/>
  <c r="J74" i="2"/>
  <c r="D72" i="9"/>
  <c r="F19" i="9"/>
  <c r="AA33" i="8"/>
  <c r="AA37" i="8"/>
  <c r="F22" i="9"/>
  <c r="F35" i="9" s="1"/>
  <c r="AA41" i="8"/>
  <c r="F26" i="9"/>
  <c r="F39" i="9" s="1"/>
  <c r="AA38" i="8"/>
  <c r="F23" i="9"/>
  <c r="F36" i="9" s="1"/>
  <c r="AA34" i="8"/>
  <c r="F20" i="9"/>
  <c r="AA43" i="8"/>
  <c r="F27" i="9"/>
  <c r="F40" i="9" s="1"/>
  <c r="N108" i="8"/>
  <c r="M108" i="8" s="1"/>
  <c r="AD23" i="8" s="1"/>
  <c r="AN23" i="8" s="1"/>
  <c r="S140" i="8"/>
  <c r="R140" i="8" s="1"/>
  <c r="AD12" i="8" s="1"/>
  <c r="C26" i="9" s="1"/>
  <c r="C39" i="9" s="1"/>
  <c r="N61" i="8"/>
  <c r="M61" i="8" s="1"/>
  <c r="AE19" i="8" s="1"/>
  <c r="AC34" i="8" s="1"/>
  <c r="S60" i="8"/>
  <c r="R60" i="8" s="1"/>
  <c r="AD5" i="8" s="1"/>
  <c r="C20" i="9" s="1"/>
  <c r="C34" i="9" s="1"/>
  <c r="S108" i="8"/>
  <c r="R108" i="8" s="1"/>
  <c r="AD9" i="8" s="1"/>
  <c r="C23" i="9" s="1"/>
  <c r="C36" i="9" s="1"/>
  <c r="D156" i="8"/>
  <c r="C156" i="8" s="1"/>
  <c r="AD13" i="8" s="1"/>
  <c r="AN13" i="8" s="1"/>
  <c r="D68" i="9"/>
  <c r="D75" i="2"/>
  <c r="J67" i="2"/>
  <c r="J68" i="2"/>
  <c r="D60" i="8"/>
  <c r="C60" i="8" s="1"/>
  <c r="D108" i="8"/>
  <c r="C108" i="8" s="1"/>
  <c r="AD8" i="8" s="1"/>
  <c r="C22" i="9" s="1"/>
  <c r="C35" i="9" s="1"/>
  <c r="I140" i="8"/>
  <c r="H140" i="8" s="1"/>
  <c r="AD26" i="8" s="1"/>
  <c r="AN26" i="8" s="1"/>
  <c r="I156" i="8"/>
  <c r="H156" i="8" s="1"/>
  <c r="AD28" i="8" s="1"/>
  <c r="AN28" i="8" s="1"/>
  <c r="AA40" i="8"/>
  <c r="F25" i="9"/>
  <c r="F38" i="9" s="1"/>
  <c r="D67" i="2"/>
  <c r="D68" i="2"/>
  <c r="I76" i="8"/>
  <c r="H76" i="8" s="1"/>
  <c r="AD20" i="8" s="1"/>
  <c r="AK34" i="8" s="1"/>
  <c r="B21" i="9" s="1"/>
  <c r="D21" i="9" s="1"/>
  <c r="N124" i="8"/>
  <c r="M124" i="8" s="1"/>
  <c r="AD25" i="8" s="1"/>
  <c r="AN25" i="8" s="1"/>
  <c r="N156" i="8"/>
  <c r="M156" i="8" s="1"/>
  <c r="J65" i="9"/>
  <c r="D69" i="9"/>
  <c r="D85" i="9"/>
  <c r="D83" i="2"/>
  <c r="D88" i="2"/>
  <c r="D80" i="2"/>
  <c r="D82" i="2"/>
  <c r="D77" i="9"/>
  <c r="D84" i="9"/>
  <c r="D84" i="2"/>
  <c r="D81" i="9"/>
  <c r="D80" i="9"/>
  <c r="D82" i="9"/>
  <c r="D87" i="2"/>
  <c r="D79" i="9"/>
  <c r="F12" i="9"/>
  <c r="D78" i="9"/>
  <c r="D87" i="9"/>
  <c r="D73" i="2"/>
  <c r="D72" i="2"/>
  <c r="J73" i="2"/>
  <c r="D69" i="2"/>
  <c r="J70" i="2"/>
  <c r="J69" i="2"/>
  <c r="J24" i="9"/>
  <c r="AM24" i="8"/>
  <c r="AM36" i="8"/>
  <c r="AL39" i="8"/>
  <c r="E25" i="9" s="1"/>
  <c r="AN39" i="8"/>
  <c r="AK35" i="8"/>
  <c r="AN32" i="8"/>
  <c r="AN35" i="8"/>
  <c r="AM25" i="8"/>
  <c r="AD40" i="8"/>
  <c r="AM33" i="8"/>
  <c r="AN33" i="8"/>
  <c r="AN40" i="8"/>
  <c r="AN36" i="8"/>
  <c r="AM40" i="8"/>
  <c r="AM38" i="8"/>
  <c r="AN7" i="8"/>
  <c r="AM9" i="8"/>
  <c r="AN38" i="8"/>
  <c r="AL41" i="8"/>
  <c r="E27" i="9" s="1"/>
  <c r="AM34" i="8"/>
  <c r="AN34" i="8"/>
  <c r="AN37" i="8"/>
  <c r="AN41" i="8"/>
  <c r="AM12" i="8"/>
  <c r="AB41" i="8"/>
  <c r="AD35" i="8"/>
  <c r="AM20" i="8"/>
  <c r="AD38" i="8"/>
  <c r="AM23" i="8"/>
  <c r="AM14" i="8"/>
  <c r="AB43" i="8"/>
  <c r="AM32" i="8"/>
  <c r="AM37" i="8"/>
  <c r="AM28" i="8"/>
  <c r="AM41" i="8"/>
  <c r="AM39" i="8"/>
  <c r="AB33" i="8"/>
  <c r="AM4" i="8"/>
  <c r="AM10" i="8"/>
  <c r="AM26" i="8"/>
  <c r="AD41" i="8"/>
  <c r="AM21" i="8"/>
  <c r="AD36" i="8"/>
  <c r="AB42" i="8"/>
  <c r="AM13" i="8"/>
  <c r="AM35" i="8"/>
  <c r="AN21" i="8"/>
  <c r="AN11" i="8"/>
  <c r="AM27" i="8"/>
  <c r="AM22" i="8"/>
  <c r="AD37" i="8"/>
  <c r="AM19" i="8"/>
  <c r="AD34" i="8"/>
  <c r="AM11" i="8"/>
  <c r="AB40" i="8"/>
  <c r="AL32" i="8"/>
  <c r="E19" i="9" s="1"/>
  <c r="AL36" i="8"/>
  <c r="E22" i="9" s="1"/>
  <c r="AL40" i="8"/>
  <c r="E26" i="9" s="1"/>
  <c r="AM6" i="8"/>
  <c r="AM18" i="8"/>
  <c r="AM8" i="8"/>
  <c r="AB39" i="8"/>
  <c r="AC37" i="8"/>
  <c r="AC41" i="8"/>
  <c r="AD39" i="8"/>
  <c r="AL35" i="8"/>
  <c r="AL37" i="8"/>
  <c r="E23" i="9" s="1"/>
  <c r="AM5" i="8"/>
  <c r="AM7" i="8"/>
  <c r="AB38" i="8"/>
  <c r="I157" i="7"/>
  <c r="H157" i="7" s="1"/>
  <c r="AE29" i="7" s="1"/>
  <c r="I156" i="7"/>
  <c r="H156" i="7" s="1"/>
  <c r="AD29" i="7" s="1"/>
  <c r="D93" i="7"/>
  <c r="C93" i="7" s="1"/>
  <c r="AE22" i="7" s="1"/>
  <c r="AF62" i="7" s="1"/>
  <c r="D92" i="7"/>
  <c r="C92" i="7" s="1"/>
  <c r="AD22" i="7" s="1"/>
  <c r="AE62" i="7" s="1"/>
  <c r="N157" i="7"/>
  <c r="M157" i="7" s="1"/>
  <c r="AE15" i="7" s="1"/>
  <c r="N156" i="7"/>
  <c r="M156" i="7" s="1"/>
  <c r="AD15" i="7" s="1"/>
  <c r="C14" i="9" s="1"/>
  <c r="I92" i="7"/>
  <c r="H92" i="7" s="1"/>
  <c r="AD7" i="7" s="1"/>
  <c r="I93" i="7"/>
  <c r="H93" i="7" s="1"/>
  <c r="AE7" i="7" s="1"/>
  <c r="AF53" i="7" s="1"/>
  <c r="D108" i="7"/>
  <c r="C108" i="7" s="1"/>
  <c r="AD8" i="7" s="1"/>
  <c r="D109" i="7"/>
  <c r="C109" i="7" s="1"/>
  <c r="AE8" i="7" s="1"/>
  <c r="N109" i="7"/>
  <c r="M109" i="7" s="1"/>
  <c r="AE24" i="7" s="1"/>
  <c r="AC39" i="7" s="1"/>
  <c r="N108" i="7"/>
  <c r="M108" i="7" s="1"/>
  <c r="AD24" i="7" s="1"/>
  <c r="AJ38" i="7" s="1"/>
  <c r="B9" i="9" s="1"/>
  <c r="D9" i="9" s="1"/>
  <c r="I108" i="7"/>
  <c r="H108" i="7" s="1"/>
  <c r="AD23" i="7" s="1"/>
  <c r="AE63" i="7" s="1"/>
  <c r="I109" i="7"/>
  <c r="H109" i="7" s="1"/>
  <c r="AE23" i="7" s="1"/>
  <c r="I125" i="7"/>
  <c r="H125" i="7" s="1"/>
  <c r="AE25" i="7" s="1"/>
  <c r="I124" i="7"/>
  <c r="H124" i="7" s="1"/>
  <c r="AD25" i="7" s="1"/>
  <c r="N124" i="7"/>
  <c r="M124" i="7" s="1"/>
  <c r="AD26" i="7" s="1"/>
  <c r="N125" i="7"/>
  <c r="M125" i="7" s="1"/>
  <c r="AE26" i="7" s="1"/>
  <c r="D77" i="7"/>
  <c r="C77" i="7" s="1"/>
  <c r="AE6" i="7" s="1"/>
  <c r="AF52" i="7" s="1"/>
  <c r="D76" i="7"/>
  <c r="C76" i="7" s="1"/>
  <c r="AD6" i="7" s="1"/>
  <c r="D157" i="7"/>
  <c r="C157" i="7" s="1"/>
  <c r="AE14" i="7" s="1"/>
  <c r="D156" i="7"/>
  <c r="C156" i="7" s="1"/>
  <c r="AD14" i="7" s="1"/>
  <c r="D125" i="7"/>
  <c r="C125" i="7" s="1"/>
  <c r="AE10" i="7" s="1"/>
  <c r="D124" i="7"/>
  <c r="C124" i="7" s="1"/>
  <c r="AD10" i="7" s="1"/>
  <c r="S125" i="7"/>
  <c r="R125" i="7" s="1"/>
  <c r="AE11" i="7" s="1"/>
  <c r="S124" i="7"/>
  <c r="R124" i="7" s="1"/>
  <c r="AD11" i="7" s="1"/>
  <c r="Z11" i="7" s="1"/>
  <c r="I141" i="7"/>
  <c r="H141" i="7" s="1"/>
  <c r="AE27" i="7" s="1"/>
  <c r="I140" i="7"/>
  <c r="H140" i="7" s="1"/>
  <c r="AD27" i="7" s="1"/>
  <c r="N140" i="7"/>
  <c r="M140" i="7" s="1"/>
  <c r="AD28" i="7" s="1"/>
  <c r="N141" i="7"/>
  <c r="M141" i="7" s="1"/>
  <c r="AE28" i="7" s="1"/>
  <c r="I60" i="7"/>
  <c r="H60" i="7" s="1"/>
  <c r="I61" i="7"/>
  <c r="H61" i="7" s="1"/>
  <c r="S141" i="7"/>
  <c r="R141" i="7" s="1"/>
  <c r="AE13" i="7" s="1"/>
  <c r="AF56" i="7" s="1"/>
  <c r="S140" i="7"/>
  <c r="R140" i="7" s="1"/>
  <c r="AD13" i="7" s="1"/>
  <c r="I77" i="7"/>
  <c r="H77" i="7" s="1"/>
  <c r="AE21" i="7" s="1"/>
  <c r="I76" i="7"/>
  <c r="H76" i="7" s="1"/>
  <c r="AD21" i="7" s="1"/>
  <c r="C60" i="7"/>
  <c r="N61" i="7"/>
  <c r="M61" i="7" s="1"/>
  <c r="AE20" i="7" s="1"/>
  <c r="AC35" i="7" s="1"/>
  <c r="N60" i="7"/>
  <c r="M60" i="7" s="1"/>
  <c r="AD20" i="7" s="1"/>
  <c r="D140" i="7"/>
  <c r="C140" i="7" s="1"/>
  <c r="AD12" i="7" s="1"/>
  <c r="D61" i="7"/>
  <c r="C61" i="7" s="1"/>
  <c r="AE4" i="7" s="1"/>
  <c r="S109" i="7"/>
  <c r="R109" i="7" s="1"/>
  <c r="AE9" i="7" s="1"/>
  <c r="AN9" i="7" s="1" a="1"/>
  <c r="AN9" i="7" s="1"/>
  <c r="S60" i="7"/>
  <c r="R60" i="7" s="1"/>
  <c r="AM7" i="7"/>
  <c r="AM36" i="7"/>
  <c r="K7" i="9" s="1"/>
  <c r="M7" i="9" s="1"/>
  <c r="AM11" i="7"/>
  <c r="AM5" i="7"/>
  <c r="AL37" i="7"/>
  <c r="H8" i="9" s="1"/>
  <c r="AL39" i="7"/>
  <c r="H10" i="9" s="1"/>
  <c r="J10" i="9" s="1"/>
  <c r="AL34" i="7"/>
  <c r="H5" i="9" s="1"/>
  <c r="J5" i="9" s="1"/>
  <c r="AM37" i="7"/>
  <c r="K8" i="9" s="1"/>
  <c r="M8" i="9" s="1"/>
  <c r="AM35" i="7"/>
  <c r="K6" i="9" s="1"/>
  <c r="M6" i="9" s="1"/>
  <c r="AM40" i="7"/>
  <c r="K11" i="9" s="1"/>
  <c r="M11" i="9" s="1"/>
  <c r="AM43" i="7"/>
  <c r="K14" i="9" s="1"/>
  <c r="M14" i="9" s="1"/>
  <c r="AM42" i="7"/>
  <c r="K13" i="9" s="1"/>
  <c r="M13" i="9" s="1"/>
  <c r="AM38" i="7"/>
  <c r="K9" i="9" s="1"/>
  <c r="M9" i="9" s="1"/>
  <c r="AM34" i="7"/>
  <c r="K5" i="9" s="1"/>
  <c r="M5" i="9" s="1"/>
  <c r="AM33" i="7"/>
  <c r="K4" i="9" s="1"/>
  <c r="M4" i="9" s="1"/>
  <c r="AM41" i="7"/>
  <c r="K12" i="9" s="1"/>
  <c r="AM39" i="7"/>
  <c r="K10" i="9" s="1"/>
  <c r="M10" i="9" s="1"/>
  <c r="AM9" i="7"/>
  <c r="AB39" i="7"/>
  <c r="AB44" i="7"/>
  <c r="AM14" i="7"/>
  <c r="AL42" i="7"/>
  <c r="H13" i="9" s="1"/>
  <c r="J13" i="9" s="1"/>
  <c r="AB45" i="7"/>
  <c r="AM15" i="7"/>
  <c r="AL40" i="7"/>
  <c r="H11" i="9" s="1"/>
  <c r="J11" i="9" s="1"/>
  <c r="AM4" i="7"/>
  <c r="AB34" i="7"/>
  <c r="AM10" i="7"/>
  <c r="AB40" i="7"/>
  <c r="AL35" i="7"/>
  <c r="H6" i="9" s="1"/>
  <c r="J6" i="9" s="1"/>
  <c r="AB42" i="7"/>
  <c r="AM12" i="7"/>
  <c r="AL43" i="7"/>
  <c r="H14" i="9" s="1"/>
  <c r="J14" i="9" s="1"/>
  <c r="AL36" i="7"/>
  <c r="H7" i="9" s="1"/>
  <c r="J7" i="9" s="1"/>
  <c r="AM13" i="7"/>
  <c r="AL38" i="7"/>
  <c r="H9" i="9" s="1"/>
  <c r="J9" i="9" s="1"/>
  <c r="AL41" i="7"/>
  <c r="H12" i="9" s="1"/>
  <c r="J12" i="9" s="1"/>
  <c r="AB36" i="7"/>
  <c r="AM6" i="7"/>
  <c r="AB35" i="7"/>
  <c r="AB37" i="7"/>
  <c r="AB41" i="7"/>
  <c r="AM8" i="7"/>
  <c r="AL33" i="7"/>
  <c r="H4" i="9" s="1"/>
  <c r="J4" i="9" s="1"/>
  <c r="J8" i="9" l="1"/>
  <c r="M12" i="9"/>
  <c r="AE56" i="7"/>
  <c r="C10" i="9"/>
  <c r="AE55" i="7"/>
  <c r="AE64" i="7"/>
  <c r="AC44" i="7"/>
  <c r="AF66" i="7"/>
  <c r="AF55" i="7"/>
  <c r="AC40" i="7"/>
  <c r="AF64" i="7"/>
  <c r="C7" i="9"/>
  <c r="AE53" i="7"/>
  <c r="C8" i="9"/>
  <c r="AE54" i="7"/>
  <c r="AE57" i="7"/>
  <c r="AC38" i="7"/>
  <c r="AF63" i="7"/>
  <c r="AA44" i="7"/>
  <c r="AF57" i="7"/>
  <c r="AJ35" i="7"/>
  <c r="B6" i="9" s="1"/>
  <c r="AE61" i="7"/>
  <c r="AE65" i="7"/>
  <c r="C6" i="9"/>
  <c r="AE52" i="7"/>
  <c r="AC36" i="7"/>
  <c r="AF61" i="7"/>
  <c r="AC42" i="7"/>
  <c r="AF65" i="7"/>
  <c r="Z26" i="7"/>
  <c r="AF54" i="7"/>
  <c r="Z29" i="7"/>
  <c r="AE66" i="7"/>
  <c r="AN20" i="8"/>
  <c r="AL33" i="8"/>
  <c r="E20" i="9" s="1"/>
  <c r="AK41" i="8"/>
  <c r="B27" i="9" s="1"/>
  <c r="B40" i="9" s="1"/>
  <c r="D40" i="9" s="1"/>
  <c r="AK40" i="8"/>
  <c r="B26" i="9" s="1"/>
  <c r="B39" i="9" s="1"/>
  <c r="D39" i="9" s="1"/>
  <c r="F21" i="9"/>
  <c r="AN24" i="8"/>
  <c r="AK39" i="8"/>
  <c r="B25" i="9" s="1"/>
  <c r="D25" i="9" s="1"/>
  <c r="AN8" i="8"/>
  <c r="AA35" i="8"/>
  <c r="AN10" i="8"/>
  <c r="F24" i="9"/>
  <c r="F37" i="9" s="1"/>
  <c r="AN9" i="8"/>
  <c r="AK37" i="8"/>
  <c r="B23" i="9" s="1"/>
  <c r="B36" i="9" s="1"/>
  <c r="D36" i="9" s="1"/>
  <c r="AA39" i="8"/>
  <c r="AL34" i="8"/>
  <c r="E21" i="9" s="1"/>
  <c r="AN12" i="8"/>
  <c r="AK33" i="8"/>
  <c r="B20" i="9" s="1"/>
  <c r="B34" i="9" s="1"/>
  <c r="D34" i="9" s="1"/>
  <c r="AN19" i="8"/>
  <c r="AN5" i="8"/>
  <c r="AK36" i="8"/>
  <c r="B22" i="9" s="1"/>
  <c r="D26" i="9"/>
  <c r="E40" i="9"/>
  <c r="G40" i="9" s="1"/>
  <c r="G27" i="9"/>
  <c r="E37" i="9"/>
  <c r="AK38" i="8"/>
  <c r="B24" i="9" s="1"/>
  <c r="AD4" i="8"/>
  <c r="AE51" i="8" s="1"/>
  <c r="D69" i="8"/>
  <c r="E35" i="9"/>
  <c r="G35" i="9" s="1"/>
  <c r="G22" i="9"/>
  <c r="E39" i="9"/>
  <c r="G39" i="9" s="1"/>
  <c r="G26" i="9"/>
  <c r="E36" i="9"/>
  <c r="G36" i="9" s="1"/>
  <c r="G23" i="9"/>
  <c r="G25" i="9"/>
  <c r="E38" i="9"/>
  <c r="G38" i="9" s="1"/>
  <c r="E34" i="9"/>
  <c r="G34" i="9" s="1"/>
  <c r="G20" i="9"/>
  <c r="E33" i="9"/>
  <c r="G33" i="9" s="1"/>
  <c r="G19" i="9"/>
  <c r="Z22" i="7"/>
  <c r="Z10" i="7"/>
  <c r="AN26" i="7" a="1"/>
  <c r="AN26" i="7" s="1"/>
  <c r="AC37" i="7"/>
  <c r="AN29" i="7" a="1"/>
  <c r="AN29" i="7" s="1"/>
  <c r="AC66" i="7" s="1"/>
  <c r="AN8" i="7" a="1"/>
  <c r="AN8" i="7" s="1"/>
  <c r="AC54" i="7" s="1"/>
  <c r="AN7" i="7" a="1"/>
  <c r="AN7" i="7" s="1"/>
  <c r="AC53" i="7" s="1"/>
  <c r="Z21" i="7"/>
  <c r="AJ36" i="7"/>
  <c r="B7" i="9" s="1"/>
  <c r="D7" i="9" s="1"/>
  <c r="AA38" i="7"/>
  <c r="F8" i="9"/>
  <c r="AA41" i="7"/>
  <c r="F11" i="9"/>
  <c r="AA39" i="7"/>
  <c r="F9" i="9"/>
  <c r="AJ40" i="7"/>
  <c r="B11" i="9" s="1"/>
  <c r="C11" i="9"/>
  <c r="AA34" i="7"/>
  <c r="F4" i="9"/>
  <c r="Z12" i="7"/>
  <c r="C12" i="9"/>
  <c r="AA37" i="7"/>
  <c r="F7" i="9"/>
  <c r="I69" i="7"/>
  <c r="AA40" i="7"/>
  <c r="F10" i="9"/>
  <c r="AK42" i="7"/>
  <c r="E13" i="9" s="1"/>
  <c r="AK36" i="7"/>
  <c r="E7" i="9" s="1"/>
  <c r="AD4" i="7"/>
  <c r="E69" i="7"/>
  <c r="AJ37" i="7"/>
  <c r="B8" i="9" s="1"/>
  <c r="D8" i="9" s="1"/>
  <c r="AA45" i="7"/>
  <c r="F14" i="9"/>
  <c r="AJ41" i="7"/>
  <c r="B12" i="9" s="1"/>
  <c r="D69" i="7"/>
  <c r="AN13" i="7" a="1"/>
  <c r="AN13" i="7" s="1"/>
  <c r="C13" i="9"/>
  <c r="AA43" i="7"/>
  <c r="F13" i="9"/>
  <c r="AK43" i="7"/>
  <c r="E14" i="9" s="1"/>
  <c r="AA36" i="7"/>
  <c r="F6" i="9"/>
  <c r="Z8" i="7"/>
  <c r="Z20" i="7"/>
  <c r="AK41" i="7"/>
  <c r="E12" i="9" s="1"/>
  <c r="G12" i="9" s="1"/>
  <c r="Z6" i="7"/>
  <c r="AN22" i="7" a="1"/>
  <c r="AN22" i="7" s="1"/>
  <c r="AC62" i="7" s="1"/>
  <c r="Z9" i="7"/>
  <c r="Z13" i="7"/>
  <c r="AK38" i="7"/>
  <c r="E9" i="9" s="1"/>
  <c r="AJ42" i="7"/>
  <c r="B13" i="9" s="1"/>
  <c r="AK35" i="7"/>
  <c r="E6" i="9" s="1"/>
  <c r="AN10" i="7" a="1"/>
  <c r="AN10" i="7" s="1"/>
  <c r="AN21" i="7" a="1"/>
  <c r="AN21" i="7" s="1"/>
  <c r="AC61" i="7" s="1"/>
  <c r="AJ43" i="7"/>
  <c r="B14" i="9" s="1"/>
  <c r="D14" i="9" s="1"/>
  <c r="AN20" i="7" a="1"/>
  <c r="AN20" i="7" s="1"/>
  <c r="AC41" i="7"/>
  <c r="Z14" i="7"/>
  <c r="Z27" i="7"/>
  <c r="AN25" i="7" a="1"/>
  <c r="AN25" i="7" s="1"/>
  <c r="AC64" i="7" s="1"/>
  <c r="Z23" i="7"/>
  <c r="AN23" i="7" a="1"/>
  <c r="AN23" i="7" s="1"/>
  <c r="AN27" i="7" a="1"/>
  <c r="AN27" i="7" s="1"/>
  <c r="AC65" i="7" s="1"/>
  <c r="AK37" i="7"/>
  <c r="E8" i="9" s="1"/>
  <c r="AN15" i="7" a="1"/>
  <c r="AN15" i="7" s="1"/>
  <c r="AN28" i="7" a="1"/>
  <c r="AN28" i="7" s="1"/>
  <c r="AN24" i="7" a="1"/>
  <c r="AN24" i="7" s="1"/>
  <c r="AN14" i="7" a="1"/>
  <c r="AN14" i="7" s="1"/>
  <c r="AC43" i="7"/>
  <c r="AN12" i="7" a="1"/>
  <c r="AN12" i="7" s="1"/>
  <c r="AC56" i="7" s="1"/>
  <c r="AN6" i="7" a="1"/>
  <c r="AN6" i="7" s="1"/>
  <c r="AC52" i="7" s="1"/>
  <c r="Z7" i="7"/>
  <c r="Z24" i="7"/>
  <c r="Z15" i="7"/>
  <c r="AE19" i="7"/>
  <c r="AF60" i="7" s="1"/>
  <c r="AE5" i="7"/>
  <c r="F5" i="9" s="1"/>
  <c r="Z25" i="7"/>
  <c r="AJ39" i="7"/>
  <c r="B10" i="9" s="1"/>
  <c r="D10" i="9" s="1"/>
  <c r="AD5" i="7"/>
  <c r="C5" i="9" s="1"/>
  <c r="AD19" i="7"/>
  <c r="AE60" i="7" s="1"/>
  <c r="Z28" i="7"/>
  <c r="AK39" i="7"/>
  <c r="E10" i="9" s="1"/>
  <c r="G10" i="9" s="1"/>
  <c r="AK40" i="7"/>
  <c r="E11" i="9" s="1"/>
  <c r="AN11" i="7" a="1"/>
  <c r="AN11" i="7" s="1"/>
  <c r="C56" i="9" l="1"/>
  <c r="AJ60" i="8"/>
  <c r="B56" i="9" s="1"/>
  <c r="D27" i="9"/>
  <c r="AC63" i="7"/>
  <c r="AC55" i="7"/>
  <c r="C4" i="9"/>
  <c r="AE51" i="7"/>
  <c r="AC57" i="7"/>
  <c r="D6" i="9"/>
  <c r="AF51" i="7"/>
  <c r="B38" i="9"/>
  <c r="D38" i="9" s="1"/>
  <c r="G21" i="9"/>
  <c r="D23" i="9"/>
  <c r="G37" i="9"/>
  <c r="D20" i="9"/>
  <c r="G24" i="9"/>
  <c r="D22" i="9"/>
  <c r="B35" i="9"/>
  <c r="D35" i="9" s="1"/>
  <c r="B37" i="9"/>
  <c r="D37" i="9" s="1"/>
  <c r="D24" i="9"/>
  <c r="C19" i="9"/>
  <c r="C33" i="9" s="1"/>
  <c r="AK32" i="8"/>
  <c r="B19" i="9" s="1"/>
  <c r="AN4" i="8"/>
  <c r="G11" i="9"/>
  <c r="G14" i="9"/>
  <c r="G6" i="9"/>
  <c r="D11" i="9"/>
  <c r="AN4" i="7" a="1"/>
  <c r="AN4" i="7" s="1"/>
  <c r="Z4" i="7"/>
  <c r="D13" i="9"/>
  <c r="D12" i="9"/>
  <c r="G7" i="9"/>
  <c r="G13" i="9"/>
  <c r="G8" i="9"/>
  <c r="G9" i="9"/>
  <c r="AN19" i="7" a="1"/>
  <c r="AN19" i="7" s="1"/>
  <c r="AC60" i="7" s="1"/>
  <c r="Z19" i="7"/>
  <c r="AJ33" i="7"/>
  <c r="B4" i="9" s="1"/>
  <c r="D4" i="9" s="1"/>
  <c r="Z5" i="7"/>
  <c r="AN5" i="7" a="1"/>
  <c r="AN5" i="7" s="1"/>
  <c r="AJ34" i="7"/>
  <c r="B5" i="9" s="1"/>
  <c r="D5" i="9" s="1"/>
  <c r="AA35" i="7"/>
  <c r="AK34" i="7"/>
  <c r="E5" i="9" s="1"/>
  <c r="G5" i="9" s="1"/>
  <c r="AC34" i="7"/>
  <c r="AK33" i="7"/>
  <c r="E4" i="9" s="1"/>
  <c r="G4" i="9" s="1"/>
  <c r="AC51" i="8" l="1"/>
  <c r="AL69" i="8" s="1"/>
  <c r="AL44" i="8"/>
  <c r="D56" i="9"/>
  <c r="AC51" i="7"/>
  <c r="B33" i="9"/>
  <c r="D33" i="9" s="1"/>
  <c r="D19" i="9"/>
  <c r="AI13" i="3"/>
  <c r="AD4" i="3" l="1"/>
  <c r="AJ27" i="3"/>
  <c r="AJ19" i="3"/>
  <c r="F21" i="2"/>
  <c r="F20" i="2"/>
  <c r="C21" i="2"/>
  <c r="C20" i="2"/>
  <c r="AJ18" i="3"/>
  <c r="C4" i="2"/>
  <c r="AE4" i="3"/>
  <c r="AA33" i="3" s="1"/>
  <c r="AD6" i="3"/>
  <c r="AD28" i="3"/>
  <c r="C27" i="2"/>
  <c r="C40" i="2" s="1"/>
  <c r="D40" i="2" s="1"/>
  <c r="AD13" i="3"/>
  <c r="AD12" i="3"/>
  <c r="C26" i="2" s="1"/>
  <c r="C39" i="2" s="1"/>
  <c r="D39" i="2" s="1"/>
  <c r="AD11" i="3"/>
  <c r="AD27" i="3"/>
  <c r="AD26" i="3"/>
  <c r="AD25" i="3"/>
  <c r="AE24" i="3"/>
  <c r="AD24" i="3"/>
  <c r="AE10" i="3"/>
  <c r="AD10" i="3"/>
  <c r="C24" i="2" s="1"/>
  <c r="C37" i="2" s="1"/>
  <c r="D37" i="2" s="1"/>
  <c r="AE23" i="3"/>
  <c r="AD23" i="3"/>
  <c r="AE22" i="3"/>
  <c r="AD22" i="3"/>
  <c r="AE9" i="3"/>
  <c r="F23" i="2" s="1"/>
  <c r="F36" i="2" s="1"/>
  <c r="G36" i="2" s="1"/>
  <c r="AD9" i="3"/>
  <c r="C23" i="2" s="1"/>
  <c r="C36" i="2" s="1"/>
  <c r="D36" i="2" s="1"/>
  <c r="AE8" i="3"/>
  <c r="F22" i="2" s="1"/>
  <c r="F35" i="2" s="1"/>
  <c r="G35" i="2" s="1"/>
  <c r="AD8" i="3"/>
  <c r="C22" i="2" s="1"/>
  <c r="C35" i="2" s="1"/>
  <c r="D35" i="2" s="1"/>
  <c r="AE7" i="3"/>
  <c r="AD7" i="3"/>
  <c r="AE20" i="3"/>
  <c r="AD20" i="3"/>
  <c r="AE6" i="3"/>
  <c r="AE19" i="3"/>
  <c r="AD19" i="3"/>
  <c r="AE18" i="3"/>
  <c r="AD18" i="3"/>
  <c r="AE5" i="3"/>
  <c r="AD5" i="3"/>
  <c r="AK32" i="3" l="1"/>
  <c r="C25" i="2"/>
  <c r="C38" i="2" s="1"/>
  <c r="D38" i="2" s="1"/>
  <c r="AG18" i="3"/>
  <c r="AL34" i="3"/>
  <c r="F19" i="2"/>
  <c r="AL32" i="3"/>
  <c r="AC33" i="3"/>
  <c r="F24" i="2"/>
  <c r="F37" i="2" s="1"/>
  <c r="G37" i="2" s="1"/>
  <c r="AK34" i="3"/>
  <c r="C19" i="2"/>
  <c r="AL37" i="3"/>
  <c r="AL36" i="3"/>
  <c r="AL33" i="3"/>
  <c r="E19" i="2"/>
  <c r="AI23" i="3"/>
  <c r="G19" i="2" l="1"/>
  <c r="AE19" i="1" l="1"/>
  <c r="AD19" i="1"/>
  <c r="AI19" i="1"/>
  <c r="AI4" i="3"/>
  <c r="L19" i="2" s="1"/>
  <c r="E20" i="2"/>
  <c r="E21" i="2"/>
  <c r="E22" i="2"/>
  <c r="E23" i="2"/>
  <c r="AI19" i="3"/>
  <c r="AI20" i="3"/>
  <c r="AI21" i="3"/>
  <c r="AN35" i="3" s="1"/>
  <c r="AI22" i="3"/>
  <c r="AI24" i="3"/>
  <c r="AI25" i="3"/>
  <c r="AI26" i="3"/>
  <c r="AI27" i="3"/>
  <c r="AI28" i="3"/>
  <c r="AI18" i="3"/>
  <c r="AG19" i="3"/>
  <c r="AG27" i="3"/>
  <c r="AI5" i="3"/>
  <c r="L20" i="2" s="1"/>
  <c r="AI6" i="3"/>
  <c r="L21" i="2" s="1"/>
  <c r="AI7" i="3"/>
  <c r="AI8" i="3"/>
  <c r="L22" i="2" s="1"/>
  <c r="L35" i="2" s="1"/>
  <c r="M35" i="2" s="1"/>
  <c r="AI9" i="3"/>
  <c r="AI10" i="3"/>
  <c r="L24" i="2" s="1"/>
  <c r="L37" i="2" s="1"/>
  <c r="M37" i="2" s="1"/>
  <c r="AI11" i="3"/>
  <c r="L25" i="2" s="1"/>
  <c r="L38" i="2" s="1"/>
  <c r="M38" i="2" s="1"/>
  <c r="AI12" i="3"/>
  <c r="L26" i="2" s="1"/>
  <c r="L39" i="2" s="1"/>
  <c r="M39" i="2" s="1"/>
  <c r="AI14" i="3"/>
  <c r="L27" i="2" s="1"/>
  <c r="L40" i="2" s="1"/>
  <c r="M40" i="2" s="1"/>
  <c r="AK4" i="3"/>
  <c r="AH4" i="3" s="1"/>
  <c r="AM4" i="3" l="1"/>
  <c r="I19" i="2"/>
  <c r="AN4" i="3"/>
  <c r="AN41" i="3"/>
  <c r="K27" i="2" s="1"/>
  <c r="AN32" i="3"/>
  <c r="K19" i="2" s="1"/>
  <c r="L23" i="2"/>
  <c r="L36" i="2" s="1"/>
  <c r="M36" i="2" s="1"/>
  <c r="AN37" i="3"/>
  <c r="K23" i="2" s="1"/>
  <c r="AN34" i="3"/>
  <c r="K21" i="2" s="1"/>
  <c r="AJ33" i="1"/>
  <c r="B4" i="2" s="1"/>
  <c r="D4" i="2" s="1"/>
  <c r="AE4" i="1"/>
  <c r="AI4" i="1"/>
  <c r="L4" i="2" l="1"/>
  <c r="F4" i="2"/>
  <c r="AK33" i="1"/>
  <c r="AI20" i="1"/>
  <c r="AH60" i="1" s="1"/>
  <c r="AI21" i="1"/>
  <c r="AH61" i="1" s="1"/>
  <c r="AI22" i="1"/>
  <c r="AH62" i="1" s="1"/>
  <c r="AI23" i="1"/>
  <c r="AH63" i="1" s="1"/>
  <c r="AI24" i="1"/>
  <c r="AI25" i="1"/>
  <c r="AH64" i="1" s="1"/>
  <c r="AI26" i="1"/>
  <c r="AI27" i="1"/>
  <c r="AH65" i="1" s="1"/>
  <c r="AI28" i="1"/>
  <c r="AI29" i="1"/>
  <c r="AH66" i="1" s="1"/>
  <c r="AI8" i="1"/>
  <c r="AH54" i="1" s="1"/>
  <c r="AI5" i="1"/>
  <c r="AH51" i="1" s="1"/>
  <c r="AI6" i="1"/>
  <c r="AH52" i="1" s="1"/>
  <c r="AI7" i="1"/>
  <c r="AH53" i="1" s="1"/>
  <c r="AI9" i="1"/>
  <c r="AI10" i="1"/>
  <c r="AI11" i="1"/>
  <c r="AI12" i="1"/>
  <c r="AI13" i="1"/>
  <c r="AI14" i="1"/>
  <c r="AH57" i="1" s="1"/>
  <c r="AI15" i="1"/>
  <c r="M19" i="2"/>
  <c r="G20" i="2"/>
  <c r="M23" i="2"/>
  <c r="M27" i="2"/>
  <c r="G23" i="2"/>
  <c r="G22" i="2"/>
  <c r="M21" i="2"/>
  <c r="G21" i="2"/>
  <c r="AH56" i="1" l="1"/>
  <c r="AH55" i="1"/>
  <c r="L14" i="2"/>
  <c r="E4" i="2"/>
  <c r="G4" i="2" s="1"/>
  <c r="L13" i="2"/>
  <c r="L11" i="2"/>
  <c r="L12" i="2"/>
  <c r="L10" i="2"/>
  <c r="L6" i="2"/>
  <c r="L8" i="2"/>
  <c r="L9" i="2"/>
  <c r="L7" i="2"/>
  <c r="L5" i="2"/>
  <c r="AM43" i="1"/>
  <c r="AJ11" i="3"/>
  <c r="AG11" i="3" s="1"/>
  <c r="AK13" i="3"/>
  <c r="AH13" i="3" s="1"/>
  <c r="AK8" i="3"/>
  <c r="AH8" i="3" s="1"/>
  <c r="AK21" i="3"/>
  <c r="C47" i="3"/>
  <c r="AJ5" i="3"/>
  <c r="AK5" i="3"/>
  <c r="AH5" i="3" s="1"/>
  <c r="AE25" i="1"/>
  <c r="B19" i="2"/>
  <c r="D19" i="2" s="1"/>
  <c r="AK28" i="3"/>
  <c r="AJ28" i="3"/>
  <c r="AE28" i="3"/>
  <c r="AK27" i="3"/>
  <c r="AE27" i="3"/>
  <c r="AK26" i="3"/>
  <c r="AJ26" i="3"/>
  <c r="AE26" i="3"/>
  <c r="AK25" i="3"/>
  <c r="AJ25" i="3"/>
  <c r="AE25" i="3"/>
  <c r="AK24" i="3"/>
  <c r="AH24" i="3" s="1"/>
  <c r="AN24" i="3" s="1"/>
  <c r="AJ24" i="3"/>
  <c r="AG24" i="3" s="1"/>
  <c r="AM24" i="3" s="1"/>
  <c r="AC39" i="3"/>
  <c r="AK23" i="3"/>
  <c r="AJ23" i="3"/>
  <c r="AC38" i="3"/>
  <c r="AK22" i="3"/>
  <c r="AJ22" i="3"/>
  <c r="AC37" i="3"/>
  <c r="AJ21" i="3"/>
  <c r="AE21" i="3"/>
  <c r="AD21" i="3"/>
  <c r="AK20" i="3"/>
  <c r="AJ20" i="3"/>
  <c r="AC35" i="3"/>
  <c r="AK19" i="3"/>
  <c r="AC34" i="3"/>
  <c r="AK18" i="3"/>
  <c r="AK14" i="3"/>
  <c r="AH14" i="3" s="1"/>
  <c r="I27" i="2" s="1"/>
  <c r="I40" i="2" s="1"/>
  <c r="J40" i="2" s="1"/>
  <c r="AJ14" i="3"/>
  <c r="AG14" i="3" s="1"/>
  <c r="AE14" i="3"/>
  <c r="AJ13" i="3"/>
  <c r="AE13" i="3"/>
  <c r="AK12" i="3"/>
  <c r="AH12" i="3" s="1"/>
  <c r="I26" i="2" s="1"/>
  <c r="I39" i="2" s="1"/>
  <c r="J39" i="2" s="1"/>
  <c r="AJ12" i="3"/>
  <c r="AE12" i="3"/>
  <c r="AK11" i="3"/>
  <c r="AH11" i="3" s="1"/>
  <c r="I25" i="2" s="1"/>
  <c r="I38" i="2" s="1"/>
  <c r="J38" i="2" s="1"/>
  <c r="AE11" i="3"/>
  <c r="AK10" i="3"/>
  <c r="AH10" i="3" s="1"/>
  <c r="AJ10" i="3"/>
  <c r="AA39" i="3"/>
  <c r="AK9" i="3"/>
  <c r="AH9" i="3" s="1"/>
  <c r="AJ9" i="3"/>
  <c r="AA38" i="3"/>
  <c r="AJ8" i="3"/>
  <c r="AA37" i="3"/>
  <c r="AK7" i="3"/>
  <c r="AH7" i="3" s="1"/>
  <c r="AN7" i="3" s="1"/>
  <c r="AJ7" i="3"/>
  <c r="AG7" i="3" s="1"/>
  <c r="AA36" i="3"/>
  <c r="AK6" i="3"/>
  <c r="AH6" i="3" s="1"/>
  <c r="AJ6" i="3"/>
  <c r="AA35" i="3"/>
  <c r="AA34" i="3"/>
  <c r="AM7" i="3" l="1"/>
  <c r="AM11" i="3"/>
  <c r="AH21" i="3"/>
  <c r="AG26" i="3"/>
  <c r="AG20" i="3"/>
  <c r="AC42" i="3"/>
  <c r="AL40" i="3"/>
  <c r="E26" i="2" s="1"/>
  <c r="AH19" i="3"/>
  <c r="AG10" i="3"/>
  <c r="AM10" i="3" s="1"/>
  <c r="AG12" i="3"/>
  <c r="AB41" i="3" s="1"/>
  <c r="AH27" i="3"/>
  <c r="AM40" i="3" s="1"/>
  <c r="H26" i="2" s="1"/>
  <c r="J26" i="2" s="1"/>
  <c r="AG25" i="3"/>
  <c r="AD40" i="3" s="1"/>
  <c r="AC41" i="3"/>
  <c r="AL39" i="3"/>
  <c r="E25" i="2" s="1"/>
  <c r="AN26" i="3"/>
  <c r="AA41" i="3"/>
  <c r="F26" i="2"/>
  <c r="F39" i="2" s="1"/>
  <c r="G39" i="2" s="1"/>
  <c r="AN12" i="3"/>
  <c r="AC43" i="3"/>
  <c r="AL41" i="3"/>
  <c r="E27" i="2" s="1"/>
  <c r="I24" i="2"/>
  <c r="I37" i="2" s="1"/>
  <c r="J37" i="2" s="1"/>
  <c r="AN10" i="3"/>
  <c r="AA42" i="3"/>
  <c r="AN13" i="3"/>
  <c r="AH22" i="3"/>
  <c r="AM36" i="3" s="1"/>
  <c r="H22" i="2" s="1"/>
  <c r="AG28" i="3"/>
  <c r="AD43" i="3" s="1"/>
  <c r="AC40" i="3"/>
  <c r="AN25" i="3"/>
  <c r="AL50" i="3" s="1"/>
  <c r="AL38" i="3"/>
  <c r="E24" i="2" s="1"/>
  <c r="G24" i="2" s="1"/>
  <c r="AH28" i="3"/>
  <c r="AG23" i="3"/>
  <c r="I22" i="2"/>
  <c r="I35" i="2" s="1"/>
  <c r="J35" i="2" s="1"/>
  <c r="AN8" i="3"/>
  <c r="AH26" i="3"/>
  <c r="AG6" i="3"/>
  <c r="AM6" i="3" s="1"/>
  <c r="AG22" i="3"/>
  <c r="AG13" i="3"/>
  <c r="AM13" i="3" s="1"/>
  <c r="AA43" i="3"/>
  <c r="F27" i="2"/>
  <c r="F40" i="2" s="1"/>
  <c r="G40" i="2" s="1"/>
  <c r="I20" i="2"/>
  <c r="AN5" i="3"/>
  <c r="AH25" i="3"/>
  <c r="AM38" i="3" s="1"/>
  <c r="H24" i="2" s="1"/>
  <c r="AH20" i="3"/>
  <c r="AC36" i="3"/>
  <c r="AL35" i="3"/>
  <c r="AG21" i="3"/>
  <c r="AD36" i="3" s="1"/>
  <c r="I21" i="2"/>
  <c r="AN6" i="3"/>
  <c r="AM14" i="3"/>
  <c r="AB43" i="3"/>
  <c r="AH23" i="3"/>
  <c r="AG8" i="3"/>
  <c r="AM8" i="3" s="1"/>
  <c r="AH18" i="3"/>
  <c r="AG5" i="3"/>
  <c r="I23" i="2"/>
  <c r="I36" i="2" s="1"/>
  <c r="J36" i="2" s="1"/>
  <c r="AN9" i="3"/>
  <c r="AA40" i="3"/>
  <c r="F25" i="2"/>
  <c r="F38" i="2" s="1"/>
  <c r="G38" i="2" s="1"/>
  <c r="AN11" i="3"/>
  <c r="AG9" i="3"/>
  <c r="AM9" i="3" s="1"/>
  <c r="K14" i="2"/>
  <c r="AK41" i="3"/>
  <c r="B27" i="2" s="1"/>
  <c r="D27" i="2" s="1"/>
  <c r="AN38" i="3"/>
  <c r="K24" i="2" s="1"/>
  <c r="M24" i="2" s="1"/>
  <c r="B21" i="2"/>
  <c r="D21" i="2" s="1"/>
  <c r="AK38" i="3"/>
  <c r="B24" i="2" s="1"/>
  <c r="D24" i="2" s="1"/>
  <c r="AN40" i="3"/>
  <c r="K26" i="2" s="1"/>
  <c r="M26" i="2" s="1"/>
  <c r="AM39" i="3"/>
  <c r="H25" i="2" s="1"/>
  <c r="J25" i="2" s="1"/>
  <c r="AB40" i="3"/>
  <c r="AN36" i="3"/>
  <c r="K22" i="2" s="1"/>
  <c r="M22" i="2" s="1"/>
  <c r="AN33" i="3"/>
  <c r="K20" i="2" s="1"/>
  <c r="M20" i="2" s="1"/>
  <c r="AN39" i="3"/>
  <c r="K25" i="2" s="1"/>
  <c r="M25" i="2" s="1"/>
  <c r="AB36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D41" i="3"/>
  <c r="AD33" i="3"/>
  <c r="AD39" i="3"/>
  <c r="AD42" i="3"/>
  <c r="AD37" i="3"/>
  <c r="AD34" i="3"/>
  <c r="G25" i="2" l="1"/>
  <c r="AN27" i="3"/>
  <c r="J22" i="2"/>
  <c r="J24" i="2"/>
  <c r="AB39" i="3"/>
  <c r="AN19" i="3"/>
  <c r="AL45" i="3" s="1"/>
  <c r="AM19" i="3"/>
  <c r="AB42" i="3"/>
  <c r="AL52" i="3"/>
  <c r="G26" i="2"/>
  <c r="AB38" i="3"/>
  <c r="AL51" i="3"/>
  <c r="AM5" i="3"/>
  <c r="AB35" i="3"/>
  <c r="AN22" i="3"/>
  <c r="AL48" i="3" s="1"/>
  <c r="AM25" i="3"/>
  <c r="AM20" i="3"/>
  <c r="AB34" i="3"/>
  <c r="AM34" i="3"/>
  <c r="H21" i="2" s="1"/>
  <c r="J21" i="2" s="1"/>
  <c r="AN20" i="3"/>
  <c r="AL46" i="3" s="1"/>
  <c r="AM32" i="3"/>
  <c r="H19" i="2" s="1"/>
  <c r="J19" i="2" s="1"/>
  <c r="AN18" i="3"/>
  <c r="AM18" i="3"/>
  <c r="AM27" i="3"/>
  <c r="AD35" i="3"/>
  <c r="AM41" i="3"/>
  <c r="H27" i="2" s="1"/>
  <c r="J27" i="2" s="1"/>
  <c r="AM26" i="3"/>
  <c r="AM21" i="3"/>
  <c r="AM12" i="3"/>
  <c r="AB37" i="3"/>
  <c r="AN28" i="3"/>
  <c r="AM22" i="3"/>
  <c r="AM28" i="3"/>
  <c r="AM33" i="3"/>
  <c r="H20" i="2" s="1"/>
  <c r="J20" i="2" s="1"/>
  <c r="AM23" i="3"/>
  <c r="AN23" i="3"/>
  <c r="AL49" i="3" s="1"/>
  <c r="AM37" i="3"/>
  <c r="H23" i="2" s="1"/>
  <c r="J23" i="2" s="1"/>
  <c r="AD38" i="3"/>
  <c r="G27" i="2"/>
  <c r="AN21" i="3"/>
  <c r="AL47" i="3" s="1"/>
  <c r="AM35" i="3"/>
  <c r="M14" i="2" l="1"/>
  <c r="AC40" i="1" l="1"/>
  <c r="AE21" i="1"/>
  <c r="AF61" i="1" s="1"/>
  <c r="AK21" i="1"/>
  <c r="AJ21" i="1"/>
  <c r="AE22" i="1"/>
  <c r="AF62" i="1" s="1"/>
  <c r="AD22" i="1"/>
  <c r="AE62" i="1" s="1"/>
  <c r="AE8" i="1"/>
  <c r="AD8" i="1"/>
  <c r="AD21" i="1"/>
  <c r="AE61" i="1" s="1"/>
  <c r="AE15" i="1"/>
  <c r="AD15" i="1"/>
  <c r="AE29" i="1"/>
  <c r="AF66" i="1" s="1"/>
  <c r="AD29" i="1"/>
  <c r="AE66" i="1" s="1"/>
  <c r="AE14" i="1"/>
  <c r="AD14" i="1"/>
  <c r="AE57" i="1" s="1"/>
  <c r="AE13" i="1"/>
  <c r="AD13" i="1"/>
  <c r="AE28" i="1"/>
  <c r="AD28" i="1"/>
  <c r="AE27" i="1"/>
  <c r="AF65" i="1" s="1"/>
  <c r="AD27" i="1"/>
  <c r="AE12" i="1"/>
  <c r="AF56" i="1" s="1"/>
  <c r="AD12" i="1"/>
  <c r="AE56" i="1" s="1"/>
  <c r="AE11" i="1"/>
  <c r="AE26" i="1"/>
  <c r="AF64" i="1" s="1"/>
  <c r="AE10" i="1"/>
  <c r="AD11" i="1"/>
  <c r="AD26" i="1"/>
  <c r="AD25" i="1"/>
  <c r="AE64" i="1" s="1"/>
  <c r="AD10" i="1"/>
  <c r="AE9" i="1"/>
  <c r="AE24" i="1"/>
  <c r="AE23" i="1"/>
  <c r="AF63" i="1" s="1"/>
  <c r="AD9" i="1"/>
  <c r="AD24" i="1"/>
  <c r="AD23" i="1"/>
  <c r="AE7" i="1"/>
  <c r="AF53" i="1" s="1"/>
  <c r="AD7" i="1"/>
  <c r="AE53" i="1" s="1"/>
  <c r="AE6" i="1"/>
  <c r="AF52" i="1" s="1"/>
  <c r="AD6" i="1"/>
  <c r="AE52" i="1" s="1"/>
  <c r="AC34" i="1"/>
  <c r="AE20" i="1"/>
  <c r="AF60" i="1" s="1"/>
  <c r="AD20" i="1"/>
  <c r="AE60" i="1" s="1"/>
  <c r="AE5" i="1"/>
  <c r="AF51" i="1" s="1"/>
  <c r="AD5" i="1"/>
  <c r="AE51" i="1" s="1"/>
  <c r="AA34" i="1"/>
  <c r="AE54" i="1" l="1"/>
  <c r="AE55" i="1"/>
  <c r="AA44" i="1"/>
  <c r="AF57" i="1"/>
  <c r="AE65" i="1"/>
  <c r="AF54" i="1"/>
  <c r="AE63" i="1"/>
  <c r="AF55" i="1"/>
  <c r="AH21" i="1"/>
  <c r="AG61" i="1" s="1"/>
  <c r="C10" i="2"/>
  <c r="Z21" i="1"/>
  <c r="AJ43" i="1"/>
  <c r="C6" i="2"/>
  <c r="AA43" i="1"/>
  <c r="F13" i="2"/>
  <c r="C5" i="2"/>
  <c r="C14" i="2"/>
  <c r="AC37" i="1"/>
  <c r="AK36" i="1"/>
  <c r="AA39" i="1"/>
  <c r="F9" i="2"/>
  <c r="AJ40" i="1"/>
  <c r="C7" i="2"/>
  <c r="AA35" i="1"/>
  <c r="F5" i="2"/>
  <c r="AA42" i="1"/>
  <c r="F12" i="2"/>
  <c r="AC44" i="1"/>
  <c r="AK43" i="1"/>
  <c r="AC35" i="1"/>
  <c r="AK34" i="1"/>
  <c r="AA45" i="1"/>
  <c r="F14" i="2"/>
  <c r="AC41" i="1"/>
  <c r="AK40" i="1"/>
  <c r="C8" i="2"/>
  <c r="C12" i="2"/>
  <c r="AA38" i="1"/>
  <c r="F8" i="2"/>
  <c r="AA37" i="1"/>
  <c r="F7" i="2"/>
  <c r="AG21" i="1"/>
  <c r="AJ38" i="1"/>
  <c r="AJ42" i="1"/>
  <c r="AC43" i="1"/>
  <c r="AK42" i="1"/>
  <c r="AC36" i="1"/>
  <c r="AK35" i="1"/>
  <c r="AC39" i="1"/>
  <c r="AK38" i="1"/>
  <c r="C11" i="2"/>
  <c r="AA40" i="1"/>
  <c r="F10" i="2"/>
  <c r="AK39" i="1"/>
  <c r="AA41" i="1"/>
  <c r="F11" i="2"/>
  <c r="AA36" i="1"/>
  <c r="F6" i="2"/>
  <c r="AC42" i="1"/>
  <c r="AK41" i="1"/>
  <c r="C9" i="2"/>
  <c r="AC38" i="1"/>
  <c r="AK37" i="1"/>
  <c r="C13" i="2"/>
  <c r="AJ37" i="1"/>
  <c r="AJ34" i="1"/>
  <c r="AJ39" i="1"/>
  <c r="AJ35" i="1"/>
  <c r="AJ36" i="1"/>
  <c r="AJ41" i="1"/>
  <c r="D68" i="1"/>
  <c r="AD36" i="1" l="1"/>
  <c r="AN21" i="1" a="1"/>
  <c r="AN21" i="1" s="1"/>
  <c r="AC61" i="1" s="1"/>
  <c r="B13" i="2"/>
  <c r="D13" i="2" s="1"/>
  <c r="E10" i="2"/>
  <c r="G10" i="2" s="1"/>
  <c r="B10" i="2"/>
  <c r="D10" i="2" s="1"/>
  <c r="B14" i="2"/>
  <c r="D14" i="2" s="1"/>
  <c r="B6" i="2"/>
  <c r="D6" i="2" s="1"/>
  <c r="B8" i="2"/>
  <c r="D8" i="2" s="1"/>
  <c r="E14" i="2"/>
  <c r="G14" i="2" s="1"/>
  <c r="E12" i="2"/>
  <c r="G12" i="2" s="1"/>
  <c r="B5" i="2"/>
  <c r="D5" i="2" s="1"/>
  <c r="E5" i="2"/>
  <c r="G5" i="2" s="1"/>
  <c r="B9" i="2"/>
  <c r="D9" i="2" s="1"/>
  <c r="E13" i="2"/>
  <c r="G13" i="2" s="1"/>
  <c r="B11" i="2"/>
  <c r="D11" i="2" s="1"/>
  <c r="B7" i="2"/>
  <c r="D7" i="2" s="1"/>
  <c r="B12" i="2"/>
  <c r="D12" i="2" s="1"/>
  <c r="E9" i="2"/>
  <c r="G9" i="2" s="1"/>
  <c r="E8" i="2"/>
  <c r="G8" i="2" s="1"/>
  <c r="E6" i="2"/>
  <c r="G6" i="2" s="1"/>
  <c r="E11" i="2"/>
  <c r="G11" i="2" s="1"/>
  <c r="E7" i="2"/>
  <c r="G7" i="2" s="1"/>
  <c r="AM33" i="1"/>
  <c r="AK29" i="1"/>
  <c r="AK15" i="1"/>
  <c r="AH15" i="1" s="1"/>
  <c r="AK14" i="1"/>
  <c r="AH14" i="1" s="1"/>
  <c r="AG57" i="1" s="1"/>
  <c r="AK27" i="1"/>
  <c r="AK28" i="1"/>
  <c r="AK13" i="1"/>
  <c r="AH13" i="1" s="1"/>
  <c r="AK12" i="1"/>
  <c r="AH12" i="1" s="1"/>
  <c r="AK11" i="1"/>
  <c r="AH11" i="1" s="1"/>
  <c r="AK25" i="1"/>
  <c r="AK26" i="1"/>
  <c r="AK10" i="1"/>
  <c r="AH10" i="1" s="1"/>
  <c r="AG55" i="1" s="1"/>
  <c r="AK23" i="1"/>
  <c r="AK24" i="1"/>
  <c r="AK9" i="1"/>
  <c r="AH9" i="1" s="1"/>
  <c r="AK8" i="1"/>
  <c r="AH8" i="1" s="1"/>
  <c r="AK22" i="1"/>
  <c r="AK6" i="1"/>
  <c r="AK7" i="1"/>
  <c r="AH7" i="1" s="1"/>
  <c r="AG53" i="1" s="1"/>
  <c r="AK5" i="1"/>
  <c r="AH5" i="1" s="1"/>
  <c r="AK19" i="1"/>
  <c r="AK20" i="1"/>
  <c r="AK4" i="1"/>
  <c r="AH4" i="1" s="1"/>
  <c r="AJ29" i="1"/>
  <c r="AJ15" i="1"/>
  <c r="AJ14" i="1"/>
  <c r="AJ13" i="1"/>
  <c r="AG13" i="1" s="1"/>
  <c r="AJ27" i="1"/>
  <c r="AJ28" i="1"/>
  <c r="AJ12" i="1"/>
  <c r="AJ11" i="1"/>
  <c r="AJ26" i="1"/>
  <c r="AJ25" i="1"/>
  <c r="AJ10" i="1"/>
  <c r="AJ24" i="1"/>
  <c r="AJ9" i="1"/>
  <c r="AJ23" i="1"/>
  <c r="AJ8" i="1"/>
  <c r="AG8" i="1" s="1"/>
  <c r="AB38" i="1" s="1"/>
  <c r="AJ7" i="1"/>
  <c r="AG7" i="1" s="1"/>
  <c r="AB37" i="1" s="1"/>
  <c r="AJ22" i="1"/>
  <c r="AJ6" i="1"/>
  <c r="AJ20" i="1"/>
  <c r="AJ19" i="1"/>
  <c r="AJ5" i="1"/>
  <c r="AJ4" i="1"/>
  <c r="AG54" i="1" l="1"/>
  <c r="AG56" i="1"/>
  <c r="AN4" i="1" a="1"/>
  <c r="AN4" i="1" s="1"/>
  <c r="AG51" i="1"/>
  <c r="AG29" i="1"/>
  <c r="AH28" i="1"/>
  <c r="AG23" i="1"/>
  <c r="AD38" i="1" s="1"/>
  <c r="AG24" i="1"/>
  <c r="AH6" i="1"/>
  <c r="AG25" i="1"/>
  <c r="AG22" i="1"/>
  <c r="AH19" i="1"/>
  <c r="AH22" i="1"/>
  <c r="AG62" i="1" s="1"/>
  <c r="AG28" i="1"/>
  <c r="AH23" i="1"/>
  <c r="AH20" i="1"/>
  <c r="AL34" i="1" s="1"/>
  <c r="AH24" i="1"/>
  <c r="AL38" i="1" s="1"/>
  <c r="AG20" i="1"/>
  <c r="AH25" i="1"/>
  <c r="AH27" i="1"/>
  <c r="AG65" i="1" s="1"/>
  <c r="AH29" i="1"/>
  <c r="AG66" i="1" s="1"/>
  <c r="AG26" i="1"/>
  <c r="AG27" i="1"/>
  <c r="AD42" i="1" s="1"/>
  <c r="AG19" i="1"/>
  <c r="AG6" i="1"/>
  <c r="AM13" i="1"/>
  <c r="AB43" i="1"/>
  <c r="AG5" i="1"/>
  <c r="AM5" i="1" s="1"/>
  <c r="AM8" i="1"/>
  <c r="AN28" i="1" a="1"/>
  <c r="AN28" i="1" s="1"/>
  <c r="I9" i="2"/>
  <c r="Z9" i="1"/>
  <c r="AN9" i="1" a="1"/>
  <c r="AN9" i="1" s="1"/>
  <c r="AG4" i="1"/>
  <c r="AM4" i="1" s="1"/>
  <c r="AG9" i="1"/>
  <c r="AM9" i="1" s="1"/>
  <c r="I5" i="2"/>
  <c r="Z5" i="1"/>
  <c r="AN5" i="1" a="1"/>
  <c r="AN5" i="1" s="1"/>
  <c r="Z14" i="1"/>
  <c r="AN14" i="1" a="1"/>
  <c r="AN14" i="1" s="1"/>
  <c r="AG10" i="1"/>
  <c r="AM10" i="1" s="1"/>
  <c r="AN29" i="1" a="1"/>
  <c r="AN29" i="1" s="1"/>
  <c r="AC66" i="1" s="1"/>
  <c r="Z22" i="1"/>
  <c r="AN22" i="1" a="1"/>
  <c r="AN22" i="1" s="1"/>
  <c r="AC62" i="1" s="1"/>
  <c r="AG11" i="1"/>
  <c r="AM11" i="1" s="1"/>
  <c r="Z23" i="1"/>
  <c r="AN23" i="1" a="1"/>
  <c r="AN23" i="1" s="1"/>
  <c r="I7" i="2"/>
  <c r="Z7" i="1"/>
  <c r="AN7" i="1" a="1"/>
  <c r="AN7" i="1" s="1"/>
  <c r="I14" i="2"/>
  <c r="AN15" i="1" a="1"/>
  <c r="AN15" i="1" s="1"/>
  <c r="Z15" i="1"/>
  <c r="I8" i="2"/>
  <c r="Z8" i="1"/>
  <c r="AN8" i="1" a="1"/>
  <c r="AN8" i="1" s="1"/>
  <c r="AG12" i="1"/>
  <c r="AM12" i="1" s="1"/>
  <c r="AN24" i="1" a="1"/>
  <c r="AN24" i="1" s="1"/>
  <c r="Z24" i="1"/>
  <c r="K4" i="2"/>
  <c r="M4" i="2" s="1"/>
  <c r="AH26" i="1"/>
  <c r="AG14" i="1"/>
  <c r="AM14" i="1" s="1"/>
  <c r="I10" i="2"/>
  <c r="Z10" i="1"/>
  <c r="AN10" i="1" a="1"/>
  <c r="AN10" i="1" s="1"/>
  <c r="AM6" i="1"/>
  <c r="I11" i="2"/>
  <c r="Z11" i="1"/>
  <c r="AN11" i="1" a="1"/>
  <c r="AN11" i="1" s="1"/>
  <c r="I12" i="2"/>
  <c r="AN12" i="1" a="1"/>
  <c r="AN12" i="1" s="1"/>
  <c r="Z12" i="1"/>
  <c r="AG15" i="1"/>
  <c r="AM15" i="1" s="1"/>
  <c r="AM7" i="1"/>
  <c r="I4" i="2"/>
  <c r="Z4" i="1"/>
  <c r="I13" i="2"/>
  <c r="Z13" i="1"/>
  <c r="AN13" i="1" a="1"/>
  <c r="AN13" i="1" s="1"/>
  <c r="AL35" i="1"/>
  <c r="AL36" i="1"/>
  <c r="AL41" i="1"/>
  <c r="AM41" i="1"/>
  <c r="AL42" i="1"/>
  <c r="AB36" i="1"/>
  <c r="AD37" i="1"/>
  <c r="AD34" i="1"/>
  <c r="AD40" i="1"/>
  <c r="AM39" i="1"/>
  <c r="AM42" i="1"/>
  <c r="AM40" i="1"/>
  <c r="AM38" i="1"/>
  <c r="AM37" i="1"/>
  <c r="AD41" i="1"/>
  <c r="AM36" i="1"/>
  <c r="AM35" i="1"/>
  <c r="AD44" i="1"/>
  <c r="AM34" i="1"/>
  <c r="AL37" i="1" l="1"/>
  <c r="AG63" i="1"/>
  <c r="I84" i="9"/>
  <c r="I86" i="2"/>
  <c r="I80" i="2"/>
  <c r="I78" i="9"/>
  <c r="AC56" i="1"/>
  <c r="I87" i="2"/>
  <c r="I85" i="9"/>
  <c r="AL50" i="1"/>
  <c r="AC63" i="1"/>
  <c r="AG60" i="1"/>
  <c r="AN19" i="1" a="1"/>
  <c r="AN19" i="1" s="1"/>
  <c r="AC60" i="1" s="1"/>
  <c r="AG64" i="1"/>
  <c r="AC51" i="1"/>
  <c r="I79" i="2"/>
  <c r="I77" i="9"/>
  <c r="I88" i="2"/>
  <c r="I86" i="9"/>
  <c r="AC53" i="1"/>
  <c r="I80" i="9"/>
  <c r="I82" i="2"/>
  <c r="AC55" i="1"/>
  <c r="I83" i="9"/>
  <c r="I85" i="2"/>
  <c r="AL43" i="1"/>
  <c r="AC57" i="1"/>
  <c r="I89" i="2"/>
  <c r="I87" i="9"/>
  <c r="AC54" i="1"/>
  <c r="I83" i="2"/>
  <c r="I81" i="9"/>
  <c r="I82" i="9"/>
  <c r="I84" i="2"/>
  <c r="I6" i="2"/>
  <c r="AG52" i="1"/>
  <c r="Z20" i="1"/>
  <c r="AL51" i="1"/>
  <c r="Z25" i="1"/>
  <c r="Z19" i="1"/>
  <c r="AL49" i="1"/>
  <c r="AL39" i="1"/>
  <c r="AD35" i="1"/>
  <c r="AL56" i="1"/>
  <c r="AD43" i="1"/>
  <c r="Z29" i="1"/>
  <c r="AL33" i="1"/>
  <c r="H4" i="2" s="1"/>
  <c r="J4" i="2" s="1"/>
  <c r="Z6" i="1"/>
  <c r="Z27" i="1"/>
  <c r="AN6" i="1" a="1"/>
  <c r="AN6" i="1" s="1"/>
  <c r="AN27" i="1" a="1"/>
  <c r="AN27" i="1" s="1"/>
  <c r="AL55" i="1"/>
  <c r="Z28" i="1"/>
  <c r="AD39" i="1"/>
  <c r="AN25" i="1" a="1"/>
  <c r="AN25" i="1" s="1"/>
  <c r="AN20" i="1" a="1"/>
  <c r="AN20" i="1" s="1"/>
  <c r="AL47" i="1" s="1"/>
  <c r="AB42" i="1"/>
  <c r="AB34" i="1"/>
  <c r="AB39" i="1"/>
  <c r="K7" i="2"/>
  <c r="M7" i="2" s="1"/>
  <c r="H9" i="2"/>
  <c r="J9" i="2" s="1"/>
  <c r="K8" i="2"/>
  <c r="M8" i="2" s="1"/>
  <c r="AB40" i="1"/>
  <c r="H10" i="2"/>
  <c r="J10" i="2" s="1"/>
  <c r="H13" i="2"/>
  <c r="J13" i="2" s="1"/>
  <c r="K12" i="2"/>
  <c r="M12" i="2" s="1"/>
  <c r="H5" i="2"/>
  <c r="J5" i="2" s="1"/>
  <c r="K9" i="2"/>
  <c r="M9" i="2" s="1"/>
  <c r="K11" i="2"/>
  <c r="M11" i="2" s="1"/>
  <c r="H12" i="2"/>
  <c r="J12" i="2" s="1"/>
  <c r="AB45" i="1"/>
  <c r="AB41" i="1"/>
  <c r="K13" i="2"/>
  <c r="M13" i="2" s="1"/>
  <c r="H7" i="2"/>
  <c r="J7" i="2" s="1"/>
  <c r="H8" i="2"/>
  <c r="J8" i="2" s="1"/>
  <c r="K10" i="2"/>
  <c r="M10" i="2" s="1"/>
  <c r="H6" i="2"/>
  <c r="J6" i="2" s="1"/>
  <c r="AB44" i="1"/>
  <c r="K6" i="2"/>
  <c r="M6" i="2" s="1"/>
  <c r="Z26" i="1"/>
  <c r="AN26" i="1" a="1"/>
  <c r="AN26" i="1" s="1"/>
  <c r="AL53" i="1" s="1"/>
  <c r="H14" i="2"/>
  <c r="J14" i="2" s="1"/>
  <c r="AL40" i="1"/>
  <c r="K5" i="2"/>
  <c r="M5" i="2" s="1"/>
  <c r="AB35" i="1"/>
  <c r="AL52" i="1" l="1"/>
  <c r="AC64" i="1"/>
  <c r="AL46" i="1"/>
  <c r="H77" i="9" s="1"/>
  <c r="J77" i="9" s="1"/>
  <c r="H82" i="9"/>
  <c r="J82" i="9" s="1"/>
  <c r="H84" i="2"/>
  <c r="J84" i="2" s="1"/>
  <c r="H89" i="2"/>
  <c r="J89" i="2" s="1"/>
  <c r="H87" i="9"/>
  <c r="J87" i="9" s="1"/>
  <c r="AL54" i="1"/>
  <c r="AC65" i="1"/>
  <c r="AL48" i="1"/>
  <c r="AC52" i="1"/>
  <c r="I81" i="2"/>
  <c r="I79" i="9"/>
  <c r="H86" i="9"/>
  <c r="J86" i="9" s="1"/>
  <c r="H88" i="2"/>
  <c r="J88" i="2" s="1"/>
  <c r="H84" i="9"/>
  <c r="J84" i="9" s="1"/>
  <c r="H86" i="2"/>
  <c r="J86" i="2" s="1"/>
  <c r="H82" i="2"/>
  <c r="J82" i="2" s="1"/>
  <c r="H80" i="9"/>
  <c r="J80" i="9" s="1"/>
  <c r="H83" i="2"/>
  <c r="J83" i="2" s="1"/>
  <c r="H81" i="9"/>
  <c r="J81" i="9" s="1"/>
  <c r="H78" i="9"/>
  <c r="J78" i="9" s="1"/>
  <c r="H80" i="2"/>
  <c r="J80" i="2" s="1"/>
  <c r="H79" i="2"/>
  <c r="J79" i="2" s="1"/>
  <c r="H11" i="2"/>
  <c r="J11" i="2" s="1"/>
  <c r="H87" i="2" l="1"/>
  <c r="J87" i="2" s="1"/>
  <c r="H85" i="9"/>
  <c r="J85" i="9" s="1"/>
  <c r="H81" i="2"/>
  <c r="J81" i="2" s="1"/>
  <c r="H79" i="9"/>
  <c r="J79" i="9" s="1"/>
  <c r="H85" i="2"/>
  <c r="J85" i="2" s="1"/>
  <c r="H83" i="9"/>
  <c r="J8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<sst xmlns="http://schemas.openxmlformats.org/spreadsheetml/2006/main" count="2495" uniqueCount="191">
  <si>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</si>
  <si>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</si>
  <si>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</si>
  <si>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</si>
  <si>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</si>
  <si>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</si>
  <si>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</si>
  <si>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</si>
  <si>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</si>
  <si>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</si>
  <si>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</si>
  <si>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</si>
  <si>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</si>
  <si>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</si>
  <si>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</si>
  <si>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</si>
  <si>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</si>
  <si>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</si>
  <si>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</si>
  <si>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</si>
  <si>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</si>
  <si>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</si>
  <si>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</si>
  <si>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</si>
  <si>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</si>
  <si>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</si>
  <si>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</si>
  <si>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</si>
  <si>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</si>
  <si>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</si>
  <si>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</si>
  <si>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</si>
  <si>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</si>
  <si>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</si>
  <si>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</si>
  <si>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</si>
  <si>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</si>
  <si>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</si>
  <si>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</si>
  <si>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</si>
  <si>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</si>
  <si>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</si>
  <si>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</si>
  <si>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</si>
  <si>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</si>
  <si>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</si>
  <si>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</si>
  <si>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</si>
  <si>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</si>
  <si>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</si>
  <si>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</si>
  <si>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</si>
  <si>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</si>
  <si>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</si>
  <si>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</si>
  <si>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</si>
  <si>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</si>
  <si>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</si>
  <si>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</si>
  <si>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</si>
  <si>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</si>
  <si>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</si>
  <si>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</si>
  <si>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</si>
  <si>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</si>
  <si>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</si>
  <si>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</si>
  <si>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</si>
  <si>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</si>
  <si>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</si>
  <si>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</si>
  <si>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</si>
  <si>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</si>
  <si>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</si>
  <si>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</si>
  <si>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</si>
  <si>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</si>
  <si>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</si>
  <si>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</si>
  <si>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</si>
  <si>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</si>
  <si>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</si>
  <si>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</si>
  <si>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</si>
  <si>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</si>
  <si>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</si>
  <si>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</si>
  <si>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</si>
  <si>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</si>
  <si>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</si>
  <si>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</si>
  <si>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</si>
  <si>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</si>
  <si>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</si>
  <si>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</si>
  <si>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</si>
  <si>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</si>
  <si>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</si>
  <si>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</si>
  <si>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</si>
  <si>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</si>
  <si>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</si>
  <si>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</si>
  <si>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</si>
  <si>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</si>
  <si>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</si>
  <si>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T1</t>
  </si>
  <si>
    <t>T2</t>
  </si>
  <si>
    <t>T3</t>
  </si>
  <si>
    <t>T5</t>
  </si>
  <si>
    <t>T6</t>
  </si>
  <si>
    <t>T7</t>
  </si>
  <si>
    <t>T8</t>
  </si>
  <si>
    <t xml:space="preserve">SPRING </t>
  </si>
  <si>
    <t>SUMMER</t>
  </si>
  <si>
    <t>probe</t>
  </si>
  <si>
    <t>samples</t>
  </si>
  <si>
    <t>m/s</t>
  </si>
  <si>
    <t>m/day</t>
  </si>
  <si>
    <t>0.7 mm</t>
  </si>
  <si>
    <t>cum retained</t>
  </si>
  <si>
    <t>0.06 mm - 0.85 mm  (60-500 um)</t>
  </si>
  <si>
    <t>0.06 mm - 0.85 mm  (60-850 um)</t>
  </si>
  <si>
    <t>NEW</t>
  </si>
  <si>
    <t>spring</t>
  </si>
  <si>
    <t>summer</t>
  </si>
  <si>
    <t>total</t>
  </si>
  <si>
    <t>sieve total Δ sed</t>
  </si>
  <si>
    <t>total Δ sed</t>
  </si>
  <si>
    <t>closed trap</t>
  </si>
  <si>
    <t>sieves</t>
  </si>
  <si>
    <t>Flux</t>
  </si>
  <si>
    <t>(original HF, just here to compare and try things out)</t>
  </si>
  <si>
    <t xml:space="preserve"> </t>
  </si>
  <si>
    <t>sieves total</t>
  </si>
  <si>
    <t>LISST total</t>
  </si>
  <si>
    <t>AVG CLOSED BASKETS - SPRING</t>
  </si>
  <si>
    <t>Total Weight (g)</t>
  </si>
  <si>
    <t xml:space="preserve">Clay (g) </t>
  </si>
  <si>
    <t>AVG OPEN BASKETS - SPRING</t>
  </si>
  <si>
    <t>0.06 mm - 0.7 mm  (60-700 um)</t>
  </si>
  <si>
    <t>Average</t>
  </si>
  <si>
    <t>AVG CLOSED BASKETS - SUMMER</t>
  </si>
  <si>
    <t>AVG OPEN BASKETS - SUMMER</t>
  </si>
  <si>
    <t xml:space="preserve">Spring Average </t>
  </si>
  <si>
    <t xml:space="preserve">Summer Average </t>
  </si>
  <si>
    <t>SPRING 2023 - Averages</t>
  </si>
  <si>
    <t>SUMMER 2023 - Averages</t>
  </si>
  <si>
    <t>real total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</si>
  <si>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</si>
  <si>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</si>
  <si>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</si>
  <si>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</si>
  <si>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</si>
  <si>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</si>
  <si>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</si>
  <si>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</si>
  <si>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</si>
  <si>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</si>
  <si>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</si>
  <si>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</si>
  <si>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</si>
  <si>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</si>
  <si>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</si>
  <si>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</si>
  <si>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</si>
  <si>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</si>
  <si>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</si>
  <si>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</si>
  <si>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</si>
  <si>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</si>
  <si>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</si>
  <si>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SPRING - AVERAGE TOTAL SEDIMENT </t>
  </si>
  <si>
    <t>SUMMER - AVERAGE TOTAL SEDIMENT (with outlier)</t>
  </si>
  <si>
    <t>X Variable 1</t>
  </si>
  <si>
    <t xml:space="preserve">Avg Coarse Sand - Spring </t>
  </si>
  <si>
    <t xml:space="preserve">Avg Fine Sand - Spring </t>
  </si>
  <si>
    <t xml:space="preserve">Avg Silt - Spring </t>
  </si>
  <si>
    <t xml:space="preserve">Avg Clay - Spring </t>
  </si>
  <si>
    <t>Avg Coarse Sand - Summer</t>
  </si>
  <si>
    <t>Avg Fine Sand - Summer</t>
  </si>
  <si>
    <t>Avg Silt - Summer</t>
  </si>
  <si>
    <t>Avg Coarse Sand - Summer NO OUTLIER</t>
  </si>
  <si>
    <t>SUMMER - AVERAGE TOTAL SEDIMENT (no outlier)</t>
  </si>
  <si>
    <t>Avg Fine Sand - Summer NO OUTLIER</t>
  </si>
  <si>
    <t>Season Avg</t>
  </si>
  <si>
    <t>Avg Silt - Summer NO OUTLIER</t>
  </si>
  <si>
    <t>SP CLOSED</t>
  </si>
  <si>
    <t>SP OPEN</t>
  </si>
  <si>
    <t>OPEN-CLOSED RATIO</t>
  </si>
  <si>
    <t>Total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</si>
</sst>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theme="1"/>
      <name val="Aptos Narrow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6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7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7" fillId="24" borderId="11" xfId="0" applyFont="1" applyFill="1" applyBorder="1" applyAlignment="1">
      <alignment horizontal="center"/>
    </xf>
    <xf numFmtId="0" fontId="7" fillId="25" borderId="11" xfId="0" applyFont="1" applyFill="1" applyBorder="1" applyAlignment="1">
      <alignment horizontal="center"/>
    </xf>
    <xf numFmtId="0" fontId="7" fillId="47" borderId="11" xfId="0" applyFont="1" applyFill="1" applyBorder="1" applyAlignment="1">
      <alignment horizontal="center"/>
    </xf>
    <xf numFmtId="164" fontId="7" fillId="26" borderId="11" xfId="0" applyNumberFormat="1" applyFont="1" applyFill="1" applyBorder="1" applyAlignment="1">
      <alignment horizontal="center"/>
    </xf>
    <xf numFmtId="0" fontId="7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7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48" borderId="11" xfId="0" applyNumberFormat="1" applyFill="1" applyBorder="1" applyAlignment="1">
      <alignment horizontal="center"/>
    </xf>
    <xf numFmtId="166" fontId="3" fillId="49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0" fillId="16" borderId="42" xfId="0" applyFill="1" applyBorder="1" applyAlignment="1">
      <alignment horizontal="center"/>
    </xf>
    <xf numFmtId="0" fontId="0" fillId="17" borderId="40" xfId="0" applyFill="1" applyBorder="1" applyAlignment="1">
      <alignment horizontal="center"/>
    </xf>
    <xf numFmtId="0" fontId="0" fillId="17" borderId="41" xfId="0" applyFill="1" applyBorder="1" applyAlignment="1">
      <alignment horizontal="center"/>
    </xf>
    <xf numFmtId="0" fontId="0" fillId="17" borderId="42" xfId="0" applyFill="1" applyBorder="1" applyAlignment="1">
      <alignment horizontal="center"/>
    </xf>
    <xf numFmtId="0" fontId="0" fillId="18" borderId="40" xfId="0" applyFill="1" applyBorder="1" applyAlignment="1">
      <alignment horizontal="center"/>
    </xf>
    <xf numFmtId="0" fontId="0" fillId="18" borderId="41" xfId="0" applyFill="1" applyBorder="1" applyAlignment="1">
      <alignment horizontal="center"/>
    </xf>
    <xf numFmtId="0" fontId="0" fillId="18" borderId="42" xfId="0" applyFill="1" applyBorder="1" applyAlignment="1">
      <alignment horizontal="center"/>
    </xf>
    <xf numFmtId="0" fontId="0" fillId="19" borderId="40" xfId="0" applyFill="1" applyBorder="1" applyAlignment="1">
      <alignment horizontal="center"/>
    </xf>
    <xf numFmtId="0" fontId="0" fillId="19" borderId="41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20" borderId="40" xfId="0" applyFill="1" applyBorder="1" applyAlignment="1">
      <alignment horizontal="center"/>
    </xf>
    <xf numFmtId="0" fontId="0" fillId="20" borderId="41" xfId="0" applyFill="1" applyBorder="1" applyAlignment="1">
      <alignment horizontal="center"/>
    </xf>
    <xf numFmtId="0" fontId="0" fillId="20" borderId="42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19" borderId="34" xfId="0" applyFont="1" applyFill="1" applyBorder="1" applyAlignment="1">
      <alignment horizontal="center"/>
    </xf>
    <xf numFmtId="0" fontId="0" fillId="19" borderId="35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1" fillId="19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14" borderId="11" xfId="0" applyNumberForma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39" xfId="0" applyBorder="1" applyAlignment="1">
      <alignment horizontal="center"/>
    </xf>
    <xf numFmtId="164" fontId="6" fillId="21" borderId="11" xfId="0" applyNumberFormat="1" applyFont="1" applyFill="1" applyBorder="1" applyAlignment="1">
      <alignment horizontal="center"/>
    </xf>
    <xf numFmtId="164" fontId="6" fillId="22" borderId="11" xfId="0" applyNumberFormat="1" applyFont="1" applyFill="1" applyBorder="1" applyAlignment="1">
      <alignment horizontal="center"/>
    </xf>
    <xf numFmtId="164" fontId="6" fillId="24" borderId="11" xfId="0" applyNumberFormat="1" applyFont="1" applyFill="1" applyBorder="1" applyAlignment="1">
      <alignment horizontal="center"/>
    </xf>
    <xf numFmtId="164" fontId="6" fillId="26" borderId="11" xfId="0" applyNumberFormat="1" applyFont="1" applyFill="1" applyBorder="1" applyAlignment="1">
      <alignment horizontal="center"/>
    </xf>
    <xf numFmtId="164" fontId="0" fillId="16" borderId="41" xfId="0" applyNumberFormat="1" applyFill="1" applyBorder="1" applyAlignment="1">
      <alignment horizontal="center"/>
    </xf>
    <xf numFmtId="164" fontId="0" fillId="16" borderId="42" xfId="0" applyNumberFormat="1" applyFill="1" applyBorder="1" applyAlignment="1">
      <alignment horizontal="center"/>
    </xf>
    <xf numFmtId="164" fontId="0" fillId="17" borderId="41" xfId="0" applyNumberFormat="1" applyFill="1" applyBorder="1" applyAlignment="1">
      <alignment horizontal="center"/>
    </xf>
    <xf numFmtId="164" fontId="0" fillId="17" borderId="42" xfId="0" applyNumberFormat="1" applyFill="1" applyBorder="1" applyAlignment="1">
      <alignment horizontal="center"/>
    </xf>
    <xf numFmtId="164" fontId="0" fillId="18" borderId="41" xfId="0" applyNumberFormat="1" applyFill="1" applyBorder="1" applyAlignment="1">
      <alignment horizontal="center"/>
    </xf>
    <xf numFmtId="164" fontId="0" fillId="18" borderId="42" xfId="0" applyNumberFormat="1" applyFill="1" applyBorder="1" applyAlignment="1">
      <alignment horizontal="center"/>
    </xf>
    <xf numFmtId="164" fontId="0" fillId="19" borderId="41" xfId="0" applyNumberFormat="1" applyFill="1" applyBorder="1" applyAlignment="1">
      <alignment horizontal="center"/>
    </xf>
    <xf numFmtId="164" fontId="0" fillId="19" borderId="42" xfId="0" applyNumberFormat="1" applyFill="1" applyBorder="1" applyAlignment="1">
      <alignment horizontal="center"/>
    </xf>
    <xf numFmtId="164" fontId="0" fillId="20" borderId="41" xfId="0" applyNumberFormat="1" applyFill="1" applyBorder="1" applyAlignment="1">
      <alignment horizontal="center"/>
    </xf>
    <xf numFmtId="164" fontId="0" fillId="20" borderId="42" xfId="0" applyNumberFormat="1" applyFill="1" applyBorder="1" applyAlignment="1">
      <alignment horizontal="center"/>
    </xf>
    <xf numFmtId="165" fontId="0" fillId="14" borderId="35" xfId="0" applyNumberForma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4" fontId="0" fillId="14" borderId="21" xfId="0" applyNumberForma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7" borderId="9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0" fillId="0" borderId="43" xfId="0" applyBorder="1"/>
    <xf numFmtId="165" fontId="3" fillId="0" borderId="44" xfId="0" applyNumberFormat="1" applyFont="1" applyBorder="1" applyAlignment="1">
      <alignment horizontal="center"/>
    </xf>
    <xf numFmtId="0" fontId="0" fillId="0" borderId="7" xfId="0" applyBorder="1"/>
    <xf numFmtId="0" fontId="8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centerContinuous"/>
    </xf>
    <xf numFmtId="0" fontId="4" fillId="0" borderId="31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39" xfId="0" applyBorder="1"/>
    <xf numFmtId="0" fontId="0" fillId="0" borderId="48" xfId="0" applyBorder="1"/>
    <xf numFmtId="0" fontId="8" fillId="0" borderId="49" xfId="0" applyFont="1" applyBorder="1" applyAlignment="1">
      <alignment horizontal="centerContinuous"/>
    </xf>
    <xf numFmtId="0" fontId="0" fillId="0" borderId="50" xfId="0" applyBorder="1"/>
    <xf numFmtId="0" fontId="8" fillId="0" borderId="49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0" fillId="0" borderId="52" xfId="0" applyBorder="1"/>
    <xf numFmtId="0" fontId="0" fillId="0" borderId="13" xfId="0" applyBorder="1"/>
    <xf numFmtId="0" fontId="1" fillId="50" borderId="13" xfId="0" applyFont="1" applyFill="1" applyBorder="1"/>
    <xf numFmtId="0" fontId="0" fillId="0" borderId="44" xfId="0" applyBorder="1"/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7" xfId="0" applyFill="1" applyBorder="1" applyAlignment="1"/>
    <xf numFmtId="0" fontId="8" fillId="0" borderId="31" xfId="0" applyFont="1" applyFill="1" applyBorder="1" applyAlignment="1">
      <alignment horizontal="center"/>
    </xf>
    <xf numFmtId="0" fontId="8" fillId="0" borderId="31" xfId="0" applyFont="1" applyFill="1" applyBorder="1" applyAlignment="1">
      <alignment horizontal="centerContinuous"/>
    </xf>
    <xf numFmtId="0" fontId="1" fillId="51" borderId="7" xfId="0" applyFont="1" applyFill="1" applyBorder="1" applyAlignment="1"/>
    <xf numFmtId="0" fontId="1" fillId="52" borderId="7" xfId="0" applyFont="1" applyFill="1" applyBorder="1" applyAlignment="1"/>
    <xf numFmtId="0" fontId="1" fillId="32" borderId="7" xfId="0" applyFont="1" applyFill="1" applyBorder="1" applyAlignment="1"/>
    <xf numFmtId="0" fontId="0" fillId="0" borderId="0" xfId="0" applyBorder="1"/>
    <xf numFmtId="0" fontId="0" fillId="0" borderId="41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689985843117806"/>
                  <c:y val="0.117439211945412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9.8280699210308455</c:v>
                </c:pt>
                <c:pt idx="4">
                  <c:v>-24.831373397822482</c:v>
                </c:pt>
                <c:pt idx="5">
                  <c:v>-4.6408488319378627</c:v>
                </c:pt>
                <c:pt idx="6">
                  <c:v>-1.1717527830736003</c:v>
                </c:pt>
                <c:pt idx="7">
                  <c:v>-2.1444978607126579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53-439C-85B1-A6895C202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798528"/>
        <c:axId val="1429799008"/>
      </c:scatterChart>
      <c:valAx>
        <c:axId val="142979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9008"/>
        <c:crosses val="autoZero"/>
        <c:crossBetween val="midCat"/>
      </c:valAx>
      <c:valAx>
        <c:axId val="1429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8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1839300769462159E-2"/>
                  <c:y val="5.34096207759219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9.8280699210308455</c:v>
                </c:pt>
                <c:pt idx="3">
                  <c:v>-14.736111114880174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4E-4943-9785-3C5710639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031552"/>
        <c:axId val="762023872"/>
      </c:scatterChart>
      <c:valAx>
        <c:axId val="76203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23872"/>
        <c:crosses val="autoZero"/>
        <c:crossBetween val="midCat"/>
      </c:valAx>
      <c:valAx>
        <c:axId val="7620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3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 formatCode="0.0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 formatCode="0.0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 formatCode="0.00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51600059202337"/>
                  <c:y val="3.76364515459800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Weights'!$AL$44:$AL$53</c:f>
              <c:numCache>
                <c:formatCode>0.000</c:formatCode>
                <c:ptCount val="10"/>
                <c:pt idx="0">
                  <c:v>1.2619357201618193</c:v>
                </c:pt>
                <c:pt idx="1">
                  <c:v>9.0438957452519855</c:v>
                </c:pt>
                <c:pt idx="2">
                  <c:v>5.1789754851130283</c:v>
                </c:pt>
                <c:pt idx="3">
                  <c:v>-16.160956645200951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-6.0704638002320301</c:v>
                </c:pt>
                <c:pt idx="7">
                  <c:v>-8.6139213978579932E-3</c:v>
                </c:pt>
                <c:pt idx="8">
                  <c:v>-2.0836931623829642</c:v>
                </c:pt>
                <c:pt idx="9">
                  <c:v>2.8944097445906127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42-431E-97A1-83D9D9F4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01776"/>
        <c:axId val="910902256"/>
      </c:scatterChart>
      <c:valAx>
        <c:axId val="9109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2256"/>
        <c:crosses val="autoZero"/>
        <c:crossBetween val="midCat"/>
      </c:valAx>
      <c:valAx>
        <c:axId val="9109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2615020737059578E-2"/>
                  <c:y val="-3.9976588746726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Weights'!$AL$69:$AL$75</c:f>
              <c:numCache>
                <c:formatCode>0.000</c:formatCode>
                <c:ptCount val="7"/>
                <c:pt idx="0">
                  <c:v>5.1529157327069051</c:v>
                </c:pt>
                <c:pt idx="1">
                  <c:v>5.1789754851130283</c:v>
                </c:pt>
                <c:pt idx="2">
                  <c:v>-16.160956645200951</c:v>
                </c:pt>
                <c:pt idx="3">
                  <c:v>-5.7985584551809488</c:v>
                </c:pt>
                <c:pt idx="4">
                  <c:v>-1.1115512674060248</c:v>
                </c:pt>
                <c:pt idx="5">
                  <c:v>-1.0461535418904102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4-498C-AD3D-76E0E5CB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52816"/>
        <c:axId val="759057136"/>
      </c:scatterChart>
      <c:valAx>
        <c:axId val="75905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7136"/>
        <c:crosses val="autoZero"/>
        <c:crossBetween val="midCat"/>
      </c:valAx>
      <c:valAx>
        <c:axId val="75905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5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819884607270292"/>
                  <c:y val="4.19105494510603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954948842882889"/>
                  <c:y val="-4.742606265055937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558966030029537"/>
                  <c:y val="0.1845562084601250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0.17051823518474263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Regression!$E$67:$E$75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Regression!$D$67:$D$75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6-4D40-BC62-4EEF09115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by trap pair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Regression!$E$79:$E$89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Regression!$D$79:$D$89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9E-49DC-AF6D-52E3D79ED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4344865947562858E-2"/>
                  <c:y val="-0.44764488502178956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0.24664125913512705</c:v>
                </c:pt>
                <c:pt idx="3">
                  <c:v>-0.3362610840623162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1-463D-A157-020E5BE96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Regression!$G$65</c:f>
              <c:strCache>
                <c:ptCount val="1"/>
                <c:pt idx="0">
                  <c:v>real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5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507010469460982"/>
                  <c:y val="-0.41267583085847781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6-409D-B19A-F4D622BC2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 </a:t>
                </a:r>
                <a:r>
                  <a:rPr lang="es-AR"/>
                  <a:t>sed*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 Avg </a:t>
            </a:r>
            <a:r>
              <a:rPr lang="el-GR"/>
              <a:t>Δ </a:t>
            </a:r>
            <a:r>
              <a:rPr lang="es-AR"/>
              <a:t>sed*- HF CS 0.85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611225042030684"/>
                  <c:y val="-7.157339845139275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Regression!$D$46:$D$52</c:f>
              <c:numCache>
                <c:formatCode>0.000</c:formatCode>
                <c:ptCount val="7"/>
                <c:pt idx="0">
                  <c:v>-0.48725643682305531</c:v>
                </c:pt>
                <c:pt idx="1">
                  <c:v>0.55420248804845795</c:v>
                </c:pt>
                <c:pt idx="2">
                  <c:v>-4.1285813184656947E-2</c:v>
                </c:pt>
                <c:pt idx="3">
                  <c:v>-0.24861302469843416</c:v>
                </c:pt>
                <c:pt idx="4">
                  <c:v>-7.54540890344082E-2</c:v>
                </c:pt>
                <c:pt idx="5">
                  <c:v>-6.8341988829510522E-2</c:v>
                </c:pt>
                <c:pt idx="6">
                  <c:v>3.2473479798272462E-2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E-4C0A-AD76-98C2D7F1C06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625981964873"/>
                  <c:y val="7.0152476648838474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Regression!$G$46:$G$52</c:f>
              <c:numCache>
                <c:formatCode>0.000</c:formatCode>
                <c:ptCount val="7"/>
                <c:pt idx="0">
                  <c:v>-0.35537862898774686</c:v>
                </c:pt>
                <c:pt idx="1">
                  <c:v>0.43431863757091044</c:v>
                </c:pt>
                <c:pt idx="2">
                  <c:v>0.849606455215144</c:v>
                </c:pt>
                <c:pt idx="3">
                  <c:v>-0.42460776410939371</c:v>
                </c:pt>
                <c:pt idx="4">
                  <c:v>5.9942450820352614E-2</c:v>
                </c:pt>
                <c:pt idx="5">
                  <c:v>0.24000556091372746</c:v>
                </c:pt>
                <c:pt idx="6">
                  <c:v>0.11970106054387962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BE-4C0A-AD76-98C2D7F1C06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Regression!$J$46:$J$52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BE-4C0A-AD76-98C2D7F1C06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Regression!$N$46:$N$52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Regression!$M$46:$M$52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BE-4C0A-AD76-98C2D7F1C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 </a:t>
            </a:r>
            <a:r>
              <a:rPr lang="el-GR"/>
              <a:t>Δ </a:t>
            </a:r>
            <a:r>
              <a:rPr lang="es-AR"/>
              <a:t>sed*- HF CS 0.85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7243807429386653E-2"/>
                  <c:y val="-0.4416347317393576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Regression!$D$57:$D$62</c:f>
              <c:numCache>
                <c:formatCode>0.000</c:formatCode>
                <c:ptCount val="6"/>
                <c:pt idx="0">
                  <c:v>0.23956872370266469</c:v>
                </c:pt>
                <c:pt idx="1">
                  <c:v>3.0456556588650203</c:v>
                </c:pt>
                <c:pt idx="2">
                  <c:v>-0.50792663727959697</c:v>
                </c:pt>
                <c:pt idx="3">
                  <c:v>-0.65919936583432415</c:v>
                </c:pt>
                <c:pt idx="4">
                  <c:v>-0.63842268578288142</c:v>
                </c:pt>
                <c:pt idx="5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3C-4CE2-A568-A45D54EFBEC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923900421463413E-2"/>
                  <c:y val="-0.22299790562579838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Regression!$G$57:$G$62</c:f>
              <c:numCache>
                <c:formatCode>0.000</c:formatCode>
                <c:ptCount val="6"/>
                <c:pt idx="0">
                  <c:v>0.51522720953475987</c:v>
                </c:pt>
                <c:pt idx="1">
                  <c:v>-5.5586500421326221E-2</c:v>
                </c:pt>
                <c:pt idx="2">
                  <c:v>-0.2269118125610152</c:v>
                </c:pt>
                <c:pt idx="3">
                  <c:v>0.22116229998241596</c:v>
                </c:pt>
                <c:pt idx="4">
                  <c:v>-3.4970714961069613E-2</c:v>
                </c:pt>
                <c:pt idx="5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3C-4CE2-A568-A45D54EFBEC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398104890652803"/>
                  <c:y val="-0.30967465105126329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Regression!$J$57:$J$62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3C-4CE2-A568-A45D54EFBEC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77025789652842"/>
                  <c:y val="-0.2129261097006457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Regression!$N$57:$N$62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Regression!$M$57:$M$62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13C-4CE2-A568-A45D54EFB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sed*- HF CS 0.85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73088709509878"/>
                  <c:y val="-5.1968591583917333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(Regression!$D$57,Regression!$D$59:$D$62)</c:f>
              <c:numCache>
                <c:formatCode>0.000</c:formatCode>
                <c:ptCount val="5"/>
                <c:pt idx="0">
                  <c:v>0.23956872370266469</c:v>
                </c:pt>
                <c:pt idx="1">
                  <c:v>-0.50792663727959697</c:v>
                </c:pt>
                <c:pt idx="2">
                  <c:v>-0.65919936583432415</c:v>
                </c:pt>
                <c:pt idx="3">
                  <c:v>-0.63842268578288142</c:v>
                </c:pt>
                <c:pt idx="4">
                  <c:v>0.13633877646691175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2-466C-B4FE-8D4ACFCAB1C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829999491882764"/>
                  <c:y val="0.1816178789579381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(Regression!$G$57,Regression!$G$59:$G$62)</c:f>
              <c:numCache>
                <c:formatCode>0.000</c:formatCode>
                <c:ptCount val="5"/>
                <c:pt idx="0">
                  <c:v>0.51522720953475987</c:v>
                </c:pt>
                <c:pt idx="1">
                  <c:v>-0.2269118125610152</c:v>
                </c:pt>
                <c:pt idx="2">
                  <c:v>0.22116229998241596</c:v>
                </c:pt>
                <c:pt idx="3">
                  <c:v>-3.4970714961069613E-2</c:v>
                </c:pt>
                <c:pt idx="4">
                  <c:v>3.9522641748763347E-2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02-466C-B4FE-8D4ACFCAB1C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2942003799114969E-2"/>
                  <c:y val="-0.23190868044765806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(Regression!$J$57,Regression!$J$59:$J$62)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02-466C-B4FE-8D4ACFCAB1C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08834206352166"/>
                  <c:y val="-0.1699892978558607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(Regression!$N$57,Regression!$N$59:$N$62)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(Regression!$M$57,Regression!$M$59:$M$62)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02-466C-B4FE-8D4ACFCAB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Spring </a:t>
            </a:r>
            <a:r>
              <a:rPr lang="el-GR" sz="1200"/>
              <a:t>Δ</a:t>
            </a:r>
            <a:r>
              <a:rPr lang="es-AR" sz="1200"/>
              <a:t>sed* 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220647442070055E-3"/>
                  <c:y val="-0.4522062772058987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Regression!$AE$67:$AE$73</c:f>
              <c:numCache>
                <c:formatCode>0.00</c:formatCode>
                <c:ptCount val="7"/>
                <c:pt idx="0">
                  <c:v>-6.6433275662990635E-2</c:v>
                </c:pt>
                <c:pt idx="1">
                  <c:v>-0.25316926278765622</c:v>
                </c:pt>
                <c:pt idx="2">
                  <c:v>-0.1383043266103213</c:v>
                </c:pt>
                <c:pt idx="3">
                  <c:v>7.6993759294221045E-2</c:v>
                </c:pt>
                <c:pt idx="4">
                  <c:v>-4.5679471762468588E-2</c:v>
                </c:pt>
                <c:pt idx="5">
                  <c:v>-8.0430373041729647E-2</c:v>
                </c:pt>
                <c:pt idx="6">
                  <c:v>-3.5603047076186112E-2</c:v>
                </c:pt>
              </c:numCache>
            </c:numRef>
          </c:xVal>
          <c:yVal>
            <c:numRef>
              <c:f>Regression!$Z$67:$Z$73</c:f>
              <c:numCache>
                <c:formatCode>0.000</c:formatCode>
                <c:ptCount val="7"/>
                <c:pt idx="0">
                  <c:v>-0.4510340414138973</c:v>
                </c:pt>
                <c:pt idx="1">
                  <c:v>0.50971708940059157</c:v>
                </c:pt>
                <c:pt idx="2">
                  <c:v>0.2198676282142184</c:v>
                </c:pt>
                <c:pt idx="3">
                  <c:v>-0.32015539943802557</c:v>
                </c:pt>
                <c:pt idx="4">
                  <c:v>-3.3922504839773084E-2</c:v>
                </c:pt>
                <c:pt idx="5">
                  <c:v>3.0846477554506011E-2</c:v>
                </c:pt>
                <c:pt idx="6">
                  <c:v>5.8874740432854664E-2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F8-4C02-92FF-EEE03531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Avg Summer </a:t>
            </a:r>
            <a:r>
              <a:rPr lang="el-GR" sz="1200"/>
              <a:t>Δ</a:t>
            </a:r>
            <a:r>
              <a:rPr lang="es-AR" sz="1200"/>
              <a:t>sed*- Full Season HF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Regression!$A$65</c:f>
              <c:strCache>
                <c:ptCount val="1"/>
                <c:pt idx="0">
                  <c:v>sieves 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83228913451662"/>
                  <c:y val="-0.4338978200682314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Regression!$AE$76:$AE$81</c:f>
              <c:numCache>
                <c:formatCode>General</c:formatCode>
                <c:ptCount val="6"/>
                <c:pt idx="0">
                  <c:v>-0.1822636658300531</c:v>
                </c:pt>
                <c:pt idx="1">
                  <c:v>-0.32905443303548948</c:v>
                </c:pt>
                <c:pt idx="2">
                  <c:v>8.2115273176012388E-2</c:v>
                </c:pt>
                <c:pt idx="3">
                  <c:v>-7.321994466358886E-2</c:v>
                </c:pt>
                <c:pt idx="4">
                  <c:v>-0.11174210444012908</c:v>
                </c:pt>
                <c:pt idx="5">
                  <c:v>-5.8123986037187277E-2</c:v>
                </c:pt>
              </c:numCache>
            </c:numRef>
          </c:xVal>
          <c:yVal>
            <c:numRef>
              <c:f>Regression!$Z$76:$Z$81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3-4CE5-A176-B562AA7A3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 (interpolated)'!$AA$33:$AA$43</c:f>
              <c:numCache>
                <c:formatCode>0.000</c:formatCode>
                <c:ptCount val="11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B3-4D30-82F9-D0B3508BB77C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 (interpolated)'!$AC$33:$AC$43</c:f>
              <c:numCache>
                <c:formatCode>0.000</c:formatCode>
                <c:ptCount val="11"/>
                <c:pt idx="0">
                  <c:v>7.6219181818181809</c:v>
                </c:pt>
                <c:pt idx="1">
                  <c:v>9.774761818181819</c:v>
                </c:pt>
                <c:pt idx="2">
                  <c:v>5.7301181818181828</c:v>
                </c:pt>
                <c:pt idx="3">
                  <c:v>2.7210999999999999</c:v>
                </c:pt>
                <c:pt idx="4">
                  <c:v>7.4421363636363651</c:v>
                </c:pt>
                <c:pt idx="5">
                  <c:v>5.1718545454545453</c:v>
                </c:pt>
                <c:pt idx="6">
                  <c:v>9.2252545454545469</c:v>
                </c:pt>
                <c:pt idx="7">
                  <c:v>4.9479727272727274</c:v>
                </c:pt>
                <c:pt idx="8">
                  <c:v>7.8500545454545465</c:v>
                </c:pt>
                <c:pt idx="9">
                  <c:v>5.713909090909091</c:v>
                </c:pt>
                <c:pt idx="10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B3-4D30-82F9-D0B3508BB77C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 (interpolated)'!$AB$33:$AB$43,'Summer Weights (interpolated)'!$AD$33:$AD$43)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 (interpolated)'!$AA$33:$AA$43,'Summer Weights (interpolated)'!$AC$33:$AC$43)</c:f>
              <c:numCache>
                <c:formatCode>0.000</c:formatCode>
                <c:ptCount val="22"/>
                <c:pt idx="0">
                  <c:v>6.5639727272727271</c:v>
                </c:pt>
                <c:pt idx="1">
                  <c:v>5.2806545454545457</c:v>
                </c:pt>
                <c:pt idx="2">
                  <c:v>5.9299636363636363</c:v>
                </c:pt>
                <c:pt idx="3">
                  <c:v>9.8764000000000003</c:v>
                </c:pt>
                <c:pt idx="4">
                  <c:v>8.918163636363639</c:v>
                </c:pt>
                <c:pt idx="5">
                  <c:v>6.915290909090908</c:v>
                </c:pt>
                <c:pt idx="6">
                  <c:v>5.7456000000000014</c:v>
                </c:pt>
                <c:pt idx="7">
                  <c:v>6.4343545454545463</c:v>
                </c:pt>
                <c:pt idx="8">
                  <c:v>7.1681727272727276</c:v>
                </c:pt>
                <c:pt idx="9">
                  <c:v>8.5656363636363615</c:v>
                </c:pt>
                <c:pt idx="10">
                  <c:v>7.9150181818181835</c:v>
                </c:pt>
                <c:pt idx="11">
                  <c:v>7.6219181818181809</c:v>
                </c:pt>
                <c:pt idx="12">
                  <c:v>9.774761818181819</c:v>
                </c:pt>
                <c:pt idx="13">
                  <c:v>5.7301181818181828</c:v>
                </c:pt>
                <c:pt idx="14">
                  <c:v>2.7210999999999999</c:v>
                </c:pt>
                <c:pt idx="15">
                  <c:v>7.4421363636363651</c:v>
                </c:pt>
                <c:pt idx="16">
                  <c:v>5.1718545454545453</c:v>
                </c:pt>
                <c:pt idx="17">
                  <c:v>9.2252545454545469</c:v>
                </c:pt>
                <c:pt idx="18">
                  <c:v>4.9479727272727274</c:v>
                </c:pt>
                <c:pt idx="19">
                  <c:v>7.8500545454545465</c:v>
                </c:pt>
                <c:pt idx="20">
                  <c:v>5.713909090909091</c:v>
                </c:pt>
                <c:pt idx="21">
                  <c:v>8.8299000000000003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B3-4D30-82F9-D0B3508BB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6001589600952274"/>
                  <c:y val="2.0207486914969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(interpolated)'!$AK$44:$AK$53</c:f>
              <c:numCache>
                <c:formatCode>0.000</c:formatCode>
                <c:ptCount val="10"/>
                <c:pt idx="0">
                  <c:v>1.2125000000000004</c:v>
                </c:pt>
                <c:pt idx="1">
                  <c:v>8.0606000000000009</c:v>
                </c:pt>
                <c:pt idx="2">
                  <c:v>4.8309999999999995</c:v>
                </c:pt>
                <c:pt idx="3">
                  <c:v>-14.6675</c:v>
                </c:pt>
                <c:pt idx="4">
                  <c:v>-5.1329000000000011</c:v>
                </c:pt>
                <c:pt idx="5">
                  <c:v>-5.4924999999999997</c:v>
                </c:pt>
                <c:pt idx="6">
                  <c:v>-6.2297000000000011</c:v>
                </c:pt>
                <c:pt idx="7">
                  <c:v>0.32830000000000048</c:v>
                </c:pt>
                <c:pt idx="8">
                  <c:v>-2.7713000000000001</c:v>
                </c:pt>
                <c:pt idx="9">
                  <c:v>0.18780000000000108</c:v>
                </c:pt>
              </c:numCache>
            </c:numRef>
          </c:xVal>
          <c:yVal>
            <c:numRef>
              <c:f>'Summer Weights (interpolated)'!$AL$44:$AL$53</c:f>
              <c:numCache>
                <c:formatCode>0.000</c:formatCode>
                <c:ptCount val="10"/>
                <c:pt idx="0">
                  <c:v>1.2619357201618175</c:v>
                </c:pt>
                <c:pt idx="1">
                  <c:v>9.0438957452519873</c:v>
                </c:pt>
                <c:pt idx="2">
                  <c:v>5.1789754851130283</c:v>
                </c:pt>
                <c:pt idx="3">
                  <c:v>-16.160956645200955</c:v>
                </c:pt>
                <c:pt idx="4">
                  <c:v>-6.0971413133504697</c:v>
                </c:pt>
                <c:pt idx="5">
                  <c:v>-5.4999755970114279</c:v>
                </c:pt>
                <c:pt idx="6">
                  <c:v>-6.0704638002320319</c:v>
                </c:pt>
                <c:pt idx="7">
                  <c:v>-8.6139213978579932E-3</c:v>
                </c:pt>
                <c:pt idx="8">
                  <c:v>-2.0836931623829624</c:v>
                </c:pt>
                <c:pt idx="9">
                  <c:v>2.8944097445906092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3-479C-AC9D-F27624C3D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878406554320898"/>
                  <c:y val="4.924050959427071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 (interpolated)'!$AK$69:$AK$75</c:f>
              <c:numCache>
                <c:formatCode>0.000</c:formatCode>
                <c:ptCount val="7"/>
                <c:pt idx="0">
                  <c:v>4.6365499999999997</c:v>
                </c:pt>
                <c:pt idx="1">
                  <c:v>4.8309999999999995</c:v>
                </c:pt>
                <c:pt idx="2">
                  <c:v>-14.6675</c:v>
                </c:pt>
                <c:pt idx="3">
                  <c:v>-5.3126999999999995</c:v>
                </c:pt>
                <c:pt idx="4">
                  <c:v>-1.8184000000000022</c:v>
                </c:pt>
                <c:pt idx="5">
                  <c:v>-1.2214999999999989</c:v>
                </c:pt>
                <c:pt idx="6">
                  <c:v>0.77880000000000038</c:v>
                </c:pt>
              </c:numCache>
            </c:numRef>
          </c:xVal>
          <c:yVal>
            <c:numRef>
              <c:f>'Summer Weights (interpolated)'!$AL$69:$AL$75</c:f>
              <c:numCache>
                <c:formatCode>0.000</c:formatCode>
                <c:ptCount val="7"/>
                <c:pt idx="0">
                  <c:v>5.1529157327069033</c:v>
                </c:pt>
                <c:pt idx="1">
                  <c:v>5.1789754851130283</c:v>
                </c:pt>
                <c:pt idx="2">
                  <c:v>-16.160956645200955</c:v>
                </c:pt>
                <c:pt idx="3">
                  <c:v>-5.7985584551809453</c:v>
                </c:pt>
                <c:pt idx="4">
                  <c:v>-1.1115512674060248</c:v>
                </c:pt>
                <c:pt idx="5">
                  <c:v>-1.0461535418904084</c:v>
                </c:pt>
                <c:pt idx="6">
                  <c:v>1.8146555900201484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3-4A87-A6E7-301CD0F2F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133248"/>
        <c:axId val="829124608"/>
      </c:scatterChart>
      <c:valAx>
        <c:axId val="8291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24608"/>
        <c:crosses val="autoZero"/>
        <c:crossBetween val="midCat"/>
      </c:valAx>
      <c:valAx>
        <c:axId val="82912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1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 (interpolated)'!$AA$34:$AA$45</c:f>
              <c:numCache>
                <c:formatCode>General</c:formatCode>
                <c:ptCount val="12"/>
                <c:pt idx="0">
                  <c:v>12.06528181818182</c:v>
                </c:pt>
                <c:pt idx="1">
                  <c:v>10.287245454545454</c:v>
                </c:pt>
                <c:pt idx="2">
                  <c:v>12.953336363636364</c:v>
                </c:pt>
                <c:pt idx="3">
                  <c:v>8.5811727272727278</c:v>
                </c:pt>
                <c:pt idx="4">
                  <c:v>16.940472727272724</c:v>
                </c:pt>
                <c:pt idx="5">
                  <c:v>10.183045454545454</c:v>
                </c:pt>
                <c:pt idx="6">
                  <c:v>15.027700000000005</c:v>
                </c:pt>
                <c:pt idx="7">
                  <c:v>7.7761636363636395</c:v>
                </c:pt>
                <c:pt idx="8">
                  <c:v>3.9938727272727244</c:v>
                </c:pt>
                <c:pt idx="9">
                  <c:v>4.865454545454547</c:v>
                </c:pt>
                <c:pt idx="10">
                  <c:v>7.7569181818181825</c:v>
                </c:pt>
                <c:pt idx="11">
                  <c:v>10.255472727272732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F-45FB-9AF5-5F6614724412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 (interpolated)'!$AC$34:$AC$44</c:f>
              <c:numCache>
                <c:formatCode>General</c:formatCode>
                <c:ptCount val="11"/>
                <c:pt idx="0">
                  <c:v>10.287245454545454</c:v>
                </c:pt>
                <c:pt idx="1">
                  <c:v>4.1280454545454539</c:v>
                </c:pt>
                <c:pt idx="2">
                  <c:v>18.760790909090904</c:v>
                </c:pt>
                <c:pt idx="3">
                  <c:v>15.98519090909091</c:v>
                </c:pt>
                <c:pt idx="4">
                  <c:v>8.5768272727272716</c:v>
                </c:pt>
                <c:pt idx="5">
                  <c:v>6.8446818181818179</c:v>
                </c:pt>
                <c:pt idx="6">
                  <c:v>14.28704545454546</c:v>
                </c:pt>
                <c:pt idx="7">
                  <c:v>9.8250545454545453</c:v>
                </c:pt>
                <c:pt idx="8">
                  <c:v>6.7392818181818219</c:v>
                </c:pt>
                <c:pt idx="9">
                  <c:v>4.448118181818181</c:v>
                </c:pt>
                <c:pt idx="10">
                  <c:v>9.8143363636363592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F-45FB-9AF5-5F661472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2348897907285373"/>
                  <c:y val="0.13346711739551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(interpolated)'!$AK$46:$AK$56</c:f>
              <c:numCache>
                <c:formatCode>0.000</c:formatCode>
                <c:ptCount val="11"/>
                <c:pt idx="0">
                  <c:v>-19.485999999999997</c:v>
                </c:pt>
                <c:pt idx="1">
                  <c:v>-15.049000000000001</c:v>
                </c:pt>
                <c:pt idx="2">
                  <c:v>24.205699999999993</c:v>
                </c:pt>
                <c:pt idx="3">
                  <c:v>8.5274999999999963</c:v>
                </c:pt>
                <c:pt idx="4">
                  <c:v>-22.936</c:v>
                </c:pt>
                <c:pt idx="5">
                  <c:v>-3.4181999999999988</c:v>
                </c:pt>
                <c:pt idx="6">
                  <c:v>-0.5444000000000031</c:v>
                </c:pt>
                <c:pt idx="7">
                  <c:v>-2.6867999999999981</c:v>
                </c:pt>
                <c:pt idx="8">
                  <c:v>3.3760000000000012</c:v>
                </c:pt>
                <c:pt idx="9">
                  <c:v>-2.1768000000000001</c:v>
                </c:pt>
                <c:pt idx="10">
                  <c:v>-3.7849000000000004</c:v>
                </c:pt>
              </c:numCache>
            </c:numRef>
          </c:xVal>
          <c:yVal>
            <c:numRef>
              <c:f>'Spring Weights (interpolated)'!$AL$46:$AL$56</c:f>
              <c:numCache>
                <c:formatCode>0.000</c:formatCode>
                <c:ptCount val="11"/>
                <c:pt idx="0">
                  <c:v>-19.334328394617582</c:v>
                </c:pt>
                <c:pt idx="1">
                  <c:v>-13.98552213812971</c:v>
                </c:pt>
                <c:pt idx="2">
                  <c:v>24.889039116604451</c:v>
                </c:pt>
                <c:pt idx="3">
                  <c:v>9.8280699210308384</c:v>
                </c:pt>
                <c:pt idx="4">
                  <c:v>-24.831373397822482</c:v>
                </c:pt>
                <c:pt idx="5">
                  <c:v>-4.6408488319378591</c:v>
                </c:pt>
                <c:pt idx="6">
                  <c:v>-1.1717527830736003</c:v>
                </c:pt>
                <c:pt idx="7">
                  <c:v>-2.1444978607126544</c:v>
                </c:pt>
                <c:pt idx="8">
                  <c:v>3.9609607541450949</c:v>
                </c:pt>
                <c:pt idx="9">
                  <c:v>-2.1807195283941567</c:v>
                </c:pt>
                <c:pt idx="10">
                  <c:v>-3.9232226089978681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D-4665-A12F-9C8F88D9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1187820709608114"/>
                  <c:y val="2.19589707294412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 (interpolated)'!$AK$69:$AK$75</c:f>
              <c:numCache>
                <c:formatCode>0.000</c:formatCode>
                <c:ptCount val="7"/>
                <c:pt idx="0">
                  <c:v>-17.267499999999998</c:v>
                </c:pt>
                <c:pt idx="1">
                  <c:v>24.205699999999993</c:v>
                </c:pt>
                <c:pt idx="2">
                  <c:v>8.5274999999999963</c:v>
                </c:pt>
                <c:pt idx="3">
                  <c:v>-13.177100000000003</c:v>
                </c:pt>
                <c:pt idx="4">
                  <c:v>-1.6156000000000006</c:v>
                </c:pt>
                <c:pt idx="5">
                  <c:v>0.5995999999999988</c:v>
                </c:pt>
                <c:pt idx="6">
                  <c:v>1.7379999999999995</c:v>
                </c:pt>
              </c:numCache>
            </c:numRef>
          </c:xVal>
          <c:yVal>
            <c:numRef>
              <c:f>'Spring Weights (interpolated)'!$AL$69:$AL$75</c:f>
              <c:numCache>
                <c:formatCode>0.000</c:formatCode>
                <c:ptCount val="7"/>
                <c:pt idx="0">
                  <c:v>-16.659925266373641</c:v>
                </c:pt>
                <c:pt idx="1">
                  <c:v>24.889039116604451</c:v>
                </c:pt>
                <c:pt idx="2">
                  <c:v>9.8280699210308384</c:v>
                </c:pt>
                <c:pt idx="3">
                  <c:v>-14.73611111488017</c:v>
                </c:pt>
                <c:pt idx="4">
                  <c:v>-1.6581253218931309</c:v>
                </c:pt>
                <c:pt idx="5">
                  <c:v>0.89012061287546729</c:v>
                </c:pt>
                <c:pt idx="6">
                  <c:v>1.3840160937869221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11-4E51-9446-0C58AB90D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005296"/>
        <c:axId val="759005776"/>
      </c:scatterChart>
      <c:valAx>
        <c:axId val="7590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776"/>
        <c:crosses val="autoZero"/>
        <c:crossBetween val="midCat"/>
      </c:valAx>
      <c:valAx>
        <c:axId val="75900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(interpolated)'!$D$4:$D$14</c:f>
              <c:numCache>
                <c:formatCode>0.0000</c:formatCode>
                <c:ptCount val="11"/>
                <c:pt idx="0">
                  <c:v>-0.50687176269826695</c:v>
                </c:pt>
                <c:pt idx="1">
                  <c:v>-0.39534056495227132</c:v>
                </c:pt>
                <c:pt idx="2">
                  <c:v>0.53494590049024038</c:v>
                </c:pt>
                <c:pt idx="3">
                  <c:v>3.0979863458117231E-2</c:v>
                </c:pt>
                <c:pt idx="4">
                  <c:v>-0.38353916541102051</c:v>
                </c:pt>
                <c:pt idx="5">
                  <c:v>-1.3136279979942392E-2</c:v>
                </c:pt>
                <c:pt idx="6">
                  <c:v>5.9756539057644539E-3</c:v>
                </c:pt>
                <c:pt idx="7">
                  <c:v>-0.2015386262342781</c:v>
                </c:pt>
                <c:pt idx="8">
                  <c:v>3.6597609118940944E-2</c:v>
                </c:pt>
                <c:pt idx="9">
                  <c:v>-0.17293137694424715</c:v>
                </c:pt>
                <c:pt idx="10">
                  <c:v>-0.13343285052084852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E2-443C-8A16-B08B5BAF2949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(interpolated)'!$G$4:$G$14</c:f>
              <c:numCache>
                <c:formatCode>0.0000</c:formatCode>
                <c:ptCount val="11"/>
                <c:pt idx="0">
                  <c:v>-0.14736799276059573</c:v>
                </c:pt>
                <c:pt idx="1">
                  <c:v>-0.59872198317952419</c:v>
                </c:pt>
                <c:pt idx="2">
                  <c:v>0.4483365815897199</c:v>
                </c:pt>
                <c:pt idx="3">
                  <c:v>0.86282125032709034</c:v>
                </c:pt>
                <c:pt idx="4">
                  <c:v>-0.49370791412926113</c:v>
                </c:pt>
                <c:pt idx="5">
                  <c:v>-0.32783548411575386</c:v>
                </c:pt>
                <c:pt idx="6">
                  <c:v>-4.9285954966797614E-2</c:v>
                </c:pt>
                <c:pt idx="7">
                  <c:v>0.26348351255234476</c:v>
                </c:pt>
                <c:pt idx="8">
                  <c:v>0.68740525259147178</c:v>
                </c:pt>
                <c:pt idx="9">
                  <c:v>-8.5775411061285972E-2</c:v>
                </c:pt>
                <c:pt idx="10">
                  <c:v>-4.3014727391672898E-2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E2-443C-8A16-B08B5BAF2949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E2-443C-8A16-B08B5BAF2949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(interpolated)'!$N$4:$N$14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7E2-443C-8A16-B08B5BA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9393066994885"/>
                  <c:y val="6.4673216204040609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(interpolated)'!$D$19:$D$27</c:f>
              <c:numCache>
                <c:formatCode>0.0000</c:formatCode>
                <c:ptCount val="9"/>
                <c:pt idx="0">
                  <c:v>-0.14551714796940443</c:v>
                </c:pt>
                <c:pt idx="1">
                  <c:v>1.8615736156599887</c:v>
                </c:pt>
                <c:pt idx="2">
                  <c:v>1.7331568982434806</c:v>
                </c:pt>
                <c:pt idx="3">
                  <c:v>-0.38769869022641507</c:v>
                </c:pt>
                <c:pt idx="4">
                  <c:v>-0.58102857739236047</c:v>
                </c:pt>
                <c:pt idx="5">
                  <c:v>-0.80873681373254913</c:v>
                </c:pt>
                <c:pt idx="6">
                  <c:v>-0.49550664912037667</c:v>
                </c:pt>
                <c:pt idx="7">
                  <c:v>-0.52714628554779441</c:v>
                </c:pt>
                <c:pt idx="8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34-4E0D-8C33-AA3EAE9DAA20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300227194173043E-2"/>
                  <c:y val="0.1963512608148225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(interpolated)'!$G$19:$G$27</c:f>
              <c:numCache>
                <c:formatCode>0.0000</c:formatCode>
                <c:ptCount val="9"/>
                <c:pt idx="0">
                  <c:v>0.16117456584634848</c:v>
                </c:pt>
                <c:pt idx="1">
                  <c:v>0.85105117822859433</c:v>
                </c:pt>
                <c:pt idx="2">
                  <c:v>-3.3700957847357473E-2</c:v>
                </c:pt>
                <c:pt idx="3">
                  <c:v>-0.1655079826870188</c:v>
                </c:pt>
                <c:pt idx="4">
                  <c:v>-0.25211323522838708</c:v>
                </c:pt>
                <c:pt idx="5">
                  <c:v>-0.13882401711349099</c:v>
                </c:pt>
                <c:pt idx="6">
                  <c:v>0.22002206903567356</c:v>
                </c:pt>
                <c:pt idx="7">
                  <c:v>-0.20287787302203303</c:v>
                </c:pt>
                <c:pt idx="8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34-4E0D-8C33-AA3EAE9DAA20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34-4E0D-8C33-AA3EAE9DAA20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(interpolated)'!$N$19:$N$27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34-4E0D-8C33-AA3EAE9DA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sed*-HF CS 0.7 mm (no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58759995971606"/>
                  <c:y val="-0.4406313279587776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(interpolated)'!$D$33:$D$40</c:f>
              <c:numCache>
                <c:formatCode>0.0000</c:formatCode>
                <c:ptCount val="8"/>
                <c:pt idx="0">
                  <c:v>-0.14551714796940443</c:v>
                </c:pt>
                <c:pt idx="1">
                  <c:v>1.8615736156599887</c:v>
                </c:pt>
                <c:pt idx="2">
                  <c:v>-0.38769869022641507</c:v>
                </c:pt>
                <c:pt idx="3">
                  <c:v>-0.58102857739236047</c:v>
                </c:pt>
                <c:pt idx="4">
                  <c:v>-0.80873681373254913</c:v>
                </c:pt>
                <c:pt idx="5">
                  <c:v>-0.49550664912037667</c:v>
                </c:pt>
                <c:pt idx="6">
                  <c:v>-0.52714628554779441</c:v>
                </c:pt>
                <c:pt idx="7">
                  <c:v>-0.29425578883096148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4-41D0-98E5-ADB9CF195A0E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36704530322303"/>
                  <c:y val="0.1265446638074804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(interpolated)'!$G$33:$G$40</c:f>
              <c:numCache>
                <c:formatCode>0.0000</c:formatCode>
                <c:ptCount val="8"/>
                <c:pt idx="0">
                  <c:v>0.14050860022650596</c:v>
                </c:pt>
                <c:pt idx="1">
                  <c:v>0.77783672962031147</c:v>
                </c:pt>
                <c:pt idx="2">
                  <c:v>-0.1655079826870188</c:v>
                </c:pt>
                <c:pt idx="3">
                  <c:v>-0.25211323522838708</c:v>
                </c:pt>
                <c:pt idx="4">
                  <c:v>-0.13882401711349099</c:v>
                </c:pt>
                <c:pt idx="5">
                  <c:v>0.22002206903567356</c:v>
                </c:pt>
                <c:pt idx="6">
                  <c:v>-0.20287787302203303</c:v>
                </c:pt>
                <c:pt idx="7">
                  <c:v>0.11558808800760789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44-41D0-98E5-ADB9CF195A0E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65141889900838"/>
                  <c:y val="-0.2461086193077673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44-41D0-98E5-ADB9CF195A0E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70798983025293"/>
                  <c:y val="-0.13464249753858451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(interpolated)'!$N$33:$N$40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-0.25646381521666273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(interpolated)'!$M$33:$M$40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44-41D0-98E5-ADB9CF195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(interpolated)'!$E$65:$E$73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(interpolated)'!$D$65:$D$73</c:f>
              <c:numCache>
                <c:formatCode>0.000</c:formatCode>
                <c:ptCount val="9"/>
                <c:pt idx="0">
                  <c:v>0.10636991288633117</c:v>
                </c:pt>
                <c:pt idx="1">
                  <c:v>0.94708024908941391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1.5095249578008285E-2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17-4710-9105-6B4EA7F70F05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(interpolated)'!$K$65:$K$73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(interpolated)'!$J$65:$J$73</c:f>
              <c:numCache>
                <c:formatCode>0.000</c:formatCode>
                <c:ptCount val="9"/>
                <c:pt idx="0">
                  <c:v>9.6250500805787967E-2</c:v>
                </c:pt>
                <c:pt idx="1">
                  <c:v>0.82482620575765719</c:v>
                </c:pt>
                <c:pt idx="2">
                  <c:v>0.43334548628417668</c:v>
                </c:pt>
                <c:pt idx="3">
                  <c:v>-0.25314346921600916</c:v>
                </c:pt>
                <c:pt idx="4">
                  <c:v>-0.27238261557668869</c:v>
                </c:pt>
                <c:pt idx="5">
                  <c:v>-0.35997139719598487</c:v>
                </c:pt>
                <c:pt idx="6">
                  <c:v>-5.6644530065569224E-4</c:v>
                </c:pt>
                <c:pt idx="7">
                  <c:v>-0.13505730290907142</c:v>
                </c:pt>
                <c:pt idx="8">
                  <c:v>0.16169171106984601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710-9105-6B4EA7F70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(interpolated)'!$E$77:$E$87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(interpolated)'!$D$77:$D$87</c:f>
              <c:numCache>
                <c:formatCode>0.000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-0.15772125313575638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98-4CFF-8E2C-61F5064C10E2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(interpolated)'!$K$77:$K$87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(interpolated)'!$J$77:$J$87</c:f>
              <c:numCache>
                <c:formatCode>0.000</c:formatCode>
                <c:ptCount val="11"/>
                <c:pt idx="0">
                  <c:v>-0.4012877702422874</c:v>
                </c:pt>
                <c:pt idx="1">
                  <c:v>-0.48413169044821441</c:v>
                </c:pt>
                <c:pt idx="2">
                  <c:v>0.50884869356740547</c:v>
                </c:pt>
                <c:pt idx="3">
                  <c:v>0.24664125913512705</c:v>
                </c:pt>
                <c:pt idx="4">
                  <c:v>-0.42719097957959123</c:v>
                </c:pt>
                <c:pt idx="5">
                  <c:v>-0.15721170591124697</c:v>
                </c:pt>
                <c:pt idx="6">
                  <c:v>-1.7631030567773071E-2</c:v>
                </c:pt>
                <c:pt idx="7">
                  <c:v>-6.4850728898906945E-2</c:v>
                </c:pt>
                <c:pt idx="8">
                  <c:v>0.17824561995908511</c:v>
                </c:pt>
                <c:pt idx="9">
                  <c:v>-0.12336202547053421</c:v>
                </c:pt>
                <c:pt idx="10">
                  <c:v>-0.15440079432002091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98-4CFF-8E2C-61F5064C1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387182965190501E-2"/>
                  <c:y val="-0.4380820047643180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(interpolated)'!$Z$76:$Z$81</c:f>
              <c:numCache>
                <c:formatCode>0.000</c:formatCode>
                <c:ptCount val="6"/>
                <c:pt idx="0">
                  <c:v>0.46575321824820815</c:v>
                </c:pt>
                <c:pt idx="1">
                  <c:v>0.46884704968944091</c:v>
                </c:pt>
                <c:pt idx="2">
                  <c:v>-0.28707986598940882</c:v>
                </c:pt>
                <c:pt idx="3">
                  <c:v>-0.12076855129541952</c:v>
                </c:pt>
                <c:pt idx="4">
                  <c:v>-9.6837999500548916E-2</c:v>
                </c:pt>
                <c:pt idx="5">
                  <c:v>5.9760589318600399E-2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2-4AFD-9780-82952F35E2C0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12296498152857"/>
                  <c:y val="-0.2705788139435479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(interpolated)'!$AD$76:$AD$81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(interpolated)'!$AC$76:$AC$81</c:f>
              <c:numCache>
                <c:formatCode>0.000</c:formatCode>
                <c:ptCount val="6"/>
                <c:pt idx="0">
                  <c:v>0.42806196398944324</c:v>
                </c:pt>
                <c:pt idx="1">
                  <c:v>0.43334548628417668</c:v>
                </c:pt>
                <c:pt idx="2">
                  <c:v>-0.26191713426081537</c:v>
                </c:pt>
                <c:pt idx="3">
                  <c:v>-6.5913688961924233E-2</c:v>
                </c:pt>
                <c:pt idx="4">
                  <c:v>-6.8297498069089135E-2</c:v>
                </c:pt>
                <c:pt idx="5">
                  <c:v>0.10788011827382145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2-4AFD-9780-82952F35E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</a:t>
            </a:r>
            <a:r>
              <a:rPr lang="es-AR"/>
              <a:t>sed*- Avg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59482022262133"/>
          <c:y val="0.142087581740204"/>
          <c:w val="0.74909561187013995"/>
          <c:h val="0.63037939287316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'Regression (interpolated)'!$A$63</c:f>
              <c:strCache>
                <c:ptCount val="1"/>
                <c:pt idx="0">
                  <c:v>sieves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57325999608028E-2"/>
                  <c:y val="-0.4787272306584485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C9-4AB8-BB62-6218B9DE58DA}"/>
            </c:ext>
          </c:extLst>
        </c:ser>
        <c:ser>
          <c:idx val="1"/>
          <c:order val="1"/>
          <c:tx>
            <c:strRef>
              <c:f>'Regression (interpolated)'!$G$63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899637527750632"/>
                  <c:y val="-0.3523372475469190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(interpolated)'!$AD$67:$AD$73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(interpolated)'!$AC$67:$AC$73</c:f>
              <c:numCache>
                <c:formatCode>0.000</c:formatCode>
                <c:ptCount val="7"/>
                <c:pt idx="0">
                  <c:v>-0.43234041580861138</c:v>
                </c:pt>
                <c:pt idx="1">
                  <c:v>0.50884869356740547</c:v>
                </c:pt>
                <c:pt idx="2">
                  <c:v>0.24664125913512688</c:v>
                </c:pt>
                <c:pt idx="3">
                  <c:v>-0.33626108406231614</c:v>
                </c:pt>
                <c:pt idx="4">
                  <c:v>-3.3319808321692172E-2</c:v>
                </c:pt>
                <c:pt idx="5">
                  <c:v>4.4618332766722259E-2</c:v>
                </c:pt>
                <c:pt idx="6">
                  <c:v>4.5057622169479727E-2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C9-4AB8-BB62-6218B9DE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Avg </a:t>
            </a:r>
            <a:r>
              <a:rPr lang="el-GR"/>
              <a:t>Δ </a:t>
            </a:r>
            <a:r>
              <a:rPr lang="es-AR"/>
              <a:t>sed*-HF CS 0.7 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255442991935909"/>
                  <c:y val="-4.036660034985335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(interpolated)'!$D$45:$D$51</c:f>
              <c:numCache>
                <c:formatCode>0.000</c:formatCode>
                <c:ptCount val="7"/>
                <c:pt idx="0">
                  <c:v>-0.47003689374687385</c:v>
                </c:pt>
                <c:pt idx="1">
                  <c:v>0.53494590049024038</c:v>
                </c:pt>
                <c:pt idx="2">
                  <c:v>3.0979863458117231E-2</c:v>
                </c:pt>
                <c:pt idx="3">
                  <c:v>-0.26861761043241894</c:v>
                </c:pt>
                <c:pt idx="4">
                  <c:v>-6.2982320116918025E-2</c:v>
                </c:pt>
                <c:pt idx="5">
                  <c:v>-4.7261632009071061E-2</c:v>
                </c:pt>
                <c:pt idx="6">
                  <c:v>5.7394720232503742E-2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81-4244-BF74-BFCECE2D97C6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495390721687852"/>
                  <c:y val="6.82840734906735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(interpolated)'!$G$45:$G$51</c:f>
              <c:numCache>
                <c:formatCode>0.000</c:formatCode>
                <c:ptCount val="7"/>
                <c:pt idx="0">
                  <c:v>-0.35509346512779927</c:v>
                </c:pt>
                <c:pt idx="1">
                  <c:v>0.4483365815897199</c:v>
                </c:pt>
                <c:pt idx="2">
                  <c:v>0.86282125032709034</c:v>
                </c:pt>
                <c:pt idx="3">
                  <c:v>-0.43143404231215637</c:v>
                </c:pt>
                <c:pt idx="4">
                  <c:v>5.736906624674832E-2</c:v>
                </c:pt>
                <c:pt idx="5">
                  <c:v>0.26278211150857006</c:v>
                </c:pt>
                <c:pt idx="6">
                  <c:v>8.973166451578958E-2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81-4244-BF74-BFCECE2D97C6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57383276284945"/>
                  <c:y val="-0.1784138671986520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(interpolated)'!$J$45:$J$51</c:f>
              <c:numCache>
                <c:formatCode>0.000</c:formatCode>
                <c:ptCount val="7"/>
                <c:pt idx="0">
                  <c:v>-0.39006916816152998</c:v>
                </c:pt>
                <c:pt idx="1">
                  <c:v>0.45151086317595629</c:v>
                </c:pt>
                <c:pt idx="2">
                  <c:v>0.86743083084185191</c:v>
                </c:pt>
                <c:pt idx="3">
                  <c:v>-0.47533007766313051</c:v>
                </c:pt>
                <c:pt idx="4">
                  <c:v>-2.4051098471873318E-2</c:v>
                </c:pt>
                <c:pt idx="5">
                  <c:v>0.44321956923544548</c:v>
                </c:pt>
                <c:pt idx="6">
                  <c:v>-0.29379818504545202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81-4244-BF74-BFCECE2D97C6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(interpolated)'!$N$45:$N$51</c:f>
              <c:numCache>
                <c:formatCode>0.000</c:formatCode>
                <c:ptCount val="7"/>
                <c:pt idx="0">
                  <c:v>0.20454360227175514</c:v>
                </c:pt>
                <c:pt idx="1">
                  <c:v>-0.31661374974045781</c:v>
                </c:pt>
                <c:pt idx="2">
                  <c:v>-0.11017208412824342</c:v>
                </c:pt>
                <c:pt idx="3">
                  <c:v>6.0405779541984679E-2</c:v>
                </c:pt>
                <c:pt idx="4">
                  <c:v>-3.4732918409770948E-2</c:v>
                </c:pt>
                <c:pt idx="5">
                  <c:v>-0.16746416727938898</c:v>
                </c:pt>
                <c:pt idx="6">
                  <c:v>-3.3378369109007613E-2</c:v>
                </c:pt>
              </c:numCache>
            </c:numRef>
          </c:xVal>
          <c:yVal>
            <c:numRef>
              <c:f>'Regression (interpolated)'!$M$45:$M$51</c:f>
              <c:numCache>
                <c:formatCode>0.000</c:formatCode>
                <c:ptCount val="7"/>
                <c:pt idx="0">
                  <c:v>-0.40681411178416588</c:v>
                </c:pt>
                <c:pt idx="1">
                  <c:v>0.49854710443643002</c:v>
                </c:pt>
                <c:pt idx="2">
                  <c:v>0.9246065038279212</c:v>
                </c:pt>
                <c:pt idx="3">
                  <c:v>-0.5301269493680022</c:v>
                </c:pt>
                <c:pt idx="4">
                  <c:v>-5.3990663506515192E-2</c:v>
                </c:pt>
                <c:pt idx="5">
                  <c:v>0.52415528745761586</c:v>
                </c:pt>
                <c:pt idx="6">
                  <c:v>-0.34262400474273796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81-4244-BF74-BFCECE2D9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(interpolated)'!$D$56:$D$61</c:f>
              <c:numCache>
                <c:formatCode>0.000</c:formatCode>
                <c:ptCount val="6"/>
                <c:pt idx="0">
                  <c:v>0.4943085798644154</c:v>
                </c:pt>
                <c:pt idx="1">
                  <c:v>1.7331568982434806</c:v>
                </c:pt>
                <c:pt idx="2">
                  <c:v>-0.48450301079610908</c:v>
                </c:pt>
                <c:pt idx="3">
                  <c:v>-0.54013696117997312</c:v>
                </c:pt>
                <c:pt idx="4">
                  <c:v>-0.50692386651947396</c:v>
                </c:pt>
                <c:pt idx="5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63-471A-B75C-BC66B167C394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(interpolated)'!$G$56:$G$61</c:f>
              <c:numCache>
                <c:formatCode>0.000</c:formatCode>
                <c:ptCount val="6"/>
                <c:pt idx="0">
                  <c:v>0.46874018062658251</c:v>
                </c:pt>
                <c:pt idx="1">
                  <c:v>-3.3700957847357473E-2</c:v>
                </c:pt>
                <c:pt idx="2">
                  <c:v>-0.20333298883836295</c:v>
                </c:pt>
                <c:pt idx="3">
                  <c:v>0.23339836333257372</c:v>
                </c:pt>
                <c:pt idx="4">
                  <c:v>-2.8350346660178799E-3</c:v>
                </c:pt>
                <c:pt idx="5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63-471A-B75C-BC66B167C394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438033737702431"/>
                  <c:y val="-0.2206154485913296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(interpolated)'!$J$56:$J$61</c:f>
              <c:numCache>
                <c:formatCode>0.000</c:formatCode>
                <c:ptCount val="6"/>
                <c:pt idx="0">
                  <c:v>0.34261758595450026</c:v>
                </c:pt>
                <c:pt idx="1">
                  <c:v>0.2406337151637577</c:v>
                </c:pt>
                <c:pt idx="2">
                  <c:v>-6.5698704229748175E-2</c:v>
                </c:pt>
                <c:pt idx="3">
                  <c:v>0.41066527517272183</c:v>
                </c:pt>
                <c:pt idx="4">
                  <c:v>0.11690853537936007</c:v>
                </c:pt>
                <c:pt idx="5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763-471A-B75C-BC66B167C394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978578835113512"/>
                  <c:y val="-0.1032256760346998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(interpolated)'!$N$56:$N$61</c:f>
              <c:numCache>
                <c:formatCode>0.000</c:formatCode>
                <c:ptCount val="6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-5.8003155872635853E-2</c:v>
                </c:pt>
                <c:pt idx="4">
                  <c:v>-0.12379754395977956</c:v>
                </c:pt>
                <c:pt idx="5">
                  <c:v>-5.2460135362221633E-2</c:v>
                </c:pt>
              </c:numCache>
            </c:numRef>
          </c:xVal>
          <c:yVal>
            <c:numRef>
              <c:f>'Regression (interpolated)'!$M$56:$M$61</c:f>
              <c:numCache>
                <c:formatCode>0.000</c:formatCode>
                <c:ptCount val="6"/>
                <c:pt idx="0">
                  <c:v>0.33220033712816693</c:v>
                </c:pt>
                <c:pt idx="1">
                  <c:v>0.25528328492852753</c:v>
                </c:pt>
                <c:pt idx="2">
                  <c:v>-0.16404825886244201</c:v>
                </c:pt>
                <c:pt idx="3">
                  <c:v>0.4298455876434864</c:v>
                </c:pt>
                <c:pt idx="4">
                  <c:v>0.20231791327406176</c:v>
                </c:pt>
                <c:pt idx="5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763-471A-B75C-BC66B16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Avg </a:t>
            </a:r>
            <a:r>
              <a:rPr lang="el-GR"/>
              <a:t>Δ</a:t>
            </a:r>
            <a:r>
              <a:rPr lang="es-AR"/>
              <a:t>sed*-HF CS 0.7 mm ( no outlier)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(interpolated)'!$B$2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278318898764433"/>
                  <c:y val="1.0310022977987394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(interpolated)'!$D$56,'Regression (interpolated)'!$D$58:$D$61)</c:f>
              <c:numCache>
                <c:formatCode>0.000</c:formatCode>
                <c:ptCount val="5"/>
                <c:pt idx="0">
                  <c:v>0.4943085798644154</c:v>
                </c:pt>
                <c:pt idx="1">
                  <c:v>-0.48450301079610908</c:v>
                </c:pt>
                <c:pt idx="2">
                  <c:v>-0.54013696117997312</c:v>
                </c:pt>
                <c:pt idx="3">
                  <c:v>-0.50692386651947396</c:v>
                </c:pt>
                <c:pt idx="4">
                  <c:v>-1.6469270573861019E-2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8D5-B269-67C58AD788CA}"/>
            </c:ext>
          </c:extLst>
        </c:ser>
        <c:ser>
          <c:idx val="1"/>
          <c:order val="1"/>
          <c:tx>
            <c:strRef>
              <c:f>'Regression (interpolated)'!$E$2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69386088947246E-2"/>
                  <c:y val="0.2040928730829495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(interpolated)'!$G$56,'Regression (interpolated)'!$G$58:$G$61)</c:f>
              <c:numCache>
                <c:formatCode>0.000</c:formatCode>
                <c:ptCount val="5"/>
                <c:pt idx="0">
                  <c:v>0.46874018062658251</c:v>
                </c:pt>
                <c:pt idx="1">
                  <c:v>-0.20333298883836295</c:v>
                </c:pt>
                <c:pt idx="2">
                  <c:v>0.23339836333257372</c:v>
                </c:pt>
                <c:pt idx="3">
                  <c:v>-2.8350346660178799E-3</c:v>
                </c:pt>
                <c:pt idx="4">
                  <c:v>7.154724657890911E-2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8D5-B269-67C58AD788CA}"/>
            </c:ext>
          </c:extLst>
        </c:ser>
        <c:ser>
          <c:idx val="2"/>
          <c:order val="2"/>
          <c:tx>
            <c:strRef>
              <c:f>'Regression (interpolated)'!$H$2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755631494623119"/>
                  <c:y val="0.1484343458323801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(interpolated)'!$J$56,'Regression (interpolated)'!$J$58:$J$61)</c:f>
              <c:numCache>
                <c:formatCode>0.000</c:formatCode>
                <c:ptCount val="5"/>
                <c:pt idx="0">
                  <c:v>0.34261758595450026</c:v>
                </c:pt>
                <c:pt idx="1">
                  <c:v>-6.5698704229748175E-2</c:v>
                </c:pt>
                <c:pt idx="2">
                  <c:v>0.41066527517272183</c:v>
                </c:pt>
                <c:pt idx="3">
                  <c:v>0.11690853537936007</c:v>
                </c:pt>
                <c:pt idx="4">
                  <c:v>0.24661898657432299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8D5-B269-67C58AD788CA}"/>
            </c:ext>
          </c:extLst>
        </c:ser>
        <c:ser>
          <c:idx val="3"/>
          <c:order val="3"/>
          <c:tx>
            <c:strRef>
              <c:f>'Regression (interpolated)'!$K$2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97349687109353"/>
                  <c:y val="-0.17546837253403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('Regression (interpolated)'!$N$56,'Regression (interpolated)'!$N$58:$N$61)</c:f>
              <c:numCache>
                <c:formatCode>0.000</c:formatCode>
                <c:ptCount val="5"/>
                <c:pt idx="0">
                  <c:v>-0.25646381521666273</c:v>
                </c:pt>
                <c:pt idx="1">
                  <c:v>8.8871890830739209E-2</c:v>
                </c:pt>
                <c:pt idx="2">
                  <c:v>-5.8003155872635853E-2</c:v>
                </c:pt>
                <c:pt idx="3">
                  <c:v>-0.12379754395977956</c:v>
                </c:pt>
                <c:pt idx="4">
                  <c:v>-5.2460135362221633E-2</c:v>
                </c:pt>
              </c:numCache>
            </c:numRef>
          </c:xVal>
          <c:yVal>
            <c:numRef>
              <c:f>('Regression (interpolated)'!$M$56,'Regression (interpolated)'!$M$58:$M$61)</c:f>
              <c:numCache>
                <c:formatCode>0.000</c:formatCode>
                <c:ptCount val="5"/>
                <c:pt idx="0">
                  <c:v>0.33220033712816693</c:v>
                </c:pt>
                <c:pt idx="1">
                  <c:v>-0.16404825886244201</c:v>
                </c:pt>
                <c:pt idx="2">
                  <c:v>0.4298455876434864</c:v>
                </c:pt>
                <c:pt idx="3">
                  <c:v>0.20231791327406176</c:v>
                </c:pt>
                <c:pt idx="4">
                  <c:v>-0.15572042410688697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8D5-B269-67C58AD78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190500</xdr:colOff>
      <xdr:row>45</xdr:row>
      <xdr:rowOff>54428</xdr:rowOff>
    </xdr:from>
    <xdr:to>
      <xdr:col>41</xdr:col>
      <xdr:colOff>272143</xdr:colOff>
      <xdr:row>55</xdr:row>
      <xdr:rowOff>176894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1E6D5-E57E-C9CA-7FE2-735CE6094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244928</xdr:colOff>
      <xdr:row>66</xdr:row>
      <xdr:rowOff>149678</xdr:rowOff>
    </xdr:from>
    <xdr:to>
      <xdr:col>41</xdr:col>
      <xdr:colOff>244929</xdr:colOff>
      <xdr:row>76</xdr:row>
      <xdr:rowOff>92528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4547E7-D60C-1422-E47A-DC5F12749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222080</xdr:colOff>
      <xdr:row>41</xdr:row>
      <xdr:rowOff>150872</xdr:rowOff>
    </xdr:from>
    <xdr:to>
      <xdr:col>41</xdr:col>
      <xdr:colOff>434992</xdr:colOff>
      <xdr:row>53</xdr:row>
      <xdr:rowOff>178275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3B7554-C316-316B-5D3E-F105DC2C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333374</xdr:colOff>
      <xdr:row>66</xdr:row>
      <xdr:rowOff>114300</xdr:rowOff>
    </xdr:from>
    <xdr:to>
      <xdr:col>40</xdr:col>
      <xdr:colOff>438150</xdr:colOff>
      <xdr:row>75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870AD9-3207-9E7E-EF6F-E1534E0F7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57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63</xdr:row>
      <xdr:rowOff>173935</xdr:rowOff>
    </xdr:from>
    <xdr:to>
      <xdr:col>16</xdr:col>
      <xdr:colOff>74545</xdr:colOff>
      <xdr:row>78</xdr:row>
      <xdr:rowOff>91109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B0683-8CCA-4DC8-BBDC-D0DC7DCABF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78</xdr:row>
      <xdr:rowOff>140805</xdr:rowOff>
    </xdr:from>
    <xdr:to>
      <xdr:col>16</xdr:col>
      <xdr:colOff>57979</xdr:colOff>
      <xdr:row>93</xdr:row>
      <xdr:rowOff>57979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22A525-F3AB-4A4D-96EF-C23F2BF99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219393</xdr:colOff>
      <xdr:row>78</xdr:row>
      <xdr:rowOff>169769</xdr:rowOff>
    </xdr:from>
    <xdr:to>
      <xdr:col>21</xdr:col>
      <xdr:colOff>144436</xdr:colOff>
      <xdr:row>93</xdr:row>
      <xdr:rowOff>86943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6F9393-4D61-4465-A441-1A6FC864E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224117</xdr:colOff>
      <xdr:row>64</xdr:row>
      <xdr:rowOff>0</xdr:rowOff>
    </xdr:from>
    <xdr:to>
      <xdr:col>21</xdr:col>
      <xdr:colOff>149160</xdr:colOff>
      <xdr:row>78</xdr:row>
      <xdr:rowOff>107674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5FB43A3-DDFC-44C5-BA4C-BE7BF0D2C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557893</xdr:colOff>
      <xdr:row>0</xdr:row>
      <xdr:rowOff>149678</xdr:rowOff>
    </xdr:from>
    <xdr:to>
      <xdr:col>26</xdr:col>
      <xdr:colOff>484637</xdr:colOff>
      <xdr:row>18</xdr:row>
      <xdr:rowOff>133647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A148AA-6E50-43AB-A80E-E7F06FE73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571499</xdr:colOff>
      <xdr:row>19</xdr:row>
      <xdr:rowOff>69272</xdr:rowOff>
    </xdr:from>
    <xdr:to>
      <xdr:col>26</xdr:col>
      <xdr:colOff>498243</xdr:colOff>
      <xdr:row>37</xdr:row>
      <xdr:rowOff>70560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34F9E6-97C8-406D-A76E-D0A769A90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588065</xdr:colOff>
      <xdr:row>38</xdr:row>
      <xdr:rowOff>16565</xdr:rowOff>
    </xdr:from>
    <xdr:to>
      <xdr:col>26</xdr:col>
      <xdr:colOff>694765</xdr:colOff>
      <xdr:row>56</xdr:row>
      <xdr:rowOff>26135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5BB03B5-D7E9-402A-92DC-69A365EB42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583136</xdr:colOff>
      <xdr:row>83</xdr:row>
      <xdr:rowOff>86185</xdr:rowOff>
    </xdr:from>
    <xdr:to>
      <xdr:col>26</xdr:col>
      <xdr:colOff>205594</xdr:colOff>
      <xdr:row>98</xdr:row>
      <xdr:rowOff>8802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D892E1-C351-4EA5-B21D-8E1054840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351160</xdr:colOff>
      <xdr:row>83</xdr:row>
      <xdr:rowOff>95569</xdr:rowOff>
    </xdr:from>
    <xdr:to>
      <xdr:col>30</xdr:col>
      <xdr:colOff>299100</xdr:colOff>
      <xdr:row>98</xdr:row>
      <xdr:rowOff>12743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CBEF661-4A98-49D9-9BFE-99EDB8771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5BB1B-1F60-4917-A34A-86B508C08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128867</xdr:colOff>
      <xdr:row>41</xdr:row>
      <xdr:rowOff>123264</xdr:rowOff>
    </xdr:from>
    <xdr:to>
      <xdr:col>41</xdr:col>
      <xdr:colOff>280147</xdr:colOff>
      <xdr:row>53</xdr:row>
      <xdr:rowOff>78441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6B49D-3696-68DF-BB2A-814C61DB6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247651</xdr:colOff>
      <xdr:row>66</xdr:row>
      <xdr:rowOff>133349</xdr:rowOff>
    </xdr:from>
    <xdr:to>
      <xdr:col>40</xdr:col>
      <xdr:colOff>352426</xdr:colOff>
      <xdr:row>75</xdr:row>
      <xdr:rowOff>193301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8B8F9F-590D-4036-8485-FD3465472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756E3-980C-4BB7-BEFC-C3EC149A8A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38</xdr:col>
      <xdr:colOff>313323</xdr:colOff>
      <xdr:row>45</xdr:row>
      <xdr:rowOff>62663</xdr:rowOff>
    </xdr:from>
    <xdr:to>
      <xdr:col>41</xdr:col>
      <xdr:colOff>551448</xdr:colOff>
      <xdr:row>55</xdr:row>
      <xdr:rowOff>155908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9FBD39-5D47-954F-C8AF-089C27CA3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238124</xdr:colOff>
      <xdr:row>66</xdr:row>
      <xdr:rowOff>175461</xdr:rowOff>
    </xdr:from>
    <xdr:to>
      <xdr:col>41</xdr:col>
      <xdr:colOff>250658</xdr:colOff>
      <xdr:row>75</xdr:row>
      <xdr:rowOff>155910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73AE7-77C8-4EE8-99A6-0155B1F66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151039</xdr:colOff>
      <xdr:row>0</xdr:row>
      <xdr:rowOff>187631</xdr:rowOff>
    </xdr:from>
    <xdr:to>
      <xdr:col>21</xdr:col>
      <xdr:colOff>309104</xdr:colOff>
      <xdr:row>18</xdr:row>
      <xdr:rowOff>171600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0C5A2-AD95-478B-AFDF-31B46329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159203</xdr:colOff>
      <xdr:row>19</xdr:row>
      <xdr:rowOff>76201</xdr:rowOff>
    </xdr:from>
    <xdr:to>
      <xdr:col>21</xdr:col>
      <xdr:colOff>324369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5E803-1CED-43BB-B5ED-654379F8C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102053</xdr:colOff>
      <xdr:row>38</xdr:row>
      <xdr:rowOff>12247</xdr:rowOff>
    </xdr:from>
    <xdr:to>
      <xdr:col>21</xdr:col>
      <xdr:colOff>353786</xdr:colOff>
      <xdr:row>56</xdr:row>
      <xdr:rowOff>166551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714FBF-7F36-47F0-88BF-89538A2ED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844827</xdr:colOff>
      <xdr:row>62</xdr:row>
      <xdr:rowOff>65078</xdr:rowOff>
    </xdr:from>
    <xdr:to>
      <xdr:col>16</xdr:col>
      <xdr:colOff>74545</xdr:colOff>
      <xdr:row>76</xdr:row>
      <xdr:rowOff>172752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91D3D-4A43-4B64-95FE-50EDDE2C49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828261</xdr:colOff>
      <xdr:row>77</xdr:row>
      <xdr:rowOff>31948</xdr:rowOff>
    </xdr:from>
    <xdr:to>
      <xdr:col>16</xdr:col>
      <xdr:colOff>57979</xdr:colOff>
      <xdr:row>91</xdr:row>
      <xdr:rowOff>139622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95A80-7671-4547-8C9B-F95712506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151036</xdr:colOff>
      <xdr:row>62</xdr:row>
      <xdr:rowOff>81643</xdr:rowOff>
    </xdr:from>
    <xdr:to>
      <xdr:col>21</xdr:col>
      <xdr:colOff>97931</xdr:colOff>
      <xdr:row>76</xdr:row>
      <xdr:rowOff>189317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167A3B-D37F-4A89-B189-7C94D0ACD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134470</xdr:colOff>
      <xdr:row>77</xdr:row>
      <xdr:rowOff>48513</xdr:rowOff>
    </xdr:from>
    <xdr:to>
      <xdr:col>21</xdr:col>
      <xdr:colOff>81365</xdr:colOff>
      <xdr:row>91</xdr:row>
      <xdr:rowOff>156187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BF294E-C9AE-43F4-BCE4-5A737243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394608</xdr:colOff>
      <xdr:row>0</xdr:row>
      <xdr:rowOff>149678</xdr:rowOff>
    </xdr:from>
    <xdr:to>
      <xdr:col>26</xdr:col>
      <xdr:colOff>539066</xdr:colOff>
      <xdr:row>18</xdr:row>
      <xdr:rowOff>133647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448EC9-DFD0-4E17-9F94-E0858F199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502226</xdr:colOff>
      <xdr:row>19</xdr:row>
      <xdr:rowOff>69273</xdr:rowOff>
    </xdr:from>
    <xdr:to>
      <xdr:col>26</xdr:col>
      <xdr:colOff>900546</xdr:colOff>
      <xdr:row>37</xdr:row>
      <xdr:rowOff>80702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5DBF17-B370-43BC-A2FD-31C7D297E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519544</xdr:colOff>
      <xdr:row>38</xdr:row>
      <xdr:rowOff>17318</xdr:rowOff>
    </xdr:from>
    <xdr:to>
      <xdr:col>27</xdr:col>
      <xdr:colOff>138544</xdr:colOff>
      <xdr:row>56</xdr:row>
      <xdr:rowOff>63383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75E496A-31E0-4E70-8C3B-461D1E68D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Y1" zoomScale="70" zoomScaleNormal="70" workbookViewId="0">
      <selection activeCell="AB19" sqref="AB19:AB29"/>
    </sheetView>
  </sheetViews>
  <sheetFormatPr defaultRowHeight="14.4" x14ac:dyDescent="0.3"/>
  <cols>
    <col min="2" max="2" width="15.6640625" customWidth="1"/>
    <col min="27" max="27" width="18" customWidth="1"/>
    <col min="28" max="28" width="22.44140625" customWidth="1"/>
    <col min="29" max="29" width="19" customWidth="1"/>
    <col min="30" max="30" width="18.5546875" customWidth="1"/>
    <col min="31" max="31" width="16.6640625" customWidth="1"/>
    <col min="32" max="32" width="19.109375" customWidth="1"/>
    <col min="33" max="33" width="20.88671875" customWidth="1"/>
    <col min="34" max="34" width="17.44140625" customWidth="1"/>
    <col min="35" max="35" width="20.33203125" customWidth="1"/>
    <col min="36" max="36" width="18.33203125" customWidth="1"/>
    <col min="37" max="37" width="17" customWidth="1"/>
    <col min="38" max="38" width="14.44140625" customWidth="1"/>
    <col min="39" max="39" width="14.5546875" customWidth="1"/>
  </cols>
  <sheetData>
    <row r="1" spans="2:40" ht="14.4" customHeight="1" x14ac:dyDescent="0.3">
      <c r="AG1" s="528" t="s">
        <v>122</v>
      </c>
      <c r="AH1" s="528" t="s">
        <v>57</v>
      </c>
      <c r="AI1" s="528" t="s">
        <v>52</v>
      </c>
      <c r="AJ1" s="528" t="s">
        <v>121</v>
      </c>
      <c r="AK1" s="539" t="s">
        <v>57</v>
      </c>
      <c r="AL1" s="539" t="s">
        <v>52</v>
      </c>
    </row>
    <row r="2" spans="2:40" ht="15" thickBot="1" x14ac:dyDescent="0.35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36" t="s">
        <v>25</v>
      </c>
      <c r="AC2" s="542"/>
      <c r="AD2" s="535" t="s">
        <v>58</v>
      </c>
      <c r="AE2" s="535"/>
      <c r="AF2" s="97" t="s">
        <v>97</v>
      </c>
      <c r="AG2" s="543"/>
      <c r="AH2" s="528"/>
      <c r="AI2" s="528"/>
      <c r="AJ2" s="528"/>
      <c r="AK2" s="539"/>
      <c r="AL2" s="539"/>
    </row>
    <row r="3" spans="2:40" x14ac:dyDescent="0.3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3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48.180706785417364</v>
      </c>
      <c r="AA4" s="59" t="s">
        <v>28</v>
      </c>
      <c r="AB4" s="60">
        <v>47.014299999999999</v>
      </c>
      <c r="AC4" s="77"/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3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3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3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3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3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3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3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33.068215224776033</v>
      </c>
    </row>
    <row r="12" spans="2:40" x14ac:dyDescent="0.3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22.221924752228428</v>
      </c>
      <c r="AA12" s="69" t="s">
        <v>36</v>
      </c>
      <c r="AB12" s="62">
        <v>21.8202</v>
      </c>
      <c r="AC12" s="78"/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22.221924752228428</v>
      </c>
    </row>
    <row r="13" spans="2:40" ht="15" thickBot="1" x14ac:dyDescent="0.35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3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SUM(C147:C149)</f>
        <v>13.4611</v>
      </c>
      <c r="AE14" s="217">
        <f>SUM(C150:C153)</f>
        <v>9.7505000000000006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3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36.023819541895307</v>
      </c>
      <c r="AA15" s="70" t="s">
        <v>39</v>
      </c>
      <c r="AB15" s="71">
        <v>35.043199999999999</v>
      </c>
      <c r="AC15" s="82"/>
      <c r="AD15" s="217">
        <f>SUM(M147:M149)</f>
        <v>21.040900000000001</v>
      </c>
      <c r="AE15" s="217">
        <f>SUM(M150:M153)</f>
        <v>13.398000000000001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36.023819541895307</v>
      </c>
    </row>
    <row r="16" spans="2:40" ht="14.4" customHeigh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28" t="s">
        <v>122</v>
      </c>
      <c r="AH16" s="528" t="s">
        <v>57</v>
      </c>
      <c r="AI16" s="528" t="s">
        <v>52</v>
      </c>
      <c r="AJ16" s="528" t="s">
        <v>56</v>
      </c>
      <c r="AK16" s="539" t="s">
        <v>57</v>
      </c>
      <c r="AL16" s="539" t="s">
        <v>52</v>
      </c>
      <c r="AN16" s="410"/>
    </row>
    <row r="17" spans="2:40" ht="14.4" customHeight="1" x14ac:dyDescent="0.3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36" t="s">
        <v>40</v>
      </c>
      <c r="AC17" s="537"/>
      <c r="AD17" s="535" t="s">
        <v>58</v>
      </c>
      <c r="AE17" s="535"/>
      <c r="AF17" s="97" t="s">
        <v>97</v>
      </c>
      <c r="AG17" s="543"/>
      <c r="AH17" s="528"/>
      <c r="AI17" s="528"/>
      <c r="AJ17" s="528"/>
      <c r="AK17" s="539"/>
      <c r="AL17" s="539"/>
      <c r="AN17" s="410"/>
    </row>
    <row r="18" spans="2:40" x14ac:dyDescent="0.3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57" t="s">
        <v>98</v>
      </c>
      <c r="AG18" s="393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3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SUM(H57:H59)</f>
        <v>13.648300000000001</v>
      </c>
      <c r="AE19" s="216">
        <f>SUM(H60:H63)</f>
        <v>13.302300000000001</v>
      </c>
      <c r="AF19" s="218">
        <v>2.8248000000000051</v>
      </c>
      <c r="AG19" s="394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3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5">SUM(AD20:AE20,AH20:AI20)</f>
        <v>14.902324730935526</v>
      </c>
      <c r="AA20" s="59" t="s">
        <v>42</v>
      </c>
      <c r="AB20" s="60">
        <v>14.5052</v>
      </c>
      <c r="AC20" s="72"/>
      <c r="AD20" s="216">
        <f>SUM(M57:M59)</f>
        <v>8.8192000000000004</v>
      </c>
      <c r="AE20" s="216">
        <f>SUM(M60:M63)</f>
        <v>5.3845000000000001</v>
      </c>
      <c r="AF20" s="218">
        <v>1.078999999999998</v>
      </c>
      <c r="AG20" s="394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3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5"/>
        <v>73.801494687854699</v>
      </c>
      <c r="AA21" s="61" t="s">
        <v>43</v>
      </c>
      <c r="AB21" s="62">
        <v>71.694199999999995</v>
      </c>
      <c r="AC21" s="73"/>
      <c r="AD21" s="216">
        <f>SUM(H72:H74)</f>
        <v>46.750100000000003</v>
      </c>
      <c r="AE21" s="216">
        <f>SUM(H75:H78)</f>
        <v>24.247299999999999</v>
      </c>
      <c r="AF21" s="219">
        <v>4.8268999999999851</v>
      </c>
      <c r="AG21" s="394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3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5"/>
        <v>49.675701073636795</v>
      </c>
      <c r="AA22" s="63" t="s">
        <v>44</v>
      </c>
      <c r="AB22" s="64">
        <v>47.312199999999997</v>
      </c>
      <c r="AC22" s="74"/>
      <c r="AD22" s="216">
        <f>SUM(C87:C89)</f>
        <v>25.8965</v>
      </c>
      <c r="AE22" s="216">
        <f>SUM(C90:C93)</f>
        <v>20.538399999999999</v>
      </c>
      <c r="AF22" s="221">
        <v>4.7205999999999948</v>
      </c>
      <c r="AG22" s="394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49.675701073636795</v>
      </c>
    </row>
    <row r="23" spans="2:40" x14ac:dyDescent="0.3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5"/>
        <v>33.295728027070957</v>
      </c>
      <c r="AA23" s="65" t="s">
        <v>45</v>
      </c>
      <c r="AB23" s="66">
        <v>31.810600000000001</v>
      </c>
      <c r="AC23" s="75"/>
      <c r="AD23" s="217">
        <f>SUM(H102:H104)</f>
        <v>20.333100000000002</v>
      </c>
      <c r="AE23" s="217">
        <f>SUM(H105:H108)</f>
        <v>10.927899999999999</v>
      </c>
      <c r="AF23" s="223">
        <v>2.8568999999999964</v>
      </c>
      <c r="AG23" s="394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3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5"/>
        <v>24.878892112529911</v>
      </c>
      <c r="AA24" s="65" t="s">
        <v>46</v>
      </c>
      <c r="AB24" s="66">
        <v>24.152100000000001</v>
      </c>
      <c r="AC24" s="75"/>
      <c r="AD24" s="217">
        <f>SUM(M102:M104)</f>
        <v>14.4063</v>
      </c>
      <c r="AE24" s="217">
        <f>SUM(M105:M108)</f>
        <v>8.773299999999999</v>
      </c>
      <c r="AF24" s="223">
        <v>2.6742000000000057</v>
      </c>
      <c r="AG24" s="394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24.878892112529908</v>
      </c>
    </row>
    <row r="25" spans="2:40" x14ac:dyDescent="0.3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5"/>
        <v>65.287934787055832</v>
      </c>
      <c r="AA25" s="67" t="s">
        <v>47</v>
      </c>
      <c r="AB25" s="68">
        <v>62.840499999999999</v>
      </c>
      <c r="AC25" s="76"/>
      <c r="AD25" s="217">
        <f>SUM(H117:H119)</f>
        <v>43.821899999999999</v>
      </c>
      <c r="AE25" s="217">
        <f>SUM(H120:H123)</f>
        <v>18.183500000000002</v>
      </c>
      <c r="AF25" s="224">
        <v>4.7316000000000003</v>
      </c>
      <c r="AG25" s="394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3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5"/>
        <v>30.923717364063378</v>
      </c>
      <c r="AA26" s="67" t="s">
        <v>48</v>
      </c>
      <c r="AB26" s="68">
        <v>29.180700000000002</v>
      </c>
      <c r="AC26" s="76"/>
      <c r="AD26" s="217">
        <f>SUM(M117:M119)</f>
        <v>16.210899999999999</v>
      </c>
      <c r="AE26" s="217">
        <f>SUM(M120:M123)</f>
        <v>12.4641</v>
      </c>
      <c r="AF26" s="224">
        <v>3.2933000000000017</v>
      </c>
      <c r="AG26" s="394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30.923717364063375</v>
      </c>
    </row>
    <row r="27" spans="2:40" x14ac:dyDescent="0.3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5"/>
        <v>26.18288550637352</v>
      </c>
      <c r="AA27" s="69" t="s">
        <v>49</v>
      </c>
      <c r="AB27" s="62">
        <v>25.196200000000001</v>
      </c>
      <c r="AC27" s="73"/>
      <c r="AD27" s="217">
        <f>SUM(H132:H134)</f>
        <v>16.2744</v>
      </c>
      <c r="AE27" s="217">
        <f>SUM(H135:H138)</f>
        <v>8.6090999999999998</v>
      </c>
      <c r="AF27" s="226">
        <v>2.0657999999999994</v>
      </c>
      <c r="AG27" s="394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26.182885506373523</v>
      </c>
    </row>
    <row r="28" spans="2:40" x14ac:dyDescent="0.3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5"/>
        <v>15.496677710150983</v>
      </c>
      <c r="AA28" s="69" t="s">
        <v>50</v>
      </c>
      <c r="AB28" s="62">
        <v>14.8794</v>
      </c>
      <c r="AC28" s="73"/>
      <c r="AD28" s="217">
        <f>SUM(M132:M134)</f>
        <v>8.4464000000000006</v>
      </c>
      <c r="AE28" s="217">
        <f>SUM(M135:M138)</f>
        <v>5.661999999999999</v>
      </c>
      <c r="AF28" s="226">
        <v>1.9820999999999993</v>
      </c>
      <c r="AG28" s="394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5"/>
        <v>32.100596932897432</v>
      </c>
      <c r="AA29" s="70" t="s">
        <v>51</v>
      </c>
      <c r="AB29" s="71">
        <v>31.258299999999998</v>
      </c>
      <c r="AC29" s="89"/>
      <c r="AD29" s="217">
        <f>SUM(H147:H149)</f>
        <v>17.811199999999999</v>
      </c>
      <c r="AE29" s="217">
        <f>SUM(H150:H153)</f>
        <v>12.9597</v>
      </c>
      <c r="AF29" s="377">
        <v>1.914099999999995</v>
      </c>
      <c r="AG29" s="394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32.100596932897439</v>
      </c>
    </row>
    <row r="30" spans="2:40" x14ac:dyDescent="0.3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3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3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40" t="s">
        <v>25</v>
      </c>
      <c r="AB32" s="540"/>
      <c r="AC32" s="541" t="s">
        <v>40</v>
      </c>
      <c r="AD32" s="541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" thickBot="1" x14ac:dyDescent="0.35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3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77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3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78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3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79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3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80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3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81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3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82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3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83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3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84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3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85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3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86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3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3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" thickBot="1" x14ac:dyDescent="0.35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7">AN19-AN4</f>
        <v>-19.334328394617582</v>
      </c>
    </row>
    <row r="47" spans="2:39" x14ac:dyDescent="0.3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8">AB20-AB5</f>
        <v>-15.049000000000001</v>
      </c>
      <c r="AL47" s="86">
        <f t="shared" si="17"/>
        <v>-13.98552213812971</v>
      </c>
    </row>
    <row r="48" spans="2:39" x14ac:dyDescent="0.3">
      <c r="AJ48" s="231" t="s">
        <v>78</v>
      </c>
      <c r="AK48" s="220">
        <f t="shared" si="18"/>
        <v>24.205699999999993</v>
      </c>
      <c r="AL48" s="220">
        <f t="shared" si="17"/>
        <v>24.889039116604451</v>
      </c>
    </row>
    <row r="49" spans="2:39" x14ac:dyDescent="0.3">
      <c r="AB49" s="535" t="s">
        <v>136</v>
      </c>
      <c r="AC49" s="535"/>
      <c r="AJ49" s="232" t="s">
        <v>79</v>
      </c>
      <c r="AK49" s="222">
        <f t="shared" si="18"/>
        <v>8.5274999999999963</v>
      </c>
      <c r="AL49" s="222">
        <f t="shared" si="17"/>
        <v>9.8280699210308455</v>
      </c>
    </row>
    <row r="50" spans="2:39" x14ac:dyDescent="0.3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8"/>
        <v>-22.936</v>
      </c>
      <c r="AL50" s="87">
        <f t="shared" si="17"/>
        <v>-24.831373397822482</v>
      </c>
    </row>
    <row r="51" spans="2:39" x14ac:dyDescent="0.3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21.909100000000002</v>
      </c>
      <c r="AF51" s="85">
        <f>AVERAGE(AE4:AE5)</f>
        <v>14.494399999999999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8"/>
        <v>-3.4181999999999988</v>
      </c>
      <c r="AL51" s="87">
        <f t="shared" si="17"/>
        <v>-4.6408488319378627</v>
      </c>
    </row>
    <row r="52" spans="2:39" x14ac:dyDescent="0.3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30.079799999999999</v>
      </c>
      <c r="AF52" s="85">
        <f t="shared" ref="AF52" si="19">AVERAGE(AE6)</f>
        <v>16.905100000000001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8"/>
        <v>-0.5444000000000031</v>
      </c>
      <c r="AL52" s="225">
        <f t="shared" si="17"/>
        <v>-1.1717527830736003</v>
      </c>
    </row>
    <row r="53" spans="2:39" x14ac:dyDescent="0.3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27.011699999999998</v>
      </c>
      <c r="AF53" s="85">
        <f t="shared" ref="AF53" si="20">AE7</f>
        <v>11.104199999999999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8"/>
        <v>-2.6867999999999981</v>
      </c>
      <c r="AL53" s="225">
        <f t="shared" si="17"/>
        <v>-2.1444978607126579</v>
      </c>
    </row>
    <row r="54" spans="2:39" ht="15" thickBot="1" x14ac:dyDescent="0.35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23.116849999999999</v>
      </c>
      <c r="AF54" s="85">
        <f t="shared" ref="AF54" si="21">AVERAGE(AE8:AE9)</f>
        <v>17.119799999999998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8"/>
        <v>3.3760000000000012</v>
      </c>
      <c r="AL54" s="420">
        <f t="shared" si="17"/>
        <v>3.9609607541450949</v>
      </c>
    </row>
    <row r="55" spans="2:39" x14ac:dyDescent="0.3">
      <c r="B55" s="532" t="s">
        <v>1</v>
      </c>
      <c r="C55" s="533"/>
      <c r="D55" s="533"/>
      <c r="E55" s="533"/>
      <c r="F55" s="534"/>
      <c r="G55" s="532" t="s">
        <v>2</v>
      </c>
      <c r="H55" s="533"/>
      <c r="I55" s="533"/>
      <c r="J55" s="533"/>
      <c r="K55" s="534"/>
      <c r="L55" s="532" t="s">
        <v>3</v>
      </c>
      <c r="M55" s="533"/>
      <c r="N55" s="533"/>
      <c r="O55" s="533"/>
      <c r="P55" s="534"/>
      <c r="Q55" s="532" t="s">
        <v>4</v>
      </c>
      <c r="R55" s="533"/>
      <c r="S55" s="533"/>
      <c r="T55" s="533"/>
      <c r="U55" s="534"/>
      <c r="AA55" s="67" t="s">
        <v>110</v>
      </c>
      <c r="AB55" s="85">
        <f>AVERAGE(AB10:AB11)</f>
        <v>47.626199999999997</v>
      </c>
      <c r="AC55" s="85">
        <f>AVERAGE(AN10:AN11)</f>
        <v>49.763951397452743</v>
      </c>
      <c r="AE55" s="85">
        <f>AVERAGE(AD10:AD11)</f>
        <v>32.466099999999997</v>
      </c>
      <c r="AF55" s="85">
        <f t="shared" ref="AF55" si="22">AVERAGE(AE10:AE11)</f>
        <v>14.4572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8"/>
        <v>-2.1768000000000001</v>
      </c>
      <c r="AL55" s="420">
        <f t="shared" si="17"/>
        <v>-2.1807195283941567</v>
      </c>
    </row>
    <row r="56" spans="2:39" ht="15" thickBot="1" x14ac:dyDescent="0.35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19.949660995386786</v>
      </c>
      <c r="AE56" s="85">
        <f>AVERAGE(AD12:AD13)</f>
        <v>13.267099999999999</v>
      </c>
      <c r="AF56" s="85">
        <f t="shared" ref="AF56" si="23">AVERAGE(AE12:AE13)</f>
        <v>5.7544500000000003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3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30.716580839110513</v>
      </c>
      <c r="AE57" s="85">
        <f>AVERAGE(AD14:AD15)</f>
        <v>17.251000000000001</v>
      </c>
      <c r="AF57" s="85">
        <f t="shared" ref="AF57" si="24">AVERAGE(AE14:AE15)</f>
        <v>11.574250000000001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3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36" t="s">
        <v>139</v>
      </c>
      <c r="AC58" s="537"/>
      <c r="AI58" s="538" t="s">
        <v>141</v>
      </c>
      <c r="AJ58" s="538"/>
      <c r="AK58" s="538"/>
      <c r="AL58" s="538"/>
      <c r="AM58" s="538"/>
    </row>
    <row r="59" spans="2:39" ht="15" thickBot="1" x14ac:dyDescent="0.35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x14ac:dyDescent="0.3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11.233750000000001</v>
      </c>
      <c r="AF60" s="85">
        <f t="shared" ref="AF60" si="25">AVERAGE(AE19:AE20)</f>
        <v>9.3434000000000008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-10.675350000000002</v>
      </c>
      <c r="AK60" s="239">
        <f t="shared" ref="AK60:AL60" si="26">AF60-AF51</f>
        <v>-5.150999999999998</v>
      </c>
      <c r="AL60" s="239">
        <f t="shared" si="26"/>
        <v>-0.77466241219023235</v>
      </c>
      <c r="AM60" s="239">
        <f>AH60-AH51</f>
        <v>-5.8912854183412883E-2</v>
      </c>
    </row>
    <row r="61" spans="2:39" x14ac:dyDescent="0.3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46.750100000000003</v>
      </c>
      <c r="AF61" s="85">
        <f t="shared" ref="AF61" si="27">AVERAGE(AE21)</f>
        <v>24.247299999999999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8">AE61-AE52</f>
        <v>16.670300000000005</v>
      </c>
      <c r="AK61" s="239">
        <f t="shared" ref="AK61:AK66" si="29">AF61-AF52</f>
        <v>7.3421999999999983</v>
      </c>
      <c r="AL61" s="239">
        <f t="shared" ref="AL61:AL66" si="30">AG61-AG52</f>
        <v>0.8105395516297047</v>
      </c>
      <c r="AM61" s="239">
        <f t="shared" ref="AM61:AM66" si="31">AH61-AH52</f>
        <v>6.5999564974747599E-2</v>
      </c>
    </row>
    <row r="62" spans="2:39" x14ac:dyDescent="0.3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W62" t="s">
        <v>119</v>
      </c>
      <c r="X62" t="s">
        <v>120</v>
      </c>
      <c r="AA62" s="63" t="s">
        <v>108</v>
      </c>
      <c r="AB62" s="85">
        <f>AVERAGE(AB22)</f>
        <v>47.312199999999997</v>
      </c>
      <c r="AC62" s="85">
        <f>AVERAGE(AN22)</f>
        <v>49.675701073636795</v>
      </c>
      <c r="AE62" s="85">
        <f>AVERAGE(AD22)</f>
        <v>25.8965</v>
      </c>
      <c r="AF62" s="85">
        <f>AVERAGE(AE22)</f>
        <v>20.538399999999999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8"/>
        <v>-1.115199999999998</v>
      </c>
      <c r="AK62" s="239">
        <f t="shared" si="29"/>
        <v>9.4342000000000006</v>
      </c>
      <c r="AL62" s="239">
        <f t="shared" si="30"/>
        <v>1.3972786932835388</v>
      </c>
      <c r="AM62" s="239">
        <f t="shared" si="31"/>
        <v>0.11179122774730278</v>
      </c>
    </row>
    <row r="63" spans="2:39" ht="15" thickBot="1" x14ac:dyDescent="0.35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W63" t="s">
        <v>28</v>
      </c>
      <c r="X63">
        <f>_xlfn.FORECAST.LINEAR(0.7,E59:E60,B59:B60)</f>
        <v>71.874128045760926</v>
      </c>
      <c r="AA63" s="65" t="s">
        <v>109</v>
      </c>
      <c r="AB63" s="85">
        <f>AVERAGE(AB23:AB24)</f>
        <v>27.981349999999999</v>
      </c>
      <c r="AC63" s="85">
        <f>AVERAGE(AN23:AN24)</f>
        <v>29.087310069800431</v>
      </c>
      <c r="AE63" s="85">
        <f>AVERAGE(AD23:AD24)</f>
        <v>17.369700000000002</v>
      </c>
      <c r="AF63" s="85">
        <f t="shared" ref="AF63" si="32">AVERAGE(AE23:AE24)</f>
        <v>9.8506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8"/>
        <v>-5.7471499999999978</v>
      </c>
      <c r="AK63" s="239">
        <f t="shared" si="29"/>
        <v>-7.2691999999999979</v>
      </c>
      <c r="AL63" s="239">
        <f t="shared" si="30"/>
        <v>-1.5759909038885076</v>
      </c>
      <c r="AM63" s="239">
        <f t="shared" si="31"/>
        <v>-0.14377021099166365</v>
      </c>
    </row>
    <row r="64" spans="2:39" x14ac:dyDescent="0.3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W64" t="s">
        <v>41</v>
      </c>
      <c r="X64">
        <f>_xlfn.FORECAST.LINEAR(0.7,J59:J60,G59:G60)</f>
        <v>60.531723882166879</v>
      </c>
      <c r="AA64" s="67" t="s">
        <v>110</v>
      </c>
      <c r="AB64" s="85">
        <f>AVERAGE(AB25:AB26)</f>
        <v>46.010599999999997</v>
      </c>
      <c r="AC64" s="85">
        <f>AVERAGE(AN25:AN26)</f>
        <v>48.105826075559612</v>
      </c>
      <c r="AE64" s="85">
        <f>AVERAGE(AD25:AD26)</f>
        <v>30.016399999999997</v>
      </c>
      <c r="AF64" s="85">
        <f t="shared" ref="AF64" si="33">AVERAGE(AE25:AE26)</f>
        <v>15.323800000000002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8"/>
        <v>-2.4497</v>
      </c>
      <c r="AK64" s="239">
        <f t="shared" si="29"/>
        <v>0.86660000000000181</v>
      </c>
      <c r="AL64" s="239">
        <f t="shared" si="30"/>
        <v>-6.2934888555123525E-2</v>
      </c>
      <c r="AM64" s="239">
        <f t="shared" si="31"/>
        <v>-1.2090433338006967E-2</v>
      </c>
    </row>
    <row r="65" spans="2:39" x14ac:dyDescent="0.3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  <c r="W65" t="s">
        <v>42</v>
      </c>
      <c r="X65">
        <f>_xlfn.FORECAST.LINEAR(0.7,O59:O60,L59:L60)</f>
        <v>69.462362087075988</v>
      </c>
      <c r="AA65" s="69" t="s">
        <v>111</v>
      </c>
      <c r="AB65" s="85">
        <f>AVERAGE(AB27:AB28)</f>
        <v>20.037800000000001</v>
      </c>
      <c r="AC65" s="85">
        <f>AVERAGE(AN27:AN28)</f>
        <v>20.839781608262253</v>
      </c>
      <c r="AE65" s="85">
        <f>AVERAGE(AD27:AD28)</f>
        <v>12.3604</v>
      </c>
      <c r="AF65" s="85">
        <f t="shared" ref="AF65" si="34">AVERAGE(AE27:AE28)</f>
        <v>7.1355499999999994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8"/>
        <v>-0.90669999999999895</v>
      </c>
      <c r="AK65" s="239">
        <f t="shared" si="29"/>
        <v>1.3810999999999991</v>
      </c>
      <c r="AL65" s="239">
        <f t="shared" si="30"/>
        <v>0.38746072842202617</v>
      </c>
      <c r="AM65" s="239">
        <f t="shared" si="31"/>
        <v>2.8259884453441547E-2</v>
      </c>
    </row>
    <row r="66" spans="2:39" ht="15" thickBot="1" x14ac:dyDescent="0.35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  <c r="W66" t="s">
        <v>29</v>
      </c>
      <c r="X66">
        <f>_xlfn.FORECAST.LINEAR(0.7,T59:T60,Q59:Q60)</f>
        <v>63.208920928635891</v>
      </c>
      <c r="AA66" s="70" t="s">
        <v>112</v>
      </c>
      <c r="AB66" s="85">
        <f>AVERAGE(AB29)</f>
        <v>31.258299999999998</v>
      </c>
      <c r="AC66" s="85">
        <f>AVERAGE(AN29)</f>
        <v>32.100596932897439</v>
      </c>
      <c r="AE66" s="85">
        <f>AVERAGE(AD29)</f>
        <v>17.811199999999999</v>
      </c>
      <c r="AF66" s="85">
        <f t="shared" ref="AF66" si="35">AVERAGE(AE29)</f>
        <v>12.9597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0.56019999999999825</v>
      </c>
      <c r="AK66" s="239">
        <f t="shared" si="29"/>
        <v>1.3854499999999987</v>
      </c>
      <c r="AL66" s="239">
        <f t="shared" si="30"/>
        <v>-0.51978052806460084</v>
      </c>
      <c r="AM66" s="239">
        <f t="shared" si="31"/>
        <v>-4.1853378148473147E-2</v>
      </c>
    </row>
    <row r="67" spans="2:39" x14ac:dyDescent="0.3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39" ht="15" thickBot="1" x14ac:dyDescent="0.35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39" ht="15" thickBot="1" x14ac:dyDescent="0.35"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x14ac:dyDescent="0.3">
      <c r="B70" s="504" t="s">
        <v>5</v>
      </c>
      <c r="C70" s="505"/>
      <c r="D70" s="505"/>
      <c r="E70" s="505"/>
      <c r="F70" s="506"/>
      <c r="G70" s="504" t="s">
        <v>6</v>
      </c>
      <c r="H70" s="505"/>
      <c r="I70" s="505"/>
      <c r="J70" s="505"/>
      <c r="K70" s="506"/>
      <c r="AJ70" s="61" t="s">
        <v>107</v>
      </c>
      <c r="AK70" s="85">
        <f t="shared" ref="AK70:AL75" si="36">AB61-AB52</f>
        <v>24.205699999999993</v>
      </c>
      <c r="AL70" s="85">
        <f t="shared" si="36"/>
        <v>24.889039116604451</v>
      </c>
    </row>
    <row r="71" spans="2:39" ht="15" thickBot="1" x14ac:dyDescent="0.35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AJ71" s="63" t="s">
        <v>108</v>
      </c>
      <c r="AK71" s="85">
        <f t="shared" si="36"/>
        <v>8.5274999999999963</v>
      </c>
      <c r="AL71" s="85">
        <f>AC62-AC53</f>
        <v>9.8280699210308455</v>
      </c>
    </row>
    <row r="72" spans="2:39" x14ac:dyDescent="0.3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AJ72" s="65" t="s">
        <v>109</v>
      </c>
      <c r="AK72" s="85">
        <f t="shared" si="36"/>
        <v>-13.177100000000003</v>
      </c>
      <c r="AL72" s="85">
        <f t="shared" si="36"/>
        <v>-14.736111114880174</v>
      </c>
    </row>
    <row r="73" spans="2:39" x14ac:dyDescent="0.3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  <c r="M73" t="s">
        <v>30</v>
      </c>
      <c r="N73">
        <f>_xlfn.FORECAST.LINEAR(0.7,E74:E75,B74:B75)</f>
        <v>71.662747057421555</v>
      </c>
      <c r="AJ73" s="67" t="s">
        <v>110</v>
      </c>
      <c r="AK73" s="85">
        <f t="shared" si="36"/>
        <v>-1.6156000000000006</v>
      </c>
      <c r="AL73" s="85">
        <f t="shared" si="36"/>
        <v>-1.6581253218931309</v>
      </c>
    </row>
    <row r="74" spans="2:39" ht="15" thickBot="1" x14ac:dyDescent="0.35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  <c r="M74" t="s">
        <v>43</v>
      </c>
      <c r="N74">
        <f>_xlfn.FORECAST.LINEAR(0.7,J74:J75,G74:G75)</f>
        <v>72.860299844212079</v>
      </c>
      <c r="AJ74" s="69" t="s">
        <v>111</v>
      </c>
      <c r="AK74" s="85">
        <f t="shared" si="36"/>
        <v>0.5995999999999988</v>
      </c>
      <c r="AL74" s="85">
        <f t="shared" si="36"/>
        <v>0.89012061287546729</v>
      </c>
    </row>
    <row r="75" spans="2:39" x14ac:dyDescent="0.3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  <c r="AJ75" s="70" t="s">
        <v>112</v>
      </c>
      <c r="AK75" s="85">
        <f t="shared" si="36"/>
        <v>1.7379999999999995</v>
      </c>
      <c r="AL75" s="85">
        <f t="shared" si="36"/>
        <v>1.3840160937869257</v>
      </c>
    </row>
    <row r="76" spans="2:39" x14ac:dyDescent="0.3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39" x14ac:dyDescent="0.3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39" ht="15" thickBot="1" x14ac:dyDescent="0.35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39" x14ac:dyDescent="0.3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39" x14ac:dyDescent="0.3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4" x14ac:dyDescent="0.3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4" ht="15" thickBot="1" x14ac:dyDescent="0.35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4" ht="15" thickBot="1" x14ac:dyDescent="0.35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4" ht="15" thickBot="1" x14ac:dyDescent="0.35"/>
    <row r="85" spans="2:14" x14ac:dyDescent="0.3">
      <c r="B85" s="529" t="s">
        <v>7</v>
      </c>
      <c r="C85" s="530"/>
      <c r="D85" s="530"/>
      <c r="E85" s="530"/>
      <c r="F85" s="531"/>
      <c r="G85" s="529" t="s">
        <v>8</v>
      </c>
      <c r="H85" s="530"/>
      <c r="I85" s="530"/>
      <c r="J85" s="530"/>
      <c r="K85" s="531"/>
      <c r="M85" t="s">
        <v>119</v>
      </c>
      <c r="N85" t="s">
        <v>120</v>
      </c>
    </row>
    <row r="86" spans="2:14" ht="15" thickBot="1" x14ac:dyDescent="0.35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64.359106300085585</v>
      </c>
    </row>
    <row r="87" spans="2:14" x14ac:dyDescent="0.3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76.15045951812769</v>
      </c>
    </row>
    <row r="88" spans="2:14" x14ac:dyDescent="0.3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4" ht="15" thickBot="1" x14ac:dyDescent="0.35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4" x14ac:dyDescent="0.3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4" x14ac:dyDescent="0.3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4" x14ac:dyDescent="0.3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4" ht="15" thickBot="1" x14ac:dyDescent="0.35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4" x14ac:dyDescent="0.3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4" x14ac:dyDescent="0.3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4" x14ac:dyDescent="0.3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4" ht="15" thickBot="1" x14ac:dyDescent="0.35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4" ht="15" thickBot="1" x14ac:dyDescent="0.35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4" ht="15" thickBot="1" x14ac:dyDescent="0.35"/>
    <row r="100" spans="2:24" x14ac:dyDescent="0.3">
      <c r="B100" s="516" t="s">
        <v>9</v>
      </c>
      <c r="C100" s="517"/>
      <c r="D100" s="517"/>
      <c r="E100" s="517"/>
      <c r="F100" s="518"/>
      <c r="G100" s="516" t="s">
        <v>10</v>
      </c>
      <c r="H100" s="517"/>
      <c r="I100" s="517"/>
      <c r="J100" s="517"/>
      <c r="K100" s="518"/>
      <c r="L100" s="519" t="s">
        <v>11</v>
      </c>
      <c r="M100" s="520"/>
      <c r="N100" s="520"/>
      <c r="O100" s="520"/>
      <c r="P100" s="521"/>
      <c r="Q100" s="516" t="s">
        <v>12</v>
      </c>
      <c r="R100" s="517"/>
      <c r="S100" s="517"/>
      <c r="T100" s="517"/>
      <c r="U100" s="518"/>
    </row>
    <row r="101" spans="2:24" ht="15" thickBot="1" x14ac:dyDescent="0.35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3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67.214086852384028</v>
      </c>
    </row>
    <row r="103" spans="2:24" x14ac:dyDescent="0.3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  <c r="W103" t="s">
        <v>45</v>
      </c>
      <c r="X103">
        <f>_xlfn.FORECAST.LINEAR(0.7,J104:J105,G104:G105)</f>
        <v>71.310106465369188</v>
      </c>
    </row>
    <row r="104" spans="2:24" ht="15" thickBot="1" x14ac:dyDescent="0.35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  <c r="W104" t="s">
        <v>46</v>
      </c>
      <c r="X104">
        <f>_xlfn.FORECAST.LINEAR(0.7,O104:O105,L104:L105)</f>
        <v>67.633531584492374</v>
      </c>
    </row>
    <row r="105" spans="2:24" x14ac:dyDescent="0.3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  <c r="W105" t="s">
        <v>33</v>
      </c>
      <c r="X105">
        <f>_xlfn.FORECAST.LINEAR(0.7,T104:T105,Q104:Q105)</f>
        <v>60.036904007045791</v>
      </c>
    </row>
    <row r="106" spans="2:24" x14ac:dyDescent="0.3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4" x14ac:dyDescent="0.3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4" ht="15" thickBot="1" x14ac:dyDescent="0.35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4" x14ac:dyDescent="0.3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4" x14ac:dyDescent="0.3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4" x14ac:dyDescent="0.3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4" ht="15" thickBot="1" x14ac:dyDescent="0.35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4" ht="15" thickBot="1" x14ac:dyDescent="0.35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4" ht="15" thickBot="1" x14ac:dyDescent="0.35"/>
    <row r="115" spans="2:24" x14ac:dyDescent="0.3">
      <c r="B115" s="522" t="s">
        <v>13</v>
      </c>
      <c r="C115" s="523"/>
      <c r="D115" s="523"/>
      <c r="E115" s="523"/>
      <c r="F115" s="524"/>
      <c r="G115" s="522" t="s">
        <v>14</v>
      </c>
      <c r="H115" s="523"/>
      <c r="I115" s="523"/>
      <c r="J115" s="523"/>
      <c r="K115" s="524"/>
      <c r="L115" s="525" t="s">
        <v>15</v>
      </c>
      <c r="M115" s="526"/>
      <c r="N115" s="526"/>
      <c r="O115" s="526"/>
      <c r="P115" s="527"/>
      <c r="Q115" s="522" t="s">
        <v>16</v>
      </c>
      <c r="R115" s="523"/>
      <c r="S115" s="523"/>
      <c r="T115" s="523"/>
      <c r="U115" s="524"/>
    </row>
    <row r="116" spans="2:24" ht="15" thickBot="1" x14ac:dyDescent="0.35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3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  <c r="W117" t="s">
        <v>34</v>
      </c>
      <c r="X117">
        <f>_xlfn.FORECAST.LINEAR(0.7,E119:E120,B119:B120)</f>
        <v>74.836278040984524</v>
      </c>
    </row>
    <row r="118" spans="2:24" x14ac:dyDescent="0.3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  <c r="W118" t="s">
        <v>47</v>
      </c>
      <c r="X118">
        <f>_xlfn.FORECAST.LINEAR(0.7,J119:J120,G119:G120)</f>
        <v>75.935669743962166</v>
      </c>
    </row>
    <row r="119" spans="2:24" ht="15" thickBot="1" x14ac:dyDescent="0.35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  <c r="W119" t="s">
        <v>48</v>
      </c>
      <c r="X119">
        <f>_xlfn.FORECAST.LINEAR(0.7,O119:O120,L119:L120)</f>
        <v>64.597303884229831</v>
      </c>
    </row>
    <row r="120" spans="2:24" x14ac:dyDescent="0.3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  <c r="W120" t="s">
        <v>35</v>
      </c>
      <c r="X120">
        <f>_xlfn.FORECAST.LINEAR(0.7,T119:T120,Q119:Q120)</f>
        <v>74.081231234443749</v>
      </c>
    </row>
    <row r="121" spans="2:24" x14ac:dyDescent="0.3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4" x14ac:dyDescent="0.3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4" ht="15" thickBot="1" x14ac:dyDescent="0.35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4" x14ac:dyDescent="0.3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4" x14ac:dyDescent="0.3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4" x14ac:dyDescent="0.3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4" ht="15" thickBot="1" x14ac:dyDescent="0.35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4" ht="15" thickBot="1" x14ac:dyDescent="0.35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4" ht="15" thickBot="1" x14ac:dyDescent="0.35"/>
    <row r="130" spans="2:24" x14ac:dyDescent="0.3">
      <c r="B130" s="504" t="s">
        <v>17</v>
      </c>
      <c r="C130" s="505"/>
      <c r="D130" s="505"/>
      <c r="E130" s="505"/>
      <c r="F130" s="506"/>
      <c r="G130" s="504" t="s">
        <v>18</v>
      </c>
      <c r="H130" s="505"/>
      <c r="I130" s="505"/>
      <c r="J130" s="505"/>
      <c r="K130" s="506"/>
      <c r="L130" s="507" t="s">
        <v>19</v>
      </c>
      <c r="M130" s="508"/>
      <c r="N130" s="508"/>
      <c r="O130" s="508"/>
      <c r="P130" s="509"/>
      <c r="Q130" s="504" t="s">
        <v>20</v>
      </c>
      <c r="R130" s="505"/>
      <c r="S130" s="505"/>
      <c r="T130" s="505"/>
      <c r="U130" s="506"/>
    </row>
    <row r="131" spans="2:24" ht="15" thickBot="1" x14ac:dyDescent="0.35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3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80.217538211048833</v>
      </c>
    </row>
    <row r="133" spans="2:24" x14ac:dyDescent="0.3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  <c r="W133" t="s">
        <v>49</v>
      </c>
      <c r="X133">
        <f>_xlfn.FORECAST.LINEAR(0.7,J134:J135,G134:G135)</f>
        <v>72.011724711735027</v>
      </c>
    </row>
    <row r="134" spans="2:24" ht="15" thickBot="1" x14ac:dyDescent="0.35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  <c r="W134" t="s">
        <v>50</v>
      </c>
      <c r="X134">
        <f>_xlfn.FORECAST.LINEAR(0.7,O134:O135,L134:L135)</f>
        <v>64.923866675953448</v>
      </c>
    </row>
    <row r="135" spans="2:24" x14ac:dyDescent="0.3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  <c r="W135" t="s">
        <v>37</v>
      </c>
      <c r="X135">
        <f>_xlfn.FORECAST.LINEAR(0.7,T134:T135,Q134:Q135)</f>
        <v>68.480349987367958</v>
      </c>
    </row>
    <row r="136" spans="2:24" x14ac:dyDescent="0.3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4" x14ac:dyDescent="0.3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4" ht="15" thickBot="1" x14ac:dyDescent="0.35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4" x14ac:dyDescent="0.3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4" x14ac:dyDescent="0.3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4" x14ac:dyDescent="0.3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4" ht="15" thickBot="1" x14ac:dyDescent="0.35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4" ht="15" thickBot="1" x14ac:dyDescent="0.35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4" ht="15" thickBot="1" x14ac:dyDescent="0.35"/>
    <row r="145" spans="2:24" x14ac:dyDescent="0.3">
      <c r="B145" s="510" t="s">
        <v>21</v>
      </c>
      <c r="C145" s="511"/>
      <c r="D145" s="511"/>
      <c r="E145" s="511"/>
      <c r="F145" s="512"/>
      <c r="G145" s="510" t="s">
        <v>22</v>
      </c>
      <c r="H145" s="511"/>
      <c r="I145" s="511"/>
      <c r="J145" s="511"/>
      <c r="K145" s="512"/>
      <c r="L145" s="513" t="s">
        <v>23</v>
      </c>
      <c r="M145" s="514"/>
      <c r="N145" s="514"/>
      <c r="O145" s="514"/>
      <c r="P145" s="515"/>
    </row>
    <row r="146" spans="2:24" ht="15" thickBot="1" x14ac:dyDescent="0.35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3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64.401484403234591</v>
      </c>
    </row>
    <row r="148" spans="2:24" x14ac:dyDescent="0.3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  <c r="W148" t="s">
        <v>51</v>
      </c>
      <c r="X148">
        <f>_xlfn.FORECAST.LINEAR(0.7,J149:J150,G149:G150)</f>
        <v>67.04319696325021</v>
      </c>
    </row>
    <row r="149" spans="2:24" ht="15" thickBot="1" x14ac:dyDescent="0.35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  <c r="W149" t="s">
        <v>39</v>
      </c>
      <c r="X149">
        <f>_xlfn.FORECAST.LINEAR(0.7,O149:O150,L149:L150)</f>
        <v>69.010328031479048</v>
      </c>
    </row>
    <row r="150" spans="2:24" x14ac:dyDescent="0.3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24" x14ac:dyDescent="0.3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24" x14ac:dyDescent="0.3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24" ht="15" thickBot="1" x14ac:dyDescent="0.35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24" x14ac:dyDescent="0.3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24" x14ac:dyDescent="0.3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24" x14ac:dyDescent="0.3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24" ht="15" thickBot="1" x14ac:dyDescent="0.35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24" ht="15" thickBot="1" x14ac:dyDescent="0.35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4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B49:AC49"/>
    <mergeCell ref="AB58:AC58"/>
    <mergeCell ref="AI58:AM58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workbookViewId="0"/>
  </sheetViews>
  <sheetFormatPr defaultRowHeight="14.4" x14ac:dyDescent="0.3"/>
  <cols>
    <col min="2" max="2" width="15.6640625" customWidth="1"/>
    <col min="27" max="27" width="18" customWidth="1"/>
    <col min="28" max="28" width="22.44140625" customWidth="1"/>
    <col min="29" max="29" width="19" customWidth="1"/>
    <col min="30" max="30" width="18.5546875" customWidth="1"/>
    <col min="31" max="31" width="16.6640625" customWidth="1"/>
    <col min="32" max="32" width="20.44140625" customWidth="1"/>
    <col min="33" max="33" width="19.109375" customWidth="1"/>
    <col min="34" max="34" width="20.88671875" customWidth="1"/>
    <col min="35" max="35" width="17.44140625" customWidth="1"/>
    <col min="36" max="36" width="20.33203125" customWidth="1"/>
    <col min="37" max="37" width="18.33203125" customWidth="1"/>
    <col min="38" max="38" width="17" customWidth="1"/>
    <col min="39" max="39" width="14.44140625" customWidth="1"/>
    <col min="40" max="40" width="14.5546875" customWidth="1"/>
  </cols>
  <sheetData>
    <row r="1" spans="2:53" ht="15" customHeight="1" x14ac:dyDescent="0.3">
      <c r="AG1" s="528" t="s">
        <v>122</v>
      </c>
      <c r="AH1" s="528" t="s">
        <v>57</v>
      </c>
      <c r="AI1" s="528" t="s">
        <v>52</v>
      </c>
      <c r="AJ1" s="528" t="s">
        <v>122</v>
      </c>
      <c r="AK1" s="528" t="s">
        <v>57</v>
      </c>
      <c r="AL1" s="528" t="s">
        <v>52</v>
      </c>
    </row>
    <row r="2" spans="2:53" ht="15" thickBot="1" x14ac:dyDescent="0.35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36" t="s">
        <v>25</v>
      </c>
      <c r="AC2" s="542"/>
      <c r="AD2" s="535" t="s">
        <v>58</v>
      </c>
      <c r="AE2" s="535"/>
      <c r="AF2" s="97" t="s">
        <v>97</v>
      </c>
      <c r="AG2" s="528"/>
      <c r="AH2" s="528"/>
      <c r="AI2" s="528"/>
      <c r="AJ2" s="528"/>
      <c r="AK2" s="528"/>
      <c r="AL2" s="528"/>
    </row>
    <row r="3" spans="2:53" x14ac:dyDescent="0.3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13" t="s">
        <v>105</v>
      </c>
    </row>
    <row r="4" spans="2:53" x14ac:dyDescent="0.3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247">
        <f>SUM(C57:C59)</f>
        <v>1.5851</v>
      </c>
      <c r="AE4" s="247">
        <f>SUM(C60:C63)</f>
        <v>7.529399999999999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2">
        <f>SUM(AG4:AI4)</f>
        <v>6.2739000000000011</v>
      </c>
      <c r="AN4" s="412">
        <f>SUM(AD4:AE4,AH4:AI4)</f>
        <v>13.110952250608275</v>
      </c>
      <c r="AW4" s="85"/>
      <c r="AX4" s="85"/>
      <c r="AY4" s="85"/>
      <c r="AZ4" s="85"/>
      <c r="BA4" s="85"/>
    </row>
    <row r="5" spans="2:53" x14ac:dyDescent="0.3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247">
        <f>SUM(R57:R59)</f>
        <v>0.69650000000000001</v>
      </c>
      <c r="AE5" s="247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2">
        <f t="shared" ref="AM5:AM14" si="3">SUM(AG5:AI5)</f>
        <v>5.9919999999999982</v>
      </c>
      <c r="AN5" s="412">
        <f t="shared" ref="AN5:AN28" si="4">SUM(AD5:AE5,AH5:AI5)</f>
        <v>10.964607673860909</v>
      </c>
    </row>
    <row r="6" spans="2:53" x14ac:dyDescent="0.3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247">
        <f>SUM(C72:C74)</f>
        <v>1.5595000000000001</v>
      </c>
      <c r="AE6" s="247">
        <f>SUM(C75:C78)</f>
        <v>7.0016999999999996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2">
        <f t="shared" si="3"/>
        <v>4.8148000000000026</v>
      </c>
      <c r="AN6" s="412">
        <f t="shared" si="4"/>
        <v>11.951146715571859</v>
      </c>
    </row>
    <row r="7" spans="2:53" x14ac:dyDescent="0.3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2">
        <f t="shared" si="3"/>
        <v>8.3797000000000033</v>
      </c>
      <c r="AN7" s="412">
        <f t="shared" si="4"/>
        <v>22.224855704697987</v>
      </c>
    </row>
    <row r="8" spans="2:53" x14ac:dyDescent="0.3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14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2">
        <f t="shared" si="3"/>
        <v>8.958200000000005</v>
      </c>
      <c r="AN8" s="412">
        <f t="shared" si="4"/>
        <v>24.085714445778315</v>
      </c>
    </row>
    <row r="9" spans="2:53" x14ac:dyDescent="0.3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217">
        <f>SUM(R102:R104)</f>
        <v>6.3470000000000004</v>
      </c>
      <c r="AE9" s="217">
        <f>SUM(R105:R108)</f>
        <v>8.2335999999999991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2">
        <f t="shared" si="3"/>
        <v>5.7997999999999941</v>
      </c>
      <c r="AN9" s="412">
        <f t="shared" si="4"/>
        <v>20.192094805194799</v>
      </c>
    </row>
    <row r="10" spans="2:53" x14ac:dyDescent="0.3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217">
        <f>SUM(R117:R119)</f>
        <v>6.3075000000000001</v>
      </c>
      <c r="AE10" s="217">
        <f>SUM(R120:R123)</f>
        <v>6.8244000000000007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2">
        <f t="shared" si="3"/>
        <v>4.7938000000000018</v>
      </c>
      <c r="AN10" s="412">
        <f t="shared" si="4"/>
        <v>16.86373930683996</v>
      </c>
    </row>
    <row r="11" spans="2:53" x14ac:dyDescent="0.3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14">
        <f>SUM(C132:C134)</f>
        <v>3.1258999999999997</v>
      </c>
      <c r="AE11" s="217">
        <f>SUM(C135:C138)</f>
        <v>7.5085999999999995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2">
        <f t="shared" si="3"/>
        <v>5.7196000000000025</v>
      </c>
      <c r="AN11" s="412">
        <f t="shared" si="4"/>
        <v>15.206978304678131</v>
      </c>
    </row>
    <row r="12" spans="2:53" x14ac:dyDescent="0.3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217">
        <f>SUM(R132:R134)</f>
        <v>1.2892000000000001</v>
      </c>
      <c r="AE12" s="217">
        <f>SUM(R135:R138)</f>
        <v>8.2502999999999993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2">
        <f t="shared" si="3"/>
        <v>7.1863000000000019</v>
      </c>
      <c r="AN12" s="412">
        <f t="shared" si="4"/>
        <v>15.428215413022352</v>
      </c>
    </row>
    <row r="13" spans="2:53" ht="15" thickBot="1" x14ac:dyDescent="0.35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14">
        <f>SUM(C147:C149)</f>
        <v>0.41239999999999999</v>
      </c>
      <c r="AE13" s="217">
        <f>SUM(C150:C153)</f>
        <v>9.6692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2">
        <f t="shared" si="3"/>
        <v>7.9822000000000006</v>
      </c>
      <c r="AN13" s="412">
        <f t="shared" si="4"/>
        <v>17.900792350081037</v>
      </c>
    </row>
    <row r="14" spans="2:53" x14ac:dyDescent="0.3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217">
        <f>SUM(M147:M149)</f>
        <v>2.1473999999999998</v>
      </c>
      <c r="AE14" s="217">
        <f>SUM(M150:M153)</f>
        <v>9.2515999999999998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2">
        <f t="shared" si="3"/>
        <v>6.5748000000000033</v>
      </c>
      <c r="AN14" s="412">
        <f>SUM(AD14:AE14,AH14:AI14)</f>
        <v>15.741284040940107</v>
      </c>
    </row>
    <row r="15" spans="2:53" ht="15" customHeight="1" x14ac:dyDescent="0.3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28" t="s">
        <v>122</v>
      </c>
      <c r="AH15" s="528" t="s">
        <v>57</v>
      </c>
      <c r="AI15" s="528" t="s">
        <v>52</v>
      </c>
      <c r="AJ15" s="528" t="s">
        <v>122</v>
      </c>
      <c r="AK15" s="528" t="s">
        <v>57</v>
      </c>
      <c r="AL15" s="528" t="s">
        <v>52</v>
      </c>
      <c r="AM15" s="412"/>
      <c r="AN15" s="412"/>
    </row>
    <row r="16" spans="2:53" x14ac:dyDescent="0.3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36" t="s">
        <v>40</v>
      </c>
      <c r="AC16" s="537"/>
      <c r="AD16" s="535" t="s">
        <v>58</v>
      </c>
      <c r="AE16" s="535"/>
      <c r="AF16" s="97" t="s">
        <v>97</v>
      </c>
      <c r="AG16" s="528"/>
      <c r="AH16" s="528"/>
      <c r="AI16" s="528"/>
      <c r="AJ16" s="528"/>
      <c r="AK16" s="528"/>
      <c r="AL16" s="528"/>
      <c r="AM16" s="412"/>
      <c r="AN16" s="412"/>
    </row>
    <row r="17" spans="2:40" ht="14.4" customHeight="1" x14ac:dyDescent="0.3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2"/>
      <c r="AN17" s="412"/>
    </row>
    <row r="18" spans="2:40" x14ac:dyDescent="0.3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247">
        <f>SUM(H57:H59)</f>
        <v>0.98799999999999999</v>
      </c>
      <c r="AE18" s="247">
        <f>SUM(H60:H63)</f>
        <v>8.8132999999999999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2">
        <f>SUM(AG18:AI18)</f>
        <v>7.2549999999999981</v>
      </c>
      <c r="AN18" s="412">
        <f>SUM(AD18:AE18,AH18:AI18)</f>
        <v>14.372887970770094</v>
      </c>
    </row>
    <row r="19" spans="2:40" x14ac:dyDescent="0.3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216">
        <f>SUM(M57:M59)</f>
        <v>1.8402000000000001</v>
      </c>
      <c r="AE19" s="247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2">
        <f t="shared" ref="AM19:AM28" si="8">SUM(AG19:AI19)</f>
        <v>8.9556000000000022</v>
      </c>
      <c r="AN19" s="412">
        <f t="shared" si="4"/>
        <v>20.008503419112895</v>
      </c>
    </row>
    <row r="20" spans="2:40" x14ac:dyDescent="0.3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247">
        <f>SUM(H72:H74)</f>
        <v>6.3091999999999997</v>
      </c>
      <c r="AE20" s="247">
        <f>SUM(H75:H78)</f>
        <v>6.6124999999999998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2">
        <f t="shared" si="8"/>
        <v>5.5904000000000025</v>
      </c>
      <c r="AN20" s="412">
        <f t="shared" si="4"/>
        <v>17.130122200684887</v>
      </c>
    </row>
    <row r="21" spans="2:40" x14ac:dyDescent="0.3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216">
        <f>SUM(C87:C89)</f>
        <v>0.54489999999999994</v>
      </c>
      <c r="AE21" s="216">
        <f>SUM(C90:C93)</f>
        <v>3.1219000000000001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2">
        <f t="shared" si="8"/>
        <v>2.6213999999999991</v>
      </c>
      <c r="AN21" s="412">
        <f t="shared" si="4"/>
        <v>6.063899059497035</v>
      </c>
    </row>
    <row r="22" spans="2:40" x14ac:dyDescent="0.3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217">
        <f>SUM(H102:H104)</f>
        <v>3.6301000000000001</v>
      </c>
      <c r="AE22" s="414">
        <f>SUM(H105:H108)</f>
        <v>8.4920000000000009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2">
        <f t="shared" si="8"/>
        <v>7.4188999999999989</v>
      </c>
      <c r="AN22" s="412">
        <f t="shared" si="4"/>
        <v>17.988573132427845</v>
      </c>
    </row>
    <row r="23" spans="2:40" x14ac:dyDescent="0.3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14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2">
        <f t="shared" si="8"/>
        <v>6.702300000000001</v>
      </c>
      <c r="AN23" s="412">
        <f t="shared" si="4"/>
        <v>14.692119208183371</v>
      </c>
    </row>
    <row r="24" spans="2:40" x14ac:dyDescent="0.3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14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2">
        <f t="shared" si="8"/>
        <v>7.2861000000000011</v>
      </c>
      <c r="AN24" s="412">
        <f t="shared" si="4"/>
        <v>20.711100572259941</v>
      </c>
    </row>
    <row r="25" spans="2:40" x14ac:dyDescent="0.3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217">
        <f>SUM(M117:M119)</f>
        <v>0.78720000000000001</v>
      </c>
      <c r="AE25" s="217">
        <f>SUM(M120:M123)</f>
        <v>5.5735000000000001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2">
        <f t="shared" si="8"/>
        <v>5.7464000000000004</v>
      </c>
      <c r="AN25" s="412">
        <f t="shared" si="4"/>
        <v>10.79327550660793</v>
      </c>
    </row>
    <row r="26" spans="2:40" x14ac:dyDescent="0.3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14">
        <f>SUM(H132:H134)</f>
        <v>1.081</v>
      </c>
      <c r="AE26" s="217">
        <f>SUM(H135:H138)</f>
        <v>8.8879999999999999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2">
        <f t="shared" si="8"/>
        <v>8.2259000000000029</v>
      </c>
      <c r="AN26" s="412">
        <f t="shared" si="4"/>
        <v>15.198364383280273</v>
      </c>
    </row>
    <row r="27" spans="2:40" x14ac:dyDescent="0.3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217">
        <f>SUM(M132:M134)</f>
        <v>0.51539999999999997</v>
      </c>
      <c r="AE27" s="217">
        <f>SUM(M135:M138)</f>
        <v>6.3197999999999999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2">
        <f t="shared" si="8"/>
        <v>6.9350000000000032</v>
      </c>
      <c r="AN27" s="412">
        <f t="shared" si="4"/>
        <v>13.344522250639388</v>
      </c>
    </row>
    <row r="28" spans="2:40" x14ac:dyDescent="0.3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217">
        <f>SUM(H147:H149)</f>
        <v>1.4544000000000001</v>
      </c>
      <c r="AE28" s="217">
        <f>SUM(H150:H153)</f>
        <v>9.8343000000000007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2">
        <f t="shared" si="8"/>
        <v>8.6735999999999969</v>
      </c>
      <c r="AN28" s="412">
        <f t="shared" si="4"/>
        <v>18.635693785530719</v>
      </c>
    </row>
    <row r="29" spans="2:40" x14ac:dyDescent="0.3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3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3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40" t="s">
        <v>25</v>
      </c>
      <c r="AB31" s="540"/>
      <c r="AC31" s="541" t="s">
        <v>40</v>
      </c>
      <c r="AD31" s="541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3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-0.59709999999999996</v>
      </c>
      <c r="AL32" s="239">
        <f>AE18-AE4</f>
        <v>1.2839000000000009</v>
      </c>
      <c r="AM32" s="239">
        <f>AH18-AH4</f>
        <v>0.53845027367133813</v>
      </c>
      <c r="AN32" s="239">
        <f>AI18-AI4</f>
        <v>3.6685446490482859E-2</v>
      </c>
    </row>
    <row r="33" spans="2:40" ht="15" thickBot="1" x14ac:dyDescent="0.35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455">
        <f>AE4</f>
        <v>7.529399999999999</v>
      </c>
      <c r="AB33" s="86">
        <f>AG4</f>
        <v>2.2774477493917278</v>
      </c>
      <c r="AC33" s="292">
        <f>AE18</f>
        <v>8.8132999999999999</v>
      </c>
      <c r="AD33" s="87">
        <f t="shared" ref="AD33:AD43" si="9">AG18</f>
        <v>2.6834120292299035</v>
      </c>
      <c r="AJ33" s="230" t="s">
        <v>77</v>
      </c>
      <c r="AK33" s="239">
        <f t="shared" ref="AK33:AK37" si="10">AD19-AD5</f>
        <v>1.1436999999999999</v>
      </c>
      <c r="AL33" s="239">
        <f t="shared" ref="AL33:AL37" si="11">AE19-AE5</f>
        <v>5.572280000000001</v>
      </c>
      <c r="AM33" s="239">
        <f t="shared" ref="AM33:AN36" si="12">AH19-AH5</f>
        <v>2.2148485174720722</v>
      </c>
      <c r="AN33" s="239">
        <f t="shared" si="12"/>
        <v>0.11306722777991254</v>
      </c>
    </row>
    <row r="34" spans="2:40" x14ac:dyDescent="0.3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60">
        <f t="shared" ref="AA34:AA43" si="13">AE5</f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9"/>
        <v>2.1372765808871073</v>
      </c>
      <c r="AJ34" s="231" t="s">
        <v>78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3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60">
        <f t="shared" si="13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9"/>
        <v>1.3819777993151134</v>
      </c>
      <c r="AJ35" s="232" t="s">
        <v>79</v>
      </c>
      <c r="AK35" s="239">
        <f t="shared" si="10"/>
        <v>-3.8315999999999999</v>
      </c>
      <c r="AL35" s="239">
        <f t="shared" si="11"/>
        <v>-8.5400999999999989</v>
      </c>
      <c r="AM35" s="239">
        <f t="shared" si="12"/>
        <v>-3.5999326439667252</v>
      </c>
      <c r="AN35" s="239">
        <f>AI21-AI7</f>
        <v>-0.18932400123422785</v>
      </c>
    </row>
    <row r="36" spans="2:40" x14ac:dyDescent="0.3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60">
        <f t="shared" si="13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9"/>
        <v>0.22430094050296454</v>
      </c>
      <c r="AJ36" s="233" t="s">
        <v>80</v>
      </c>
      <c r="AK36" s="239">
        <f t="shared" si="10"/>
        <v>-2.7269000000000001</v>
      </c>
      <c r="AL36" s="239">
        <f t="shared" si="11"/>
        <v>-1.7123999999999988</v>
      </c>
      <c r="AM36" s="239">
        <f t="shared" si="12"/>
        <v>-1.5595514376973254</v>
      </c>
      <c r="AN36" s="239">
        <f t="shared" si="12"/>
        <v>-9.8289875653147785E-2</v>
      </c>
    </row>
    <row r="37" spans="2:40" x14ac:dyDescent="0.3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60">
        <f t="shared" si="13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9"/>
        <v>1.5524268675721558</v>
      </c>
      <c r="AJ37" s="233" t="s">
        <v>81</v>
      </c>
      <c r="AK37" s="239">
        <f t="shared" si="10"/>
        <v>-3.7258000000000004</v>
      </c>
      <c r="AL37" s="239">
        <f t="shared" si="11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3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60">
        <f t="shared" si="13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9"/>
        <v>0.39358079181663208</v>
      </c>
      <c r="AJ38" s="234" t="s">
        <v>83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3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60">
        <f t="shared" si="13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9"/>
        <v>1.1808994277400584</v>
      </c>
      <c r="AJ39" s="235" t="s">
        <v>84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3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60">
        <f t="shared" si="13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9"/>
        <v>1.3138244933920702</v>
      </c>
      <c r="AJ40" s="235" t="s">
        <v>85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3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60">
        <f t="shared" si="13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9"/>
        <v>2.9965356167197297</v>
      </c>
      <c r="AJ41" s="236" t="s">
        <v>86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3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60">
        <f t="shared" si="13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9"/>
        <v>0.42567774936061398</v>
      </c>
    </row>
    <row r="43" spans="2:40" x14ac:dyDescent="0.3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60">
        <f t="shared" si="13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3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8">AB18-AB4</f>
        <v>1.2125000000000004</v>
      </c>
      <c r="AL44" s="86">
        <f t="shared" ref="AL44:AL49" si="19">AN18-AN4</f>
        <v>1.2619357201618193</v>
      </c>
    </row>
    <row r="45" spans="2:40" x14ac:dyDescent="0.3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8"/>
        <v>8.0606000000000009</v>
      </c>
      <c r="AL45" s="86">
        <f t="shared" si="19"/>
        <v>9.0438957452519855</v>
      </c>
    </row>
    <row r="46" spans="2:40" ht="15" thickBot="1" x14ac:dyDescent="0.35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8"/>
        <v>4.8309999999999995</v>
      </c>
      <c r="AL46" s="220">
        <f t="shared" si="19"/>
        <v>5.1789754851130283</v>
      </c>
    </row>
    <row r="47" spans="2:40" x14ac:dyDescent="0.3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8"/>
        <v>-14.6675</v>
      </c>
      <c r="AL47" s="222">
        <f t="shared" si="19"/>
        <v>-16.160956645200951</v>
      </c>
    </row>
    <row r="48" spans="2:40" x14ac:dyDescent="0.3">
      <c r="AJ48" s="233" t="s">
        <v>80</v>
      </c>
      <c r="AK48" s="87">
        <f t="shared" si="18"/>
        <v>-5.1329000000000011</v>
      </c>
      <c r="AL48" s="87">
        <f t="shared" si="19"/>
        <v>-6.0971413133504697</v>
      </c>
    </row>
    <row r="49" spans="2:41" x14ac:dyDescent="0.3">
      <c r="AB49" s="535" t="s">
        <v>142</v>
      </c>
      <c r="AC49" s="535"/>
      <c r="AJ49" s="233" t="s">
        <v>81</v>
      </c>
      <c r="AK49" s="87">
        <f t="shared" si="18"/>
        <v>-5.4924999999999997</v>
      </c>
      <c r="AL49" s="87">
        <f t="shared" si="19"/>
        <v>-5.4999755970114279</v>
      </c>
    </row>
    <row r="50" spans="2:41" x14ac:dyDescent="0.3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-6.0704638002320301</v>
      </c>
      <c r="AN50" s="85"/>
    </row>
    <row r="51" spans="2:41" x14ac:dyDescent="0.3">
      <c r="AA51" s="59" t="s">
        <v>106</v>
      </c>
      <c r="AB51" s="85">
        <f>AVERAGE(AB4:AB5)</f>
        <v>9.9549500000000002</v>
      </c>
      <c r="AC51" s="85">
        <f>AVERAGE(AN4:AN5)</f>
        <v>12.037779962234591</v>
      </c>
      <c r="AE51" s="85">
        <f>AVERAGE(AD4:AD5)</f>
        <v>1.1408</v>
      </c>
      <c r="AF51" s="85">
        <f t="shared" ref="AF51" si="20">AVERAGE(AE4:AE5)</f>
        <v>6.6535499999999992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  <c r="AN51" s="85"/>
    </row>
    <row r="52" spans="2:41" x14ac:dyDescent="0.3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1.5595000000000001</v>
      </c>
      <c r="AF52" s="85">
        <f t="shared" ref="AF52" si="21">AVERAGE(AE6)</f>
        <v>7.0016999999999996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-2.0836931623829642</v>
      </c>
      <c r="AN52" s="85"/>
    </row>
    <row r="53" spans="2:41" x14ac:dyDescent="0.3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4.3765000000000001</v>
      </c>
      <c r="AF53" s="85">
        <f t="shared" ref="AF53" si="22">AE7</f>
        <v>11.661999999999999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2.8944097445906127</v>
      </c>
      <c r="AN53" s="85"/>
    </row>
    <row r="54" spans="2:41" ht="15" thickBot="1" x14ac:dyDescent="0.35">
      <c r="AA54" s="65" t="s">
        <v>109</v>
      </c>
      <c r="AB54" s="85">
        <f>AVERAGE(AB8:AB9)</f>
        <v>18.506</v>
      </c>
      <c r="AC54" s="85">
        <f>AVERAGE(AN8:AN9)</f>
        <v>22.138904625486557</v>
      </c>
      <c r="AE54" s="85">
        <f>AVERAGE(AD8:AD9)</f>
        <v>6.3520000000000003</v>
      </c>
      <c r="AF54" s="85">
        <f t="shared" ref="AF54" si="23">AVERAGE(AE8:AE9)</f>
        <v>9.2189999999999994</v>
      </c>
      <c r="AG54" s="85">
        <f>AVERAGE(AH8:AH9)</f>
        <v>6.0716580287003303</v>
      </c>
      <c r="AH54" s="85">
        <f>AVERAGE(AI8:AI9)</f>
        <v>0.49624659678622718</v>
      </c>
      <c r="AN54" s="85"/>
    </row>
    <row r="55" spans="2:41" x14ac:dyDescent="0.3">
      <c r="B55" s="544" t="s">
        <v>1</v>
      </c>
      <c r="C55" s="545"/>
      <c r="D55" s="545"/>
      <c r="E55" s="545"/>
      <c r="F55" s="546"/>
      <c r="G55" s="544" t="s">
        <v>2</v>
      </c>
      <c r="H55" s="545"/>
      <c r="I55" s="545"/>
      <c r="J55" s="545"/>
      <c r="K55" s="546"/>
      <c r="L55" s="544" t="s">
        <v>3</v>
      </c>
      <c r="M55" s="545"/>
      <c r="N55" s="545"/>
      <c r="O55" s="545"/>
      <c r="P55" s="546"/>
      <c r="Q55" s="544" t="s">
        <v>4</v>
      </c>
      <c r="R55" s="545"/>
      <c r="S55" s="545"/>
      <c r="T55" s="545"/>
      <c r="U55" s="546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6.3075000000000001</v>
      </c>
      <c r="AF55" s="85">
        <f t="shared" ref="AF55" si="24">AVERAGE(AE10)</f>
        <v>6.8244000000000007</v>
      </c>
      <c r="AG55" s="85">
        <f>AVERAGE(AH10)</f>
        <v>3.4966024327251528</v>
      </c>
      <c r="AH55" s="85">
        <f>AVERAGE(AI10)</f>
        <v>0.23523687411480473</v>
      </c>
      <c r="AN55" s="85"/>
    </row>
    <row r="56" spans="2:41" ht="15" thickBot="1" x14ac:dyDescent="0.35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2.2075499999999999</v>
      </c>
      <c r="AF56" s="85">
        <f t="shared" ref="AF56" si="25">AVERAGE(AE11:AE12)</f>
        <v>7.8794499999999994</v>
      </c>
      <c r="AG56" s="85">
        <f>AVERAGE(AH11:AH12)</f>
        <v>4.9116033144280369</v>
      </c>
      <c r="AH56" s="85">
        <f>AVERAGE(AI11:AI12)</f>
        <v>0.31899354442220529</v>
      </c>
      <c r="AN56" s="85"/>
    </row>
    <row r="57" spans="2:41" x14ac:dyDescent="0.3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1.2798999999999998</v>
      </c>
      <c r="AF57" s="85">
        <f t="shared" ref="AF57" si="26">AVERAGE(AE13:AE14)</f>
        <v>9.4603999999999999</v>
      </c>
      <c r="AG57" s="85">
        <f>AVERAGE(AH13:AH14)</f>
        <v>5.5007057771468748</v>
      </c>
      <c r="AH57" s="85">
        <f>AVERAGE(AI13:AI14)</f>
        <v>0.58003241836369823</v>
      </c>
    </row>
    <row r="58" spans="2:41" x14ac:dyDescent="0.3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36" t="s">
        <v>143</v>
      </c>
      <c r="AC58" s="537"/>
      <c r="AI58" s="538" t="s">
        <v>141</v>
      </c>
      <c r="AJ58" s="538"/>
      <c r="AK58" s="538"/>
      <c r="AL58" s="538"/>
      <c r="AM58" s="538"/>
    </row>
    <row r="59" spans="2:41" ht="15" thickBot="1" x14ac:dyDescent="0.35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41" x14ac:dyDescent="0.3">
      <c r="B60" s="165">
        <v>0.3</v>
      </c>
      <c r="C60" s="248">
        <v>3.5398999999999998</v>
      </c>
      <c r="D60" s="255">
        <v>31.05475089701638</v>
      </c>
      <c r="E60" s="255">
        <v>44.960478642676051</v>
      </c>
      <c r="F60" s="256">
        <v>55.039521357323949</v>
      </c>
      <c r="G60" s="165">
        <v>0.3</v>
      </c>
      <c r="H60" s="248">
        <v>4.3684000000000003</v>
      </c>
      <c r="I60" s="255">
        <v>34.638501673089429</v>
      </c>
      <c r="J60" s="255">
        <v>42.472683445136937</v>
      </c>
      <c r="K60" s="256">
        <v>57.527316554863063</v>
      </c>
      <c r="L60" s="165">
        <v>0.3</v>
      </c>
      <c r="M60" s="248">
        <v>5.7758000000000003</v>
      </c>
      <c r="N60" s="255">
        <v>34.853604962707287</v>
      </c>
      <c r="O60" s="255">
        <v>45.958145260566276</v>
      </c>
      <c r="P60" s="256">
        <v>54.041854739433724</v>
      </c>
      <c r="Q60" s="165">
        <v>0.3</v>
      </c>
      <c r="R60" s="166">
        <v>1.8225</v>
      </c>
      <c r="S60" s="255">
        <v>21.413464927740574</v>
      </c>
      <c r="T60" s="255">
        <v>29.596992127834568</v>
      </c>
      <c r="U60" s="256">
        <v>70.403007872165432</v>
      </c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1.4140999999999999</v>
      </c>
      <c r="AF60" s="85">
        <f>AVERAGE(AE18:AE19)</f>
        <v>10.08164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0.27329999999999988</v>
      </c>
      <c r="AK60" s="239">
        <f t="shared" ref="AK60:AM66" si="27">AF60-AF51</f>
        <v>3.428090000000001</v>
      </c>
      <c r="AL60" s="239">
        <f t="shared" si="27"/>
        <v>1.3766493955717056</v>
      </c>
      <c r="AM60" s="239">
        <f>AH60-AH51</f>
        <v>7.4876337135197729E-2</v>
      </c>
      <c r="AO60" s="85"/>
    </row>
    <row r="61" spans="2:41" x14ac:dyDescent="0.3">
      <c r="B61" s="168">
        <v>0.25</v>
      </c>
      <c r="C61" s="249">
        <v>0.66300000000000003</v>
      </c>
      <c r="D61" s="250">
        <v>5.8163507005061899</v>
      </c>
      <c r="E61" s="250">
        <v>50.776829343182243</v>
      </c>
      <c r="F61" s="251">
        <v>49.223170656817757</v>
      </c>
      <c r="G61" s="168">
        <v>0.25</v>
      </c>
      <c r="H61" s="249">
        <v>0.56699999999999995</v>
      </c>
      <c r="I61" s="250">
        <v>4.4959322517722056</v>
      </c>
      <c r="J61" s="250">
        <v>46.96861569690914</v>
      </c>
      <c r="K61" s="251">
        <v>53.03138430309086</v>
      </c>
      <c r="L61" s="168">
        <v>0.25</v>
      </c>
      <c r="M61" s="249">
        <v>0.77178000000000002</v>
      </c>
      <c r="N61" s="250">
        <v>4.6572449250524999</v>
      </c>
      <c r="O61" s="250">
        <v>50.615390185618779</v>
      </c>
      <c r="P61" s="251">
        <v>49.384609814381221</v>
      </c>
      <c r="Q61" s="168">
        <v>0.25</v>
      </c>
      <c r="R61" s="149">
        <v>0.57999999999999996</v>
      </c>
      <c r="S61" s="250">
        <v>6.8147103748090698</v>
      </c>
      <c r="T61" s="250">
        <v>36.411702502643635</v>
      </c>
      <c r="U61" s="251">
        <v>63.588297497356365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6.3091999999999997</v>
      </c>
      <c r="AF61" s="85">
        <f t="shared" ref="AF61" si="28">AVERAGE(AE20)</f>
        <v>6.6124999999999998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9">AE61-AE52</f>
        <v>4.7496999999999998</v>
      </c>
      <c r="AK61" s="239">
        <f t="shared" si="27"/>
        <v>-0.38919999999999977</v>
      </c>
      <c r="AL61" s="239">
        <f t="shared" si="27"/>
        <v>0.77072804517574856</v>
      </c>
      <c r="AM61" s="239">
        <f t="shared" si="27"/>
        <v>4.7747439937281255E-2</v>
      </c>
      <c r="AO61" s="85"/>
    </row>
    <row r="62" spans="2:41" x14ac:dyDescent="0.3">
      <c r="B62" s="168">
        <v>0.125</v>
      </c>
      <c r="C62" s="249">
        <v>1.8736999999999999</v>
      </c>
      <c r="D62" s="250">
        <v>16.437550991762361</v>
      </c>
      <c r="E62" s="250">
        <v>67.214380334944607</v>
      </c>
      <c r="F62" s="251">
        <v>32.785619665055393</v>
      </c>
      <c r="G62" s="168">
        <v>0.125</v>
      </c>
      <c r="H62" s="249">
        <v>2.1196999999999999</v>
      </c>
      <c r="I62" s="250">
        <v>16.80780880790396</v>
      </c>
      <c r="J62" s="250">
        <v>63.7764245048131</v>
      </c>
      <c r="K62" s="251">
        <v>36.2235754951869</v>
      </c>
      <c r="L62" s="168">
        <v>0.125</v>
      </c>
      <c r="M62" s="249">
        <v>2.7042000000000002</v>
      </c>
      <c r="N62" s="250">
        <v>16.31827946607449</v>
      </c>
      <c r="O62" s="250">
        <v>66.933669651693265</v>
      </c>
      <c r="P62" s="251">
        <v>33.066330348306735</v>
      </c>
      <c r="Q62" s="168">
        <v>0.125</v>
      </c>
      <c r="R62" s="149">
        <v>1.8762000000000001</v>
      </c>
      <c r="S62" s="250">
        <v>22.044413112442722</v>
      </c>
      <c r="T62" s="250">
        <v>58.456115615086361</v>
      </c>
      <c r="U62" s="251">
        <v>41.543884384913639</v>
      </c>
      <c r="W62" t="s">
        <v>119</v>
      </c>
      <c r="X62" t="s">
        <v>120</v>
      </c>
      <c r="AA62" s="63" t="s">
        <v>108</v>
      </c>
      <c r="AB62" s="85">
        <f>AVERAGE(AB21)</f>
        <v>4.6359000000000004</v>
      </c>
      <c r="AC62" s="85">
        <f>AVERAGE(AN21)</f>
        <v>6.063899059497035</v>
      </c>
      <c r="AE62" s="85">
        <f>AVERAGE(AD21)</f>
        <v>0.54489999999999994</v>
      </c>
      <c r="AF62" s="85">
        <f t="shared" ref="AF62" si="30">AVERAGE(AE21)</f>
        <v>3.1219000000000001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9"/>
        <v>-3.8315999999999999</v>
      </c>
      <c r="AK62" s="239">
        <f t="shared" si="27"/>
        <v>-8.5400999999999989</v>
      </c>
      <c r="AL62" s="239">
        <f t="shared" si="27"/>
        <v>-3.5999326439667252</v>
      </c>
      <c r="AM62" s="239">
        <f t="shared" si="27"/>
        <v>-0.18932400123422785</v>
      </c>
      <c r="AO62" s="85"/>
    </row>
    <row r="63" spans="2:41" ht="15" thickBot="1" x14ac:dyDescent="0.35">
      <c r="B63" s="170">
        <v>6.3E-2</v>
      </c>
      <c r="C63" s="252">
        <v>1.4528000000000001</v>
      </c>
      <c r="D63" s="253">
        <v>12.74508943845459</v>
      </c>
      <c r="E63" s="253">
        <v>79.959469773399192</v>
      </c>
      <c r="F63" s="254">
        <v>20.040530226600808</v>
      </c>
      <c r="G63" s="170">
        <v>6.3E-2</v>
      </c>
      <c r="H63" s="252">
        <v>1.7582</v>
      </c>
      <c r="I63" s="253">
        <v>13.941354647382528</v>
      </c>
      <c r="J63" s="253">
        <v>77.717779152195632</v>
      </c>
      <c r="K63" s="254">
        <v>22.282220847804368</v>
      </c>
      <c r="L63" s="170">
        <v>6.3E-2</v>
      </c>
      <c r="M63" s="252">
        <v>2.0981999999999998</v>
      </c>
      <c r="N63" s="253">
        <v>12.661420743923339</v>
      </c>
      <c r="O63" s="253">
        <v>79.595090395616609</v>
      </c>
      <c r="P63" s="254">
        <v>20.404909604383391</v>
      </c>
      <c r="Q63" s="170">
        <v>6.3E-2</v>
      </c>
      <c r="R63" s="257">
        <v>1.4990000000000001</v>
      </c>
      <c r="S63" s="253">
        <v>17.612501468687583</v>
      </c>
      <c r="T63" s="253">
        <v>76.068617083773944</v>
      </c>
      <c r="U63" s="254">
        <v>23.931382916226056</v>
      </c>
      <c r="W63" t="s">
        <v>28</v>
      </c>
      <c r="X63">
        <f>_xlfn.FORECAST.LINEAR(0.7,E59:E60,B59:B60)</f>
        <v>22.37520526302778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3.1256500000000003</v>
      </c>
      <c r="AF63" s="85">
        <f t="shared" ref="AF63" si="31">AVERAGE(AE22:AE23)</f>
        <v>7.1271000000000004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9"/>
        <v>-3.2263500000000001</v>
      </c>
      <c r="AK63" s="239">
        <f t="shared" si="27"/>
        <v>-2.091899999999999</v>
      </c>
      <c r="AL63" s="239">
        <f t="shared" si="27"/>
        <v>-0.3989000650117589</v>
      </c>
      <c r="AM63" s="239">
        <f t="shared" si="27"/>
        <v>-8.1408390169192879E-2</v>
      </c>
      <c r="AO63" s="85"/>
    </row>
    <row r="64" spans="2:41" x14ac:dyDescent="0.3">
      <c r="B64" s="165">
        <v>5.2999999999999999E-2</v>
      </c>
      <c r="C64" s="248">
        <v>0.33450000000000002</v>
      </c>
      <c r="D64" s="255">
        <v>2.9344936792146612</v>
      </c>
      <c r="E64" s="255">
        <v>82.89396345261386</v>
      </c>
      <c r="F64" s="256">
        <v>17.10603654738614</v>
      </c>
      <c r="G64" s="165">
        <v>5.2999999999999999E-2</v>
      </c>
      <c r="H64" s="248">
        <v>0.36099999999999999</v>
      </c>
      <c r="I64" s="255">
        <v>2.862489493632745</v>
      </c>
      <c r="J64" s="255">
        <v>80.580268645828383</v>
      </c>
      <c r="K64" s="256">
        <v>19.419731354171617</v>
      </c>
      <c r="L64" s="165">
        <v>5.2999999999999999E-2</v>
      </c>
      <c r="M64" s="248">
        <v>0.46750000000000003</v>
      </c>
      <c r="N64" s="255">
        <v>2.8210915059499384</v>
      </c>
      <c r="O64" s="255">
        <v>82.416181901566546</v>
      </c>
      <c r="P64" s="256">
        <v>17.583818098433454</v>
      </c>
      <c r="Q64" s="165">
        <v>5.2999999999999999E-2</v>
      </c>
      <c r="R64" s="258">
        <v>0.32079999999999997</v>
      </c>
      <c r="S64" s="255">
        <v>3.7692398073081899</v>
      </c>
      <c r="T64" s="255">
        <v>79.83785689108214</v>
      </c>
      <c r="U64" s="256">
        <v>20.16214310891786</v>
      </c>
      <c r="W64" t="s">
        <v>41</v>
      </c>
      <c r="X64">
        <f>_xlfn.FORECAST.LINEAR(0.7,J59:J60,G59:G60)</f>
        <v>17.281045864708261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2.1496</v>
      </c>
      <c r="AF64" s="85">
        <f t="shared" ref="AF64" si="32">AVERAGE(AE24:AE25)</f>
        <v>8.3337000000000003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9"/>
        <v>-4.1578999999999997</v>
      </c>
      <c r="AK64" s="239">
        <f t="shared" si="27"/>
        <v>1.5092999999999996</v>
      </c>
      <c r="AL64" s="239">
        <f t="shared" si="27"/>
        <v>1.4359332002046834</v>
      </c>
      <c r="AM64" s="239">
        <f t="shared" si="27"/>
        <v>0.10111553238929508</v>
      </c>
      <c r="AO64" s="85"/>
    </row>
    <row r="65" spans="2:41" x14ac:dyDescent="0.3">
      <c r="B65" s="168">
        <v>3.7999999999999999E-2</v>
      </c>
      <c r="C65" s="249">
        <v>0.85170000000000001</v>
      </c>
      <c r="D65" s="250">
        <v>7.4717735921887201</v>
      </c>
      <c r="E65" s="250">
        <v>90.365737044802586</v>
      </c>
      <c r="F65" s="251">
        <v>9.6342629551974142</v>
      </c>
      <c r="G65" s="168">
        <v>3.7999999999999999E-2</v>
      </c>
      <c r="H65" s="249">
        <v>1.0794999999999999</v>
      </c>
      <c r="I65" s="250">
        <v>8.5597158126774175</v>
      </c>
      <c r="J65" s="250">
        <v>89.139984458505808</v>
      </c>
      <c r="K65" s="251">
        <v>10.860015541494192</v>
      </c>
      <c r="L65" s="168">
        <v>3.7999999999999999E-2</v>
      </c>
      <c r="M65" s="249">
        <v>1.2306999999999999</v>
      </c>
      <c r="N65" s="250">
        <v>7.4265611045402968</v>
      </c>
      <c r="O65" s="250">
        <v>89.842743006106843</v>
      </c>
      <c r="P65" s="251">
        <v>10.157256993893157</v>
      </c>
      <c r="Q65" s="168">
        <v>3.7999999999999999E-2</v>
      </c>
      <c r="R65" s="149">
        <v>0.85819999999999996</v>
      </c>
      <c r="S65" s="250">
        <v>10.08342145458818</v>
      </c>
      <c r="T65" s="250">
        <v>89.921278345670316</v>
      </c>
      <c r="U65" s="251">
        <v>10.078721654329684</v>
      </c>
      <c r="W65" t="s">
        <v>42</v>
      </c>
      <c r="X65">
        <f>_xlfn.FORECAST.LINEAR(0.7,O59:O60,L59:L60)</f>
        <v>20.61006892405188</v>
      </c>
      <c r="AA65" s="69" t="s">
        <v>111</v>
      </c>
      <c r="AB65" s="85">
        <f>AVERAGE(AB26:AB27)</f>
        <v>11.39235</v>
      </c>
      <c r="AC65" s="85">
        <f>AVERAGE(AN26:AN27)</f>
        <v>14.27144331695983</v>
      </c>
      <c r="AE65" s="85">
        <f>AVERAGE(AD26:AD27)</f>
        <v>0.79820000000000002</v>
      </c>
      <c r="AF65" s="85">
        <f t="shared" ref="AF65" si="33">AVERAGE(AE26:AE27)</f>
        <v>7.6038999999999994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9"/>
        <v>-1.4093499999999999</v>
      </c>
      <c r="AK65" s="239">
        <f t="shared" si="27"/>
        <v>-0.27554999999999996</v>
      </c>
      <c r="AL65" s="239">
        <f t="shared" si="27"/>
        <v>0.57420834985419233</v>
      </c>
      <c r="AM65" s="239">
        <f t="shared" si="27"/>
        <v>6.4538108255397297E-2</v>
      </c>
      <c r="AO65" s="85"/>
    </row>
    <row r="66" spans="2:41" ht="15" thickBot="1" x14ac:dyDescent="0.35">
      <c r="B66" s="170">
        <v>2.5000000000000001E-2</v>
      </c>
      <c r="C66" s="252">
        <v>0.84160000000000001</v>
      </c>
      <c r="D66" s="253">
        <v>7.3831685513514458</v>
      </c>
      <c r="E66" s="253">
        <v>97.748905596154032</v>
      </c>
      <c r="F66" s="254">
        <v>2.2510944038459684</v>
      </c>
      <c r="G66" s="170">
        <v>2.5000000000000001E-2</v>
      </c>
      <c r="H66" s="252">
        <v>1.1706000000000001</v>
      </c>
      <c r="I66" s="253">
        <v>9.2820781197963758</v>
      </c>
      <c r="J66" s="253">
        <v>98.422062578302189</v>
      </c>
      <c r="K66" s="254">
        <v>1.5779374216978113</v>
      </c>
      <c r="L66" s="170">
        <v>2.5000000000000001E-2</v>
      </c>
      <c r="M66" s="252">
        <v>1.4654</v>
      </c>
      <c r="N66" s="253">
        <v>8.8428395568321694</v>
      </c>
      <c r="O66" s="253">
        <v>98.685582562939018</v>
      </c>
      <c r="P66" s="254">
        <v>1.3144174370609818</v>
      </c>
      <c r="Q66" s="170">
        <v>2.5000000000000001E-2</v>
      </c>
      <c r="R66" s="171">
        <v>0.8377</v>
      </c>
      <c r="S66" s="253">
        <v>9.8425566913406186</v>
      </c>
      <c r="T66" s="253">
        <v>99.763835037010935</v>
      </c>
      <c r="U66" s="254">
        <v>0.23616496298906497</v>
      </c>
      <c r="W66" t="s">
        <v>29</v>
      </c>
      <c r="X66">
        <f>_xlfn.FORECAST.LINEAR(0.7,T59:T60,Q59:Q60)</f>
        <v>14.02356308947779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1.4544000000000001</v>
      </c>
      <c r="AF66" s="85">
        <f t="shared" ref="AF66" si="34">AVERAGE(AE28)</f>
        <v>9.8343000000000007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0.17450000000000032</v>
      </c>
      <c r="AK66" s="239">
        <f t="shared" si="27"/>
        <v>0.37390000000000079</v>
      </c>
      <c r="AL66" s="239">
        <f t="shared" si="27"/>
        <v>1.356578484203486</v>
      </c>
      <c r="AM66" s="239">
        <f t="shared" si="27"/>
        <v>-9.0322894183338387E-2</v>
      </c>
      <c r="AO66" s="85"/>
    </row>
    <row r="67" spans="2:41" x14ac:dyDescent="0.3">
      <c r="B67" s="148" t="s">
        <v>70</v>
      </c>
      <c r="C67" s="259">
        <v>0.25660000000000061</v>
      </c>
      <c r="D67" s="260">
        <v>2.2510944038459906</v>
      </c>
      <c r="E67" s="260">
        <v>100.00000000000003</v>
      </c>
      <c r="F67" s="261">
        <v>0</v>
      </c>
      <c r="G67" s="148" t="s">
        <v>70</v>
      </c>
      <c r="H67" s="259">
        <v>0.19899999999999807</v>
      </c>
      <c r="I67" s="260">
        <v>1.5779374216978135</v>
      </c>
      <c r="J67" s="260">
        <v>100</v>
      </c>
      <c r="K67" s="261">
        <v>0</v>
      </c>
      <c r="L67" s="148" t="s">
        <v>70</v>
      </c>
      <c r="M67" s="259">
        <v>0.21781999999999968</v>
      </c>
      <c r="N67" s="260">
        <v>1.314417437060994</v>
      </c>
      <c r="O67" s="260">
        <v>100.00000000000001</v>
      </c>
      <c r="P67" s="261">
        <v>0</v>
      </c>
      <c r="Q67" s="148" t="s">
        <v>70</v>
      </c>
      <c r="R67" s="259">
        <v>2.0099999999999341E-2</v>
      </c>
      <c r="S67" s="260">
        <v>0.23616496298906522</v>
      </c>
      <c r="T67" s="260">
        <v>100</v>
      </c>
      <c r="U67" s="261">
        <v>0</v>
      </c>
    </row>
    <row r="68" spans="2:41" ht="15" thickBot="1" x14ac:dyDescent="0.35">
      <c r="B68" s="143" t="s">
        <v>24</v>
      </c>
      <c r="C68" s="144">
        <v>11.398899999999999</v>
      </c>
      <c r="D68" s="145"/>
      <c r="E68" s="262"/>
      <c r="F68" s="147"/>
      <c r="G68" s="143" t="s">
        <v>24</v>
      </c>
      <c r="H68" s="263">
        <v>12.6114</v>
      </c>
      <c r="I68" s="145"/>
      <c r="J68" s="146"/>
      <c r="K68" s="147"/>
      <c r="L68" s="143" t="s">
        <v>24</v>
      </c>
      <c r="M68" s="263">
        <v>16.5716</v>
      </c>
      <c r="N68" s="145"/>
      <c r="O68" s="146"/>
      <c r="P68" s="147"/>
      <c r="Q68" s="143" t="s">
        <v>24</v>
      </c>
      <c r="R68" s="144">
        <v>8.5109999999999992</v>
      </c>
      <c r="S68" s="264">
        <v>100</v>
      </c>
      <c r="T68" s="146"/>
      <c r="U68" s="147"/>
      <c r="AJ68" s="229" t="s">
        <v>73</v>
      </c>
      <c r="AK68" s="215" t="s">
        <v>127</v>
      </c>
      <c r="AL68" s="215" t="s">
        <v>128</v>
      </c>
    </row>
    <row r="69" spans="2:41" ht="15" thickBot="1" x14ac:dyDescent="0.35">
      <c r="AJ69" s="59" t="s">
        <v>106</v>
      </c>
      <c r="AK69" s="85">
        <f>AB60-AB51</f>
        <v>4.6365499999999997</v>
      </c>
      <c r="AL69" s="85">
        <f>AC60-AC51</f>
        <v>5.1529157327069051</v>
      </c>
    </row>
    <row r="70" spans="2:41" x14ac:dyDescent="0.3">
      <c r="B70" s="507" t="s">
        <v>5</v>
      </c>
      <c r="C70" s="508"/>
      <c r="D70" s="508"/>
      <c r="E70" s="508"/>
      <c r="F70" s="509"/>
      <c r="G70" s="507" t="s">
        <v>6</v>
      </c>
      <c r="H70" s="508"/>
      <c r="I70" s="508"/>
      <c r="J70" s="508"/>
      <c r="K70" s="509"/>
      <c r="R70" s="83"/>
      <c r="S70" s="83"/>
      <c r="V70" s="83"/>
      <c r="W70" s="83"/>
      <c r="Y70" s="83"/>
      <c r="Z70" s="83"/>
      <c r="AJ70" s="61" t="s">
        <v>107</v>
      </c>
      <c r="AK70" s="85">
        <f t="shared" ref="AK70:AL75" si="35">AB61-AB52</f>
        <v>4.8309999999999995</v>
      </c>
      <c r="AL70" s="85">
        <f t="shared" si="35"/>
        <v>5.1789754851130283</v>
      </c>
    </row>
    <row r="71" spans="2:41" ht="15" thickBot="1" x14ac:dyDescent="0.35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83"/>
      <c r="N71" s="83"/>
      <c r="Q71" s="83"/>
      <c r="R71" s="419"/>
      <c r="S71" s="419"/>
      <c r="U71" s="83"/>
      <c r="V71" s="83"/>
      <c r="W71" s="83"/>
      <c r="AJ71" s="63" t="s">
        <v>108</v>
      </c>
      <c r="AK71" s="85">
        <f t="shared" si="35"/>
        <v>-14.6675</v>
      </c>
      <c r="AL71" s="85">
        <f>AC62-AC53</f>
        <v>-16.160956645200951</v>
      </c>
    </row>
    <row r="72" spans="2:41" x14ac:dyDescent="0.3">
      <c r="B72" s="156">
        <v>5</v>
      </c>
      <c r="C72" s="265">
        <v>0</v>
      </c>
      <c r="D72" s="157">
        <v>0</v>
      </c>
      <c r="E72" s="157">
        <v>0</v>
      </c>
      <c r="F72" s="158">
        <v>100</v>
      </c>
      <c r="G72" s="156">
        <v>5</v>
      </c>
      <c r="H72" s="265">
        <v>0</v>
      </c>
      <c r="I72" s="157">
        <v>0</v>
      </c>
      <c r="J72" s="157">
        <v>0</v>
      </c>
      <c r="K72" s="158">
        <v>100</v>
      </c>
      <c r="M72" t="s">
        <v>119</v>
      </c>
      <c r="N72" t="s">
        <v>120</v>
      </c>
      <c r="Q72" s="83"/>
      <c r="R72" s="419"/>
      <c r="S72" s="419"/>
      <c r="U72" s="83"/>
      <c r="V72" s="85"/>
      <c r="W72" s="85"/>
      <c r="Y72" s="454"/>
      <c r="Z72" s="454"/>
      <c r="AB72" s="419"/>
      <c r="AC72" s="419"/>
      <c r="AJ72" s="65" t="s">
        <v>109</v>
      </c>
      <c r="AK72" s="85">
        <f t="shared" si="35"/>
        <v>-5.3126999999999995</v>
      </c>
      <c r="AL72" s="85">
        <f t="shared" si="35"/>
        <v>-5.7985584551809488</v>
      </c>
    </row>
    <row r="73" spans="2:41" x14ac:dyDescent="0.3">
      <c r="B73" s="98">
        <v>1</v>
      </c>
      <c r="C73" s="266">
        <v>1.1468</v>
      </c>
      <c r="D73" s="220">
        <v>11.129658385093167</v>
      </c>
      <c r="E73" s="220">
        <v>11.129658385093167</v>
      </c>
      <c r="F73" s="267">
        <v>88.870341614906835</v>
      </c>
      <c r="G73" s="98">
        <v>1</v>
      </c>
      <c r="H73" s="266">
        <v>5.6570999999999998</v>
      </c>
      <c r="I73" s="220">
        <v>37.377601585728399</v>
      </c>
      <c r="J73" s="220">
        <v>37.377601585728442</v>
      </c>
      <c r="K73" s="267">
        <v>62.622398414271558</v>
      </c>
      <c r="M73" t="s">
        <v>30</v>
      </c>
      <c r="N73">
        <f>_xlfn.FORECAST.LINEAR(0.7,E74:E75,B74:B75)</f>
        <v>25.536067193675883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5"/>
        <v>-1.8184000000000022</v>
      </c>
      <c r="AL73" s="85">
        <f t="shared" si="35"/>
        <v>-1.1115512674060248</v>
      </c>
    </row>
    <row r="74" spans="2:41" ht="15" thickBot="1" x14ac:dyDescent="0.35">
      <c r="B74" s="159">
        <v>0.85</v>
      </c>
      <c r="C74" s="268">
        <v>0.41270000000000001</v>
      </c>
      <c r="D74" s="269">
        <v>4.0052406832298137</v>
      </c>
      <c r="E74" s="269">
        <v>15.13489906832298</v>
      </c>
      <c r="F74" s="270">
        <v>84.86510093167702</v>
      </c>
      <c r="G74" s="159">
        <v>0.85</v>
      </c>
      <c r="H74" s="268">
        <v>0.65210000000000001</v>
      </c>
      <c r="I74" s="269">
        <v>4.308556326395772</v>
      </c>
      <c r="J74" s="269">
        <v>41.686157912124216</v>
      </c>
      <c r="K74" s="270">
        <v>58.313842087875784</v>
      </c>
      <c r="M74" t="s">
        <v>43</v>
      </c>
      <c r="N74">
        <f>_xlfn.FORECAST.LINEAR(0.7,J74:J75,G74:G75)</f>
        <v>47.516232693636063</v>
      </c>
      <c r="Q74" s="83"/>
      <c r="U74" s="83"/>
      <c r="Y74" s="454"/>
      <c r="Z74" s="454"/>
      <c r="AB74" s="419"/>
      <c r="AC74" s="419"/>
      <c r="AJ74" s="69" t="s">
        <v>111</v>
      </c>
      <c r="AK74" s="85">
        <f t="shared" si="35"/>
        <v>-1.2214999999999989</v>
      </c>
      <c r="AL74" s="85">
        <f t="shared" si="35"/>
        <v>-1.0461535418904102</v>
      </c>
    </row>
    <row r="75" spans="2:41" x14ac:dyDescent="0.3">
      <c r="B75" s="156">
        <v>0.3</v>
      </c>
      <c r="C75" s="265">
        <v>3.9297</v>
      </c>
      <c r="D75" s="271">
        <v>38.137616459627324</v>
      </c>
      <c r="E75" s="271">
        <v>53.272515527950304</v>
      </c>
      <c r="F75" s="272">
        <v>46.727484472049696</v>
      </c>
      <c r="G75" s="156">
        <v>0.3</v>
      </c>
      <c r="H75" s="265">
        <v>3.2353999999999998</v>
      </c>
      <c r="I75" s="271">
        <v>21.376940865543443</v>
      </c>
      <c r="J75" s="271">
        <v>63.063098777667662</v>
      </c>
      <c r="K75" s="272">
        <v>36.936901222332338</v>
      </c>
      <c r="Q75" s="83"/>
      <c r="R75" s="419"/>
      <c r="S75" s="419"/>
      <c r="U75" s="83"/>
      <c r="V75" s="85"/>
      <c r="W75" s="85"/>
      <c r="Y75" s="454"/>
      <c r="Z75" s="454"/>
      <c r="AB75" s="419"/>
      <c r="AC75" s="419"/>
      <c r="AJ75" s="70" t="s">
        <v>112</v>
      </c>
      <c r="AK75" s="85">
        <f t="shared" si="35"/>
        <v>0.77880000000000038</v>
      </c>
      <c r="AL75" s="85">
        <f t="shared" si="35"/>
        <v>1.8146555900201484</v>
      </c>
    </row>
    <row r="76" spans="2:41" x14ac:dyDescent="0.3">
      <c r="B76" s="98">
        <v>0.25</v>
      </c>
      <c r="C76" s="266">
        <v>0.52429999999999999</v>
      </c>
      <c r="D76" s="220">
        <v>5.0883152173913038</v>
      </c>
      <c r="E76" s="220">
        <v>58.360830745341609</v>
      </c>
      <c r="F76" s="267">
        <v>41.639169254658391</v>
      </c>
      <c r="G76" s="98">
        <v>0.25</v>
      </c>
      <c r="H76" s="266">
        <v>0.48770000000000002</v>
      </c>
      <c r="I76" s="220">
        <v>3.2223323422530559</v>
      </c>
      <c r="J76" s="220">
        <v>66.285431119920716</v>
      </c>
      <c r="K76" s="267">
        <v>33.714568880079284</v>
      </c>
      <c r="M76" s="412"/>
      <c r="N76" s="412"/>
      <c r="Q76" s="83"/>
      <c r="R76" s="419"/>
      <c r="S76" s="419"/>
      <c r="U76" s="83"/>
      <c r="V76" s="85"/>
      <c r="W76" s="85"/>
      <c r="Y76" s="454"/>
      <c r="Z76" s="454"/>
      <c r="AB76" s="419"/>
      <c r="AC76" s="419"/>
    </row>
    <row r="77" spans="2:41" x14ac:dyDescent="0.3">
      <c r="B77" s="98">
        <v>0.125</v>
      </c>
      <c r="C77" s="266">
        <v>1.4875</v>
      </c>
      <c r="D77" s="220">
        <v>14.436141304347828</v>
      </c>
      <c r="E77" s="220">
        <v>72.79697204968943</v>
      </c>
      <c r="F77" s="267">
        <v>27.20302795031057</v>
      </c>
      <c r="G77" s="98">
        <v>0.125</v>
      </c>
      <c r="H77" s="266">
        <v>1.6032</v>
      </c>
      <c r="I77" s="220">
        <v>10.592666005946482</v>
      </c>
      <c r="J77" s="220">
        <v>76.8780971258672</v>
      </c>
      <c r="K77" s="267">
        <v>23.1219028741328</v>
      </c>
      <c r="Q77" s="83"/>
      <c r="R77" s="419"/>
      <c r="S77" s="419"/>
      <c r="U77" s="83"/>
      <c r="V77" s="83"/>
      <c r="W77" s="83"/>
      <c r="Y77" s="454"/>
      <c r="Z77" s="454"/>
      <c r="AB77" s="419"/>
      <c r="AC77" s="419"/>
    </row>
    <row r="78" spans="2:41" ht="15" thickBot="1" x14ac:dyDescent="0.35">
      <c r="B78" s="159">
        <v>6.3E-2</v>
      </c>
      <c r="C78" s="268">
        <v>1.0602</v>
      </c>
      <c r="D78" s="269">
        <v>10.289208074534162</v>
      </c>
      <c r="E78" s="269">
        <v>83.086180124223588</v>
      </c>
      <c r="F78" s="270">
        <v>16.913819875776412</v>
      </c>
      <c r="G78" s="159">
        <v>6.3E-2</v>
      </c>
      <c r="H78" s="268">
        <v>1.2862</v>
      </c>
      <c r="I78" s="269">
        <v>8.4981830194912451</v>
      </c>
      <c r="J78" s="269">
        <v>85.37628014535845</v>
      </c>
      <c r="K78" s="270">
        <v>14.62371985464155</v>
      </c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41" x14ac:dyDescent="0.3">
      <c r="B79" s="156">
        <v>5.2999999999999999E-2</v>
      </c>
      <c r="C79" s="265">
        <v>0.25940000000000002</v>
      </c>
      <c r="D79" s="271">
        <v>2.5174689440993792</v>
      </c>
      <c r="E79" s="271">
        <v>85.603649068322966</v>
      </c>
      <c r="F79" s="272">
        <v>14.396350931677034</v>
      </c>
      <c r="G79" s="156">
        <v>5.2999999999999999E-2</v>
      </c>
      <c r="H79" s="265">
        <v>0.3009</v>
      </c>
      <c r="I79" s="271">
        <v>1.9881070366699702</v>
      </c>
      <c r="J79" s="271">
        <v>87.364387182028423</v>
      </c>
      <c r="K79" s="272">
        <v>12.635612817971577</v>
      </c>
      <c r="Q79" s="83"/>
      <c r="R79" s="419"/>
      <c r="S79" s="419"/>
      <c r="U79" s="83"/>
      <c r="V79" s="85"/>
      <c r="W79" s="85"/>
      <c r="Y79" s="454"/>
      <c r="Z79" s="454"/>
      <c r="AB79" s="419"/>
      <c r="AC79" s="419"/>
    </row>
    <row r="80" spans="2:41" x14ac:dyDescent="0.3">
      <c r="B80" s="98">
        <v>3.7999999999999999E-2</v>
      </c>
      <c r="C80" s="266">
        <v>0.63660000000000005</v>
      </c>
      <c r="D80" s="220">
        <v>6.1781832298136647</v>
      </c>
      <c r="E80" s="220">
        <v>91.781832298136635</v>
      </c>
      <c r="F80" s="267">
        <v>8.218167701863365</v>
      </c>
      <c r="G80" s="98">
        <v>3.7999999999999999E-2</v>
      </c>
      <c r="H80" s="266">
        <v>0.78690000000000004</v>
      </c>
      <c r="I80" s="220">
        <v>5.199207135777999</v>
      </c>
      <c r="J80" s="220">
        <v>92.56359431780642</v>
      </c>
      <c r="K80" s="267">
        <v>7.4364056821935804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3">
      <c r="B81" s="98">
        <v>2.5000000000000001E-2</v>
      </c>
      <c r="C81" s="266">
        <v>0.67369999999999997</v>
      </c>
      <c r="D81" s="220">
        <v>6.5382375776397508</v>
      </c>
      <c r="E81" s="220">
        <v>98.320069875776383</v>
      </c>
      <c r="F81" s="267">
        <v>1.6799301242236169</v>
      </c>
      <c r="G81" s="98">
        <v>2.5000000000000001E-2</v>
      </c>
      <c r="H81" s="266">
        <v>0.97399999999999998</v>
      </c>
      <c r="I81" s="220">
        <v>6.4354146019160883</v>
      </c>
      <c r="J81" s="220">
        <v>98.999008919722513</v>
      </c>
      <c r="K81" s="267">
        <v>1.0009910802774868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ht="15" thickBot="1" x14ac:dyDescent="0.35">
      <c r="B82" s="159" t="s">
        <v>70</v>
      </c>
      <c r="C82" s="268">
        <v>0.17310000000000159</v>
      </c>
      <c r="D82" s="269">
        <v>1.6799301242236178</v>
      </c>
      <c r="E82" s="269">
        <v>100</v>
      </c>
      <c r="F82" s="270">
        <v>0</v>
      </c>
      <c r="G82" s="159" t="s">
        <v>70</v>
      </c>
      <c r="H82" s="268">
        <v>0.15150000000000219</v>
      </c>
      <c r="I82" s="269">
        <v>1.000991080277517</v>
      </c>
      <c r="J82" s="269">
        <v>100.00000000000003</v>
      </c>
      <c r="K82" s="270">
        <v>0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ht="15" thickBot="1" x14ac:dyDescent="0.35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3">
        <v>15.135</v>
      </c>
      <c r="I83" s="162"/>
      <c r="J83" s="163"/>
      <c r="K83" s="164"/>
    </row>
    <row r="84" spans="2:29" ht="15" thickBot="1" x14ac:dyDescent="0.35"/>
    <row r="85" spans="2:29" x14ac:dyDescent="0.3">
      <c r="B85" s="547" t="s">
        <v>7</v>
      </c>
      <c r="C85" s="548"/>
      <c r="D85" s="548"/>
      <c r="E85" s="548"/>
      <c r="F85" s="549"/>
      <c r="G85" s="547" t="s">
        <v>8</v>
      </c>
      <c r="H85" s="548"/>
      <c r="I85" s="548"/>
      <c r="J85" s="548"/>
      <c r="K85" s="549"/>
      <c r="M85" t="s">
        <v>119</v>
      </c>
      <c r="N85" t="s">
        <v>120</v>
      </c>
    </row>
    <row r="86" spans="2:29" ht="15" thickBot="1" x14ac:dyDescent="0.35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M86" t="s">
        <v>44</v>
      </c>
      <c r="N86">
        <f>_xlfn.FORECAST.LINEAR(0.7,E89:E90,B89:B90)</f>
        <v>20.399490929485097</v>
      </c>
    </row>
    <row r="87" spans="2:29" x14ac:dyDescent="0.3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  <c r="M87" t="s">
        <v>31</v>
      </c>
      <c r="N87">
        <f>_xlfn.FORECAST.LINEAR(0.7,J89:J90,G89:G90)</f>
        <v>31.922355647191687</v>
      </c>
    </row>
    <row r="88" spans="2:29" x14ac:dyDescent="0.3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74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74">
        <v>81.952920210947298</v>
      </c>
    </row>
    <row r="89" spans="2:29" ht="15" thickBot="1" x14ac:dyDescent="0.35">
      <c r="B89" s="182">
        <v>0.85</v>
      </c>
      <c r="C89" s="275">
        <v>0.17979999999999999</v>
      </c>
      <c r="D89" s="276">
        <v>3.8784270583921128</v>
      </c>
      <c r="E89" s="276">
        <v>11.753920490088223</v>
      </c>
      <c r="F89" s="277">
        <v>88.24607950991178</v>
      </c>
      <c r="G89" s="182">
        <v>0.85</v>
      </c>
      <c r="H89" s="114">
        <v>0.89280000000000004</v>
      </c>
      <c r="I89" s="276">
        <v>4.6250919527129941</v>
      </c>
      <c r="J89" s="276">
        <v>22.672171741765702</v>
      </c>
      <c r="K89" s="277">
        <v>77.327828258234291</v>
      </c>
    </row>
    <row r="90" spans="2:29" x14ac:dyDescent="0.3">
      <c r="B90" s="179">
        <v>0.3</v>
      </c>
      <c r="C90" s="278">
        <v>1.4696</v>
      </c>
      <c r="D90" s="279">
        <v>31.700424944455229</v>
      </c>
      <c r="E90" s="279">
        <v>43.454345434543455</v>
      </c>
      <c r="F90" s="280">
        <v>56.545654565456545</v>
      </c>
      <c r="G90" s="179">
        <v>0.3</v>
      </c>
      <c r="H90" s="180">
        <v>6.5472000000000001</v>
      </c>
      <c r="I90" s="279">
        <v>33.917340986561953</v>
      </c>
      <c r="J90" s="279">
        <v>56.589512728327655</v>
      </c>
      <c r="K90" s="280">
        <v>43.410487271672345</v>
      </c>
    </row>
    <row r="91" spans="2:29" x14ac:dyDescent="0.3">
      <c r="B91" s="107">
        <v>0.25</v>
      </c>
      <c r="C91" s="281">
        <v>0.26450000000000001</v>
      </c>
      <c r="D91" s="222">
        <v>5.7054725080351174</v>
      </c>
      <c r="E91" s="222">
        <v>49.15981794257857</v>
      </c>
      <c r="F91" s="274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74">
        <v>39.51790876218697</v>
      </c>
    </row>
    <row r="92" spans="2:29" x14ac:dyDescent="0.3">
      <c r="B92" s="107">
        <v>0.125</v>
      </c>
      <c r="C92" s="281">
        <v>0.79659999999999997</v>
      </c>
      <c r="D92" s="222">
        <v>17.183286956146592</v>
      </c>
      <c r="E92" s="222">
        <v>66.343104898725159</v>
      </c>
      <c r="F92" s="274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74">
        <v>26.769895458831087</v>
      </c>
    </row>
    <row r="93" spans="2:29" ht="15" thickBot="1" x14ac:dyDescent="0.35">
      <c r="B93" s="182">
        <v>6.3E-2</v>
      </c>
      <c r="C93" s="275">
        <v>0.59119999999999995</v>
      </c>
      <c r="D93" s="276">
        <v>12.752647813800985</v>
      </c>
      <c r="E93" s="276">
        <v>79.095752712526149</v>
      </c>
      <c r="F93" s="277">
        <v>20.904247287473851</v>
      </c>
      <c r="G93" s="182">
        <v>6.3E-2</v>
      </c>
      <c r="H93" s="282">
        <v>1.9026000000000001</v>
      </c>
      <c r="I93" s="276">
        <v>9.8562947460032948</v>
      </c>
      <c r="J93" s="276">
        <v>83.086399287172213</v>
      </c>
      <c r="K93" s="277">
        <v>16.913600712827787</v>
      </c>
    </row>
    <row r="94" spans="2:29" x14ac:dyDescent="0.3">
      <c r="B94" s="176">
        <v>5.2999999999999999E-2</v>
      </c>
      <c r="C94" s="283">
        <v>0.16170000000000001</v>
      </c>
      <c r="D94" s="284">
        <v>3.4879958584093709</v>
      </c>
      <c r="E94" s="284">
        <v>82.583748570935526</v>
      </c>
      <c r="F94" s="285">
        <v>17.416251429064474</v>
      </c>
      <c r="G94" s="176">
        <v>5.2999999999999999E-2</v>
      </c>
      <c r="H94" s="286">
        <v>0.4325</v>
      </c>
      <c r="I94" s="284">
        <v>2.2405379363220987</v>
      </c>
      <c r="J94" s="284">
        <v>85.326937223494312</v>
      </c>
      <c r="K94" s="285">
        <v>14.673062776505688</v>
      </c>
    </row>
    <row r="95" spans="2:29" x14ac:dyDescent="0.3">
      <c r="B95" s="107">
        <v>3.7999999999999999E-2</v>
      </c>
      <c r="C95" s="281">
        <v>0.37519999999999998</v>
      </c>
      <c r="D95" s="222">
        <v>8.093358355443387</v>
      </c>
      <c r="E95" s="222">
        <v>90.677106926378912</v>
      </c>
      <c r="F95" s="274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74">
        <v>8.7114187138017058</v>
      </c>
    </row>
    <row r="96" spans="2:29" x14ac:dyDescent="0.3">
      <c r="B96" s="107">
        <v>2.5000000000000001E-2</v>
      </c>
      <c r="C96" s="281">
        <v>0.37409999999999999</v>
      </c>
      <c r="D96" s="222">
        <v>8.0696304924610089</v>
      </c>
      <c r="E96" s="222">
        <v>98.746737418839899</v>
      </c>
      <c r="F96" s="274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74">
        <v>0.67967301097215227</v>
      </c>
    </row>
    <row r="97" spans="2:24" ht="15" thickBot="1" x14ac:dyDescent="0.35">
      <c r="B97" s="109" t="s">
        <v>70</v>
      </c>
      <c r="C97" s="287">
        <v>5.8100000000000485E-2</v>
      </c>
      <c r="D97" s="222">
        <v>1.2532625811600873</v>
      </c>
      <c r="E97" s="222">
        <v>100.00000000000001</v>
      </c>
      <c r="F97" s="274">
        <v>0</v>
      </c>
      <c r="G97" s="109" t="s">
        <v>70</v>
      </c>
      <c r="H97" s="287">
        <v>0.13119999999999976</v>
      </c>
      <c r="I97" s="222">
        <v>0.67967301097215915</v>
      </c>
      <c r="J97" s="222">
        <v>100</v>
      </c>
      <c r="K97" s="274">
        <v>0</v>
      </c>
    </row>
    <row r="98" spans="2:24" ht="15" thickBot="1" x14ac:dyDescent="0.35">
      <c r="B98" s="111" t="s">
        <v>24</v>
      </c>
      <c r="C98" s="288">
        <v>4.6359000000000004</v>
      </c>
      <c r="D98" s="113"/>
      <c r="E98" s="114"/>
      <c r="F98" s="115"/>
      <c r="G98" s="111" t="s">
        <v>24</v>
      </c>
      <c r="H98" s="112">
        <v>19.3034</v>
      </c>
      <c r="I98" s="289">
        <v>100</v>
      </c>
      <c r="J98" s="114"/>
      <c r="K98" s="115"/>
    </row>
    <row r="99" spans="2:24" ht="15" thickBot="1" x14ac:dyDescent="0.35"/>
    <row r="100" spans="2:24" x14ac:dyDescent="0.3">
      <c r="B100" s="519" t="s">
        <v>9</v>
      </c>
      <c r="C100" s="520"/>
      <c r="D100" s="520"/>
      <c r="E100" s="520"/>
      <c r="F100" s="521"/>
      <c r="G100" s="519" t="s">
        <v>10</v>
      </c>
      <c r="H100" s="520"/>
      <c r="I100" s="520"/>
      <c r="J100" s="520"/>
      <c r="K100" s="521"/>
      <c r="L100" s="519" t="s">
        <v>11</v>
      </c>
      <c r="M100" s="520"/>
      <c r="N100" s="520"/>
      <c r="O100" s="520"/>
      <c r="P100" s="521"/>
      <c r="Q100" s="519" t="s">
        <v>12</v>
      </c>
      <c r="R100" s="520"/>
      <c r="S100" s="520"/>
      <c r="T100" s="520"/>
      <c r="U100" s="521"/>
    </row>
    <row r="101" spans="2:24" ht="15" thickBot="1" x14ac:dyDescent="0.35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  <c r="W101" t="s">
        <v>119</v>
      </c>
      <c r="X101" t="s">
        <v>120</v>
      </c>
    </row>
    <row r="102" spans="2:24" x14ac:dyDescent="0.3">
      <c r="B102" s="189">
        <v>5</v>
      </c>
      <c r="C102" s="2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  <c r="W102" t="s">
        <v>32</v>
      </c>
      <c r="X102">
        <f>_xlfn.FORECAST.LINEAR(0.7,E104:E105,B104:B105)</f>
        <v>38.156276464133114</v>
      </c>
    </row>
    <row r="103" spans="2:24" x14ac:dyDescent="0.3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1">
        <v>72.429785237177626</v>
      </c>
      <c r="G103" s="116">
        <v>1</v>
      </c>
      <c r="H103" s="292">
        <v>2.9544000000000001</v>
      </c>
      <c r="I103" s="87">
        <v>19.830184246736248</v>
      </c>
      <c r="J103" s="87">
        <v>19.830184246736248</v>
      </c>
      <c r="K103" s="291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1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1">
        <v>69.68717242029139</v>
      </c>
      <c r="W103" t="s">
        <v>45</v>
      </c>
      <c r="X103">
        <f>_xlfn.FORECAST.LINEAR(0.7,J104:J105,G104:G105)</f>
        <v>31.412314235417234</v>
      </c>
    </row>
    <row r="104" spans="2:24" ht="15" thickBot="1" x14ac:dyDescent="0.35">
      <c r="B104" s="192">
        <v>0.85</v>
      </c>
      <c r="C104" s="123">
        <v>0.83430000000000004</v>
      </c>
      <c r="D104" s="293">
        <v>4.1649610112123963</v>
      </c>
      <c r="E104" s="293">
        <v>31.735175774034765</v>
      </c>
      <c r="F104" s="294">
        <v>68.264824225965242</v>
      </c>
      <c r="G104" s="192">
        <v>0.85</v>
      </c>
      <c r="H104" s="295">
        <v>0.67569999999999997</v>
      </c>
      <c r="I104" s="293">
        <v>4.5353559083129174</v>
      </c>
      <c r="J104" s="293">
        <v>24.365540155049167</v>
      </c>
      <c r="K104" s="294">
        <v>75.63445984495084</v>
      </c>
      <c r="L104" s="192">
        <v>0.85</v>
      </c>
      <c r="M104" s="123">
        <v>0.30020000000000002</v>
      </c>
      <c r="N104" s="293">
        <v>2.6131388132067097</v>
      </c>
      <c r="O104" s="293">
        <v>22.816653754754924</v>
      </c>
      <c r="P104" s="294">
        <v>77.183346245245076</v>
      </c>
      <c r="Q104" s="192">
        <v>0.85</v>
      </c>
      <c r="R104" s="123">
        <v>1.1997</v>
      </c>
      <c r="S104" s="293">
        <v>7.0651213738030458</v>
      </c>
      <c r="T104" s="293">
        <v>37.377948953511655</v>
      </c>
      <c r="U104" s="294">
        <v>62.622051046488345</v>
      </c>
      <c r="W104" t="s">
        <v>46</v>
      </c>
      <c r="X104">
        <f>_xlfn.FORECAST.LINEAR(0.7,O104:O105,L104:L105)</f>
        <v>27.955409985510698</v>
      </c>
    </row>
    <row r="105" spans="2:24" x14ac:dyDescent="0.3">
      <c r="B105" s="189">
        <v>0.3</v>
      </c>
      <c r="C105" s="190">
        <v>4.7161999999999997</v>
      </c>
      <c r="D105" s="296">
        <v>23.544035863693995</v>
      </c>
      <c r="E105" s="296">
        <v>55.279211637728764</v>
      </c>
      <c r="F105" s="297">
        <v>44.720788362271236</v>
      </c>
      <c r="G105" s="189">
        <v>0.3</v>
      </c>
      <c r="H105" s="290">
        <v>3.8494999999999999</v>
      </c>
      <c r="I105" s="296">
        <v>25.838171628016244</v>
      </c>
      <c r="J105" s="296">
        <v>50.203711783065415</v>
      </c>
      <c r="K105" s="297">
        <v>49.796288216934585</v>
      </c>
      <c r="L105" s="189">
        <v>0.3</v>
      </c>
      <c r="M105" s="190">
        <v>2.1646000000000001</v>
      </c>
      <c r="N105" s="296">
        <v>18.842106179437852</v>
      </c>
      <c r="O105" s="296">
        <v>41.658759934192773</v>
      </c>
      <c r="P105" s="297">
        <v>58.341240065807227</v>
      </c>
      <c r="Q105" s="189">
        <v>0.3</v>
      </c>
      <c r="R105" s="190">
        <v>4.8338000000000001</v>
      </c>
      <c r="S105" s="296">
        <v>28.466603064673805</v>
      </c>
      <c r="T105" s="296">
        <v>65.844552018185453</v>
      </c>
      <c r="U105" s="297">
        <v>34.155447981814547</v>
      </c>
      <c r="W105" t="s">
        <v>33</v>
      </c>
      <c r="X105">
        <f>_xlfn.FORECAST.LINEAR(0.7,T104:T105,Q104:Q105)</f>
        <v>45.141567971149961</v>
      </c>
    </row>
    <row r="106" spans="2:24" x14ac:dyDescent="0.3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1">
        <v>40.312209830566012</v>
      </c>
      <c r="G106" s="116">
        <v>0.25</v>
      </c>
      <c r="H106" s="292">
        <v>0.56040000000000001</v>
      </c>
      <c r="I106" s="87">
        <v>3.7614524952176396</v>
      </c>
      <c r="J106" s="87">
        <v>53.965164278283055</v>
      </c>
      <c r="K106" s="291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1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1">
        <v>31.425273547460051</v>
      </c>
    </row>
    <row r="107" spans="2:24" x14ac:dyDescent="0.3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1">
        <v>27.249717942829761</v>
      </c>
      <c r="G107" s="116">
        <v>0.125</v>
      </c>
      <c r="H107" s="292">
        <v>2.1566000000000001</v>
      </c>
      <c r="I107" s="87">
        <v>14.475282746585227</v>
      </c>
      <c r="J107" s="87">
        <v>68.440447024868277</v>
      </c>
      <c r="K107" s="291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1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1">
        <v>22.252452799076593</v>
      </c>
    </row>
    <row r="108" spans="2:24" ht="15" thickBot="1" x14ac:dyDescent="0.35">
      <c r="B108" s="192">
        <v>6.3E-2</v>
      </c>
      <c r="C108" s="123">
        <v>1.9884999999999999</v>
      </c>
      <c r="D108" s="293">
        <v>9.9269147438521514</v>
      </c>
      <c r="E108" s="293">
        <v>82.67719680102239</v>
      </c>
      <c r="F108" s="294">
        <v>17.32280319897761</v>
      </c>
      <c r="G108" s="192">
        <v>6.3E-2</v>
      </c>
      <c r="H108" s="295">
        <v>1.9255</v>
      </c>
      <c r="I108" s="293">
        <v>12.924119877840051</v>
      </c>
      <c r="J108" s="293">
        <v>81.364566902708333</v>
      </c>
      <c r="K108" s="294">
        <v>18.635433097291667</v>
      </c>
      <c r="L108" s="192">
        <v>6.3E-2</v>
      </c>
      <c r="M108" s="123">
        <v>1.5315000000000001</v>
      </c>
      <c r="N108" s="293">
        <v>13.331186183964277</v>
      </c>
      <c r="O108" s="293">
        <v>72.974643326572703</v>
      </c>
      <c r="P108" s="294">
        <v>27.025356673427297</v>
      </c>
      <c r="Q108" s="192">
        <v>6.3E-2</v>
      </c>
      <c r="R108" s="298">
        <v>1.3786</v>
      </c>
      <c r="S108" s="293">
        <v>8.1186766074225876</v>
      </c>
      <c r="T108" s="293">
        <v>85.866223808345993</v>
      </c>
      <c r="U108" s="294">
        <v>14.133776191654007</v>
      </c>
    </row>
    <row r="109" spans="2:24" x14ac:dyDescent="0.3">
      <c r="B109" s="186">
        <v>5.2999999999999999E-2</v>
      </c>
      <c r="C109" s="187">
        <v>0.43930000000000002</v>
      </c>
      <c r="D109" s="299">
        <v>2.1930569006659546</v>
      </c>
      <c r="E109" s="299">
        <v>84.870253701688341</v>
      </c>
      <c r="F109" s="300">
        <v>15.129746298311659</v>
      </c>
      <c r="G109" s="186">
        <v>5.2999999999999999E-2</v>
      </c>
      <c r="H109" s="301">
        <v>0.42230000000000001</v>
      </c>
      <c r="I109" s="299">
        <v>2.8345135416317078</v>
      </c>
      <c r="J109" s="299">
        <v>84.199080444340041</v>
      </c>
      <c r="K109" s="300">
        <v>15.800919555659959</v>
      </c>
      <c r="L109" s="186">
        <v>5.2999999999999999E-2</v>
      </c>
      <c r="M109" s="187">
        <v>0.47299999999999998</v>
      </c>
      <c r="N109" s="299">
        <v>4.1173039928273605</v>
      </c>
      <c r="O109" s="299">
        <v>77.091947319400063</v>
      </c>
      <c r="P109" s="300">
        <v>22.908052680599937</v>
      </c>
      <c r="Q109" s="186">
        <v>5.2999999999999999E-2</v>
      </c>
      <c r="R109" s="302">
        <v>0.35649999999999998</v>
      </c>
      <c r="S109" s="299">
        <v>2.0994546718019387</v>
      </c>
      <c r="T109" s="299">
        <v>87.965678480147929</v>
      </c>
      <c r="U109" s="300">
        <v>12.034321519852071</v>
      </c>
    </row>
    <row r="110" spans="2:24" x14ac:dyDescent="0.3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1">
        <v>9.4816138662300204</v>
      </c>
      <c r="G110" s="116">
        <v>3.7999999999999999E-2</v>
      </c>
      <c r="H110" s="292">
        <v>1.1215999999999999</v>
      </c>
      <c r="I110" s="87">
        <v>7.5282746585226699</v>
      </c>
      <c r="J110" s="87">
        <v>91.727355102862717</v>
      </c>
      <c r="K110" s="291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1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1">
        <v>6.4662026076817085</v>
      </c>
    </row>
    <row r="111" spans="2:24" x14ac:dyDescent="0.3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1">
        <v>2.5689667222460741</v>
      </c>
      <c r="G111" s="116">
        <v>2.5000000000000001E-2</v>
      </c>
      <c r="H111" s="292">
        <v>1.0942000000000001</v>
      </c>
      <c r="I111" s="87">
        <v>7.3443635265295164</v>
      </c>
      <c r="J111" s="87">
        <v>99.071718629392237</v>
      </c>
      <c r="K111" s="291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1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1">
        <v>1.5017137203632416</v>
      </c>
    </row>
    <row r="112" spans="2:24" ht="15" thickBot="1" x14ac:dyDescent="0.35">
      <c r="B112" s="118" t="s">
        <v>70</v>
      </c>
      <c r="C112" s="303">
        <v>0.51460000000000505</v>
      </c>
      <c r="D112" s="87">
        <v>2.5689667222460986</v>
      </c>
      <c r="E112" s="87">
        <v>100.00000000000003</v>
      </c>
      <c r="F112" s="291">
        <v>0</v>
      </c>
      <c r="G112" s="118" t="s">
        <v>70</v>
      </c>
      <c r="H112" s="303">
        <v>0.1382999999999992</v>
      </c>
      <c r="I112" s="87">
        <v>0.92828137060777394</v>
      </c>
      <c r="J112" s="87">
        <v>100.00000000000001</v>
      </c>
      <c r="K112" s="291">
        <v>0</v>
      </c>
      <c r="L112" s="118" t="s">
        <v>70</v>
      </c>
      <c r="M112" s="303">
        <v>0.26389999999999958</v>
      </c>
      <c r="N112" s="87">
        <v>2.2971596695711178</v>
      </c>
      <c r="O112" s="87">
        <v>99.999999999999986</v>
      </c>
      <c r="P112" s="291">
        <v>0</v>
      </c>
      <c r="Q112" s="118" t="s">
        <v>70</v>
      </c>
      <c r="R112" s="303">
        <v>0.25499999999999545</v>
      </c>
      <c r="S112" s="87">
        <v>1.5017137203632114</v>
      </c>
      <c r="T112" s="87">
        <v>99.999999999999972</v>
      </c>
      <c r="U112" s="291">
        <v>0</v>
      </c>
    </row>
    <row r="113" spans="2:24" ht="15" thickBot="1" x14ac:dyDescent="0.35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04">
        <v>14.8985</v>
      </c>
      <c r="I113" s="122"/>
      <c r="J113" s="123"/>
      <c r="K113" s="124"/>
      <c r="L113" s="120" t="s">
        <v>24</v>
      </c>
      <c r="M113" s="304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05">
        <v>99.999999999999972</v>
      </c>
      <c r="T113" s="123"/>
      <c r="U113" s="124"/>
    </row>
    <row r="114" spans="2:24" ht="15" thickBot="1" x14ac:dyDescent="0.35"/>
    <row r="115" spans="2:24" x14ac:dyDescent="0.3">
      <c r="B115" s="522" t="s">
        <v>13</v>
      </c>
      <c r="C115" s="523"/>
      <c r="D115" s="523"/>
      <c r="E115" s="523"/>
      <c r="F115" s="524"/>
      <c r="G115" s="525" t="s">
        <v>14</v>
      </c>
      <c r="H115" s="526"/>
      <c r="I115" s="526"/>
      <c r="J115" s="526"/>
      <c r="K115" s="527"/>
      <c r="L115" s="525" t="s">
        <v>15</v>
      </c>
      <c r="M115" s="526"/>
      <c r="N115" s="526"/>
      <c r="O115" s="526"/>
      <c r="P115" s="527"/>
      <c r="Q115" s="525" t="s">
        <v>16</v>
      </c>
      <c r="R115" s="526"/>
      <c r="S115" s="526"/>
      <c r="T115" s="526"/>
      <c r="U115" s="527"/>
    </row>
    <row r="116" spans="2:24" ht="15" thickBot="1" x14ac:dyDescent="0.35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  <c r="W116" t="s">
        <v>119</v>
      </c>
      <c r="X116" t="s">
        <v>120</v>
      </c>
    </row>
    <row r="117" spans="2:24" x14ac:dyDescent="0.3">
      <c r="B117" s="199"/>
      <c r="C117" s="200"/>
      <c r="D117" s="200"/>
      <c r="E117" s="200"/>
      <c r="F117" s="201"/>
      <c r="G117" s="199">
        <v>5</v>
      </c>
      <c r="H117" s="306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4" x14ac:dyDescent="0.3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07">
        <v>86.790785164704417</v>
      </c>
      <c r="L118" s="125">
        <v>1</v>
      </c>
      <c r="M118" s="308">
        <v>0.55530000000000002</v>
      </c>
      <c r="N118" s="225">
        <v>6.2907830342577489</v>
      </c>
      <c r="O118" s="225">
        <v>6.2907830342577489</v>
      </c>
      <c r="P118" s="307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07">
        <v>62.763915547024951</v>
      </c>
      <c r="W118" t="s">
        <v>47</v>
      </c>
      <c r="X118">
        <f>_xlfn.FORECAST.LINEAR(0.7,J119:J120,G119:G120)</f>
        <v>30.485588814295099</v>
      </c>
    </row>
    <row r="119" spans="2:24" ht="15" thickBot="1" x14ac:dyDescent="0.35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09">
        <v>6.6890276377069444</v>
      </c>
      <c r="J119" s="309">
        <v>19.898242473002529</v>
      </c>
      <c r="K119" s="310">
        <v>80.101757526997474</v>
      </c>
      <c r="L119" s="202">
        <v>0.85</v>
      </c>
      <c r="M119" s="311">
        <v>0.2319</v>
      </c>
      <c r="N119" s="309">
        <v>2.6271071234366508</v>
      </c>
      <c r="O119" s="309">
        <v>8.9178901576943996</v>
      </c>
      <c r="P119" s="310">
        <v>91.082109842305599</v>
      </c>
      <c r="Q119" s="202">
        <v>0.85</v>
      </c>
      <c r="R119" s="132">
        <v>0.70089999999999997</v>
      </c>
      <c r="S119" s="309">
        <v>4.655008667122714</v>
      </c>
      <c r="T119" s="309">
        <v>41.891093120097764</v>
      </c>
      <c r="U119" s="310">
        <v>58.108906879902236</v>
      </c>
      <c r="W119" t="s">
        <v>48</v>
      </c>
      <c r="X119">
        <f>_xlfn.FORECAST.LINEAR(0.7,O119:O120,L119:L120)</f>
        <v>16.004251322358989</v>
      </c>
    </row>
    <row r="120" spans="2:24" x14ac:dyDescent="0.3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2">
        <v>38.820269918072732</v>
      </c>
      <c r="J120" s="312">
        <v>58.718512391075265</v>
      </c>
      <c r="K120" s="313">
        <v>41.281487608924735</v>
      </c>
      <c r="L120" s="199">
        <v>0.3</v>
      </c>
      <c r="M120" s="306">
        <v>2.2936000000000001</v>
      </c>
      <c r="N120" s="312">
        <v>25.983324270436835</v>
      </c>
      <c r="O120" s="312">
        <v>34.901214428131233</v>
      </c>
      <c r="P120" s="313">
        <v>65.098785571868774</v>
      </c>
      <c r="Q120" s="199">
        <v>0.3</v>
      </c>
      <c r="R120" s="200">
        <v>3.9556</v>
      </c>
      <c r="S120" s="312">
        <v>26.271011961293496</v>
      </c>
      <c r="T120" s="312">
        <v>68.16210508139126</v>
      </c>
      <c r="U120" s="313">
        <v>31.83789491860874</v>
      </c>
      <c r="W120" t="s">
        <v>35</v>
      </c>
      <c r="X120">
        <f>_xlfn.FORECAST.LINEAR(0.7,T119:T120,Q119:Q120)</f>
        <v>49.055914564086898</v>
      </c>
    </row>
    <row r="121" spans="2:24" x14ac:dyDescent="0.3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07">
        <v>37.352264614896477</v>
      </c>
      <c r="L121" s="125">
        <v>0.25</v>
      </c>
      <c r="M121" s="308">
        <v>0.40710000000000002</v>
      </c>
      <c r="N121" s="225">
        <v>4.6118814573137579</v>
      </c>
      <c r="O121" s="225">
        <v>39.51309588544499</v>
      </c>
      <c r="P121" s="307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07">
        <v>28.337174318750868</v>
      </c>
    </row>
    <row r="122" spans="2:24" x14ac:dyDescent="0.3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07">
        <v>26.064318009269215</v>
      </c>
      <c r="L122" s="125">
        <v>0.125</v>
      </c>
      <c r="M122" s="308">
        <v>1.5251999999999999</v>
      </c>
      <c r="N122" s="225">
        <v>17.278412180532897</v>
      </c>
      <c r="O122" s="225">
        <v>56.791508065977887</v>
      </c>
      <c r="P122" s="307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07">
        <v>19.184559902768825</v>
      </c>
    </row>
    <row r="123" spans="2:24" ht="15" thickBot="1" x14ac:dyDescent="0.35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09">
        <v>8.8182302349035133</v>
      </c>
      <c r="J123" s="309">
        <v>82.753912225634295</v>
      </c>
      <c r="K123" s="310">
        <v>17.246087774365705</v>
      </c>
      <c r="L123" s="202">
        <v>6.3E-2</v>
      </c>
      <c r="M123" s="311">
        <v>1.3475999999999999</v>
      </c>
      <c r="N123" s="309">
        <v>15.266449157150625</v>
      </c>
      <c r="O123" s="309">
        <v>72.057957223128511</v>
      </c>
      <c r="P123" s="310">
        <v>27.942042776871489</v>
      </c>
      <c r="Q123" s="202">
        <v>6.3E-2</v>
      </c>
      <c r="R123" s="314">
        <v>0.96360000000000001</v>
      </c>
      <c r="S123" s="309">
        <v>6.3997237147088715</v>
      </c>
      <c r="T123" s="309">
        <v>87.215163811940045</v>
      </c>
      <c r="U123" s="310">
        <v>12.784836188059955</v>
      </c>
    </row>
    <row r="124" spans="2:24" x14ac:dyDescent="0.3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15">
        <v>2.2379856995546694</v>
      </c>
      <c r="J124" s="315">
        <v>84.991897925188965</v>
      </c>
      <c r="K124" s="316">
        <v>15.008102074811035</v>
      </c>
      <c r="L124" s="196">
        <v>5.2999999999999999E-2</v>
      </c>
      <c r="M124" s="317">
        <v>0.373</v>
      </c>
      <c r="N124" s="315">
        <v>4.2255754939278596</v>
      </c>
      <c r="O124" s="315">
        <v>76.283532717056374</v>
      </c>
      <c r="P124" s="316">
        <v>23.716467282943626</v>
      </c>
      <c r="Q124" s="196">
        <v>5.2999999999999999E-2</v>
      </c>
      <c r="R124" s="318">
        <v>0.2949</v>
      </c>
      <c r="S124" s="315">
        <v>1.9585704892773412</v>
      </c>
      <c r="T124" s="315">
        <v>89.17373430121738</v>
      </c>
      <c r="U124" s="316">
        <v>10.82626569878262</v>
      </c>
    </row>
    <row r="125" spans="2:24" x14ac:dyDescent="0.3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07">
        <v>8.739475801425499</v>
      </c>
      <c r="L125" s="125">
        <v>3.7999999999999999E-2</v>
      </c>
      <c r="M125" s="308">
        <v>0.92179999999999995</v>
      </c>
      <c r="N125" s="225">
        <v>10.442722494109118</v>
      </c>
      <c r="O125" s="225">
        <v>86.726255211165494</v>
      </c>
      <c r="P125" s="307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07">
        <v>6.5624398116478204</v>
      </c>
    </row>
    <row r="126" spans="2:24" x14ac:dyDescent="0.3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07">
        <v>0.393772167389983</v>
      </c>
      <c r="L126" s="125">
        <v>2.5000000000000001E-2</v>
      </c>
      <c r="M126" s="308">
        <v>1.0821000000000001</v>
      </c>
      <c r="N126" s="225">
        <v>12.258700380641654</v>
      </c>
      <c r="O126" s="225">
        <v>98.98495559180715</v>
      </c>
      <c r="P126" s="307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07">
        <v>2.2806819464830141</v>
      </c>
    </row>
    <row r="127" spans="2:24" ht="15" thickBot="1" x14ac:dyDescent="0.35">
      <c r="B127" s="127"/>
      <c r="C127" s="128"/>
      <c r="D127" s="68"/>
      <c r="E127" s="68"/>
      <c r="F127" s="126"/>
      <c r="G127" s="127" t="s">
        <v>70</v>
      </c>
      <c r="H127" s="319">
        <v>6.950000000000145E-2</v>
      </c>
      <c r="I127" s="225">
        <v>0.39377216739000703</v>
      </c>
      <c r="J127" s="225">
        <v>100.00000000000003</v>
      </c>
      <c r="K127" s="307">
        <v>0</v>
      </c>
      <c r="L127" s="127" t="s">
        <v>70</v>
      </c>
      <c r="M127" s="319">
        <v>8.9599999999999014E-2</v>
      </c>
      <c r="N127" s="225">
        <v>1.0150444081928471</v>
      </c>
      <c r="O127" s="225">
        <v>100</v>
      </c>
      <c r="P127" s="307">
        <v>0</v>
      </c>
      <c r="Q127" s="127" t="s">
        <v>70</v>
      </c>
      <c r="R127" s="319">
        <v>0.34340000000000082</v>
      </c>
      <c r="S127" s="225">
        <v>2.2806819464830133</v>
      </c>
      <c r="T127" s="225">
        <v>100</v>
      </c>
      <c r="U127" s="307">
        <v>0</v>
      </c>
    </row>
    <row r="128" spans="2:24" ht="15" thickBot="1" x14ac:dyDescent="0.35">
      <c r="B128" s="129"/>
      <c r="C128" s="130"/>
      <c r="D128" s="131"/>
      <c r="E128" s="132"/>
      <c r="F128" s="133"/>
      <c r="G128" s="129" t="s">
        <v>24</v>
      </c>
      <c r="H128" s="320">
        <v>17.649799999999999</v>
      </c>
      <c r="I128" s="321"/>
      <c r="J128" s="132"/>
      <c r="K128" s="133"/>
      <c r="L128" s="129" t="s">
        <v>24</v>
      </c>
      <c r="M128" s="320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1"/>
      <c r="T128" s="132"/>
      <c r="U128" s="133"/>
    </row>
    <row r="129" spans="2:24" ht="15" thickBot="1" x14ac:dyDescent="0.35"/>
    <row r="130" spans="2:24" x14ac:dyDescent="0.3">
      <c r="B130" s="507" t="s">
        <v>17</v>
      </c>
      <c r="C130" s="508"/>
      <c r="D130" s="508"/>
      <c r="E130" s="508"/>
      <c r="F130" s="509"/>
      <c r="G130" s="507" t="s">
        <v>18</v>
      </c>
      <c r="H130" s="508"/>
      <c r="I130" s="508"/>
      <c r="J130" s="508"/>
      <c r="K130" s="509"/>
      <c r="L130" s="507" t="s">
        <v>19</v>
      </c>
      <c r="M130" s="508"/>
      <c r="N130" s="508"/>
      <c r="O130" s="508"/>
      <c r="P130" s="509"/>
      <c r="Q130" s="507" t="s">
        <v>20</v>
      </c>
      <c r="R130" s="508"/>
      <c r="S130" s="508"/>
      <c r="T130" s="508"/>
      <c r="U130" s="509"/>
    </row>
    <row r="131" spans="2:24" ht="15" thickBot="1" x14ac:dyDescent="0.35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  <c r="W131" t="s">
        <v>119</v>
      </c>
      <c r="X131" t="s">
        <v>120</v>
      </c>
    </row>
    <row r="132" spans="2:24" x14ac:dyDescent="0.3">
      <c r="B132" s="156">
        <v>5</v>
      </c>
      <c r="C132" s="265">
        <v>0</v>
      </c>
      <c r="D132" s="157">
        <v>0</v>
      </c>
      <c r="E132" s="157">
        <v>0</v>
      </c>
      <c r="F132" s="158">
        <v>100</v>
      </c>
      <c r="G132" s="156">
        <v>5</v>
      </c>
      <c r="H132" s="265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  <c r="W132" t="s">
        <v>36</v>
      </c>
      <c r="X132">
        <f>_xlfn.FORECAST.LINEAR(0.7,E134:E135,B134:B135)</f>
        <v>32.853676782214684</v>
      </c>
    </row>
    <row r="133" spans="2:24" x14ac:dyDescent="0.3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67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67">
        <v>93.919635162857389</v>
      </c>
      <c r="L133" s="98">
        <v>1</v>
      </c>
      <c r="M133" s="266">
        <v>0.31109999999999999</v>
      </c>
      <c r="N133" s="220">
        <v>3.2165012406947886</v>
      </c>
      <c r="O133" s="220">
        <v>3.2165012406947886</v>
      </c>
      <c r="P133" s="267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67">
        <v>93.219644306574622</v>
      </c>
      <c r="W133" t="s">
        <v>49</v>
      </c>
      <c r="X133">
        <f>_xlfn.FORECAST.LINEAR(0.7,J134:J135,G134:G135)</f>
        <v>16.159490071041468</v>
      </c>
    </row>
    <row r="134" spans="2:24" ht="15" thickBot="1" x14ac:dyDescent="0.35">
      <c r="B134" s="159">
        <v>0.85</v>
      </c>
      <c r="C134" s="105">
        <v>0.61670000000000003</v>
      </c>
      <c r="D134" s="269">
        <v>4.8238478145239512</v>
      </c>
      <c r="E134" s="269">
        <v>24.450893276180345</v>
      </c>
      <c r="F134" s="270">
        <v>75.549106723819648</v>
      </c>
      <c r="G134" s="159">
        <v>0.85</v>
      </c>
      <c r="H134" s="105">
        <v>0.28370000000000001</v>
      </c>
      <c r="I134" s="269">
        <v>2.1635513662327361</v>
      </c>
      <c r="J134" s="269">
        <v>8.2439162033753544</v>
      </c>
      <c r="K134" s="270">
        <v>91.756083796624651</v>
      </c>
      <c r="L134" s="159">
        <v>0.85</v>
      </c>
      <c r="M134" s="268">
        <v>0.20430000000000001</v>
      </c>
      <c r="N134" s="269">
        <v>2.1122828784119108</v>
      </c>
      <c r="O134" s="269">
        <v>5.3287841191066994</v>
      </c>
      <c r="P134" s="270">
        <v>94.6712158808933</v>
      </c>
      <c r="Q134" s="159">
        <v>0.85</v>
      </c>
      <c r="R134" s="105">
        <v>0.44550000000000001</v>
      </c>
      <c r="S134" s="269">
        <v>3.5802399684971031</v>
      </c>
      <c r="T134" s="269">
        <v>10.360595661922481</v>
      </c>
      <c r="U134" s="270">
        <v>89.639404338077526</v>
      </c>
      <c r="W134" t="s">
        <v>50</v>
      </c>
      <c r="X134">
        <f>_xlfn.FORECAST.LINEAR(0.7,O134:O135,L134:L135)</f>
        <v>11.593164899616514</v>
      </c>
    </row>
    <row r="135" spans="2:24" x14ac:dyDescent="0.3">
      <c r="B135" s="156">
        <v>0.3</v>
      </c>
      <c r="C135" s="157">
        <v>3.9388999999999998</v>
      </c>
      <c r="D135" s="271">
        <v>30.810206188792588</v>
      </c>
      <c r="E135" s="271">
        <v>55.261099464972929</v>
      </c>
      <c r="F135" s="272">
        <v>44.738900535027071</v>
      </c>
      <c r="G135" s="156">
        <v>0.3</v>
      </c>
      <c r="H135" s="157">
        <v>3.8058000000000001</v>
      </c>
      <c r="I135" s="271">
        <v>29.023770848109088</v>
      </c>
      <c r="J135" s="271">
        <v>37.267687051484444</v>
      </c>
      <c r="K135" s="272">
        <v>62.732312948515556</v>
      </c>
      <c r="L135" s="156">
        <v>0.3</v>
      </c>
      <c r="M135" s="265">
        <v>2.2216</v>
      </c>
      <c r="N135" s="271">
        <v>22.969396195202645</v>
      </c>
      <c r="O135" s="271">
        <v>28.298180314309345</v>
      </c>
      <c r="P135" s="272">
        <v>71.701819685690651</v>
      </c>
      <c r="Q135" s="156">
        <v>0.3</v>
      </c>
      <c r="R135" s="157">
        <v>3.9678</v>
      </c>
      <c r="S135" s="271">
        <v>31.887039611678574</v>
      </c>
      <c r="T135" s="271">
        <v>42.247635273601055</v>
      </c>
      <c r="U135" s="272">
        <v>57.752364726398945</v>
      </c>
      <c r="W135" t="s">
        <v>37</v>
      </c>
      <c r="X135">
        <f>_xlfn.FORECAST.LINEAR(0.7,T134:T135,Q134:Q135)</f>
        <v>19.057061010562094</v>
      </c>
    </row>
    <row r="136" spans="2:24" x14ac:dyDescent="0.3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67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67">
        <v>56.908950864429137</v>
      </c>
      <c r="L136" s="98">
        <v>0.25</v>
      </c>
      <c r="M136" s="266">
        <v>0.46439999999999998</v>
      </c>
      <c r="N136" s="220">
        <v>4.8014888337468973</v>
      </c>
      <c r="O136" s="220">
        <v>33.099669148056243</v>
      </c>
      <c r="P136" s="267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67">
        <v>53.000409859120971</v>
      </c>
    </row>
    <row r="137" spans="2:24" x14ac:dyDescent="0.3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67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67">
        <v>37.967771702242857</v>
      </c>
      <c r="L137" s="98">
        <v>0.125</v>
      </c>
      <c r="M137" s="266">
        <v>1.8560000000000001</v>
      </c>
      <c r="N137" s="220">
        <v>19.189412737799834</v>
      </c>
      <c r="O137" s="220">
        <v>52.289081885856078</v>
      </c>
      <c r="P137" s="267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67">
        <v>36.648638222979429</v>
      </c>
    </row>
    <row r="138" spans="2:24" ht="15" thickBot="1" x14ac:dyDescent="0.35">
      <c r="B138" s="159">
        <v>6.3E-2</v>
      </c>
      <c r="C138" s="105">
        <v>1.3245</v>
      </c>
      <c r="D138" s="269">
        <v>10.360282844716998</v>
      </c>
      <c r="E138" s="269">
        <v>83.183411032195494</v>
      </c>
      <c r="F138" s="270">
        <v>16.816588967804506</v>
      </c>
      <c r="G138" s="159">
        <v>6.3E-2</v>
      </c>
      <c r="H138" s="105">
        <v>1.8349</v>
      </c>
      <c r="I138" s="269">
        <v>13.993304201270524</v>
      </c>
      <c r="J138" s="269">
        <v>76.025532499027662</v>
      </c>
      <c r="K138" s="270">
        <v>23.974467500972338</v>
      </c>
      <c r="L138" s="159">
        <v>6.3E-2</v>
      </c>
      <c r="M138" s="268">
        <v>1.7778</v>
      </c>
      <c r="N138" s="269">
        <v>18.38089330024814</v>
      </c>
      <c r="O138" s="269">
        <v>70.66997518610421</v>
      </c>
      <c r="P138" s="270">
        <v>29.33002481389579</v>
      </c>
      <c r="Q138" s="159">
        <v>6.3E-2</v>
      </c>
      <c r="R138" s="322">
        <v>1.6565000000000001</v>
      </c>
      <c r="S138" s="269">
        <v>13.312384978261393</v>
      </c>
      <c r="T138" s="269">
        <v>76.663746755281963</v>
      </c>
      <c r="U138" s="270">
        <v>23.336253244718037</v>
      </c>
    </row>
    <row r="139" spans="2:24" x14ac:dyDescent="0.3">
      <c r="B139" s="153">
        <v>5.2999999999999999E-2</v>
      </c>
      <c r="C139" s="154">
        <v>0.3221</v>
      </c>
      <c r="D139" s="323">
        <v>2.5194768624260822</v>
      </c>
      <c r="E139" s="323">
        <v>85.702887894621583</v>
      </c>
      <c r="F139" s="324">
        <v>14.297112105378417</v>
      </c>
      <c r="G139" s="153">
        <v>5.2999999999999999E-2</v>
      </c>
      <c r="H139" s="154">
        <v>0.43780000000000002</v>
      </c>
      <c r="I139" s="323">
        <v>3.3387479313947548</v>
      </c>
      <c r="J139" s="323">
        <v>79.364280430422411</v>
      </c>
      <c r="K139" s="324">
        <v>20.635719569577589</v>
      </c>
      <c r="L139" s="153">
        <v>5.2999999999999999E-2</v>
      </c>
      <c r="M139" s="325">
        <v>0.59019999999999995</v>
      </c>
      <c r="N139" s="323">
        <v>6.1021505376344081</v>
      </c>
      <c r="O139" s="323">
        <v>76.772125723738611</v>
      </c>
      <c r="P139" s="324">
        <v>23.227874276261389</v>
      </c>
      <c r="Q139" s="153">
        <v>5.2999999999999999E-2</v>
      </c>
      <c r="R139" s="326">
        <v>0.34910000000000002</v>
      </c>
      <c r="S139" s="323">
        <v>2.8055258653251149</v>
      </c>
      <c r="T139" s="323">
        <v>79.469272620607072</v>
      </c>
      <c r="U139" s="324">
        <v>20.530727379392928</v>
      </c>
    </row>
    <row r="140" spans="2:24" x14ac:dyDescent="0.3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67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67">
        <v>12.347571438376534</v>
      </c>
      <c r="L140" s="98">
        <v>3.7999999999999999E-2</v>
      </c>
      <c r="M140" s="266">
        <v>1.2269000000000001</v>
      </c>
      <c r="N140" s="220">
        <v>12.68507030603805</v>
      </c>
      <c r="O140" s="220">
        <v>89.457196029776668</v>
      </c>
      <c r="P140" s="267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67">
        <v>12.039410767240199</v>
      </c>
    </row>
    <row r="141" spans="2:24" x14ac:dyDescent="0.3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67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67">
        <v>2.266504991344263</v>
      </c>
      <c r="L141" s="98">
        <v>2.5000000000000001E-2</v>
      </c>
      <c r="M141" s="266">
        <v>0.89659999999999995</v>
      </c>
      <c r="N141" s="220">
        <v>9.2700578990901565</v>
      </c>
      <c r="O141" s="220">
        <v>98.72725392886683</v>
      </c>
      <c r="P141" s="267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67">
        <v>1.6322036758737681</v>
      </c>
    </row>
    <row r="142" spans="2:24" ht="15" thickBot="1" x14ac:dyDescent="0.35">
      <c r="B142" s="100" t="s">
        <v>70</v>
      </c>
      <c r="C142" s="327">
        <v>0.11950000000000038</v>
      </c>
      <c r="D142" s="220">
        <v>0.93473295578987203</v>
      </c>
      <c r="E142" s="220">
        <v>100.00000000000001</v>
      </c>
      <c r="F142" s="267">
        <v>0</v>
      </c>
      <c r="G142" s="100" t="s">
        <v>70</v>
      </c>
      <c r="H142" s="327">
        <v>0.29720000000000191</v>
      </c>
      <c r="I142" s="220">
        <v>2.2665049913442838</v>
      </c>
      <c r="J142" s="220">
        <v>100.00000000000001</v>
      </c>
      <c r="K142" s="267">
        <v>0</v>
      </c>
      <c r="L142" s="100" t="s">
        <v>70</v>
      </c>
      <c r="M142" s="327">
        <v>0.12310000000000088</v>
      </c>
      <c r="N142" s="220">
        <v>1.2727460711331768</v>
      </c>
      <c r="O142" s="220">
        <v>100</v>
      </c>
      <c r="P142" s="267">
        <v>0</v>
      </c>
      <c r="Q142" s="100" t="s">
        <v>70</v>
      </c>
      <c r="R142" s="327">
        <v>0.20310000000000095</v>
      </c>
      <c r="S142" s="220">
        <v>1.632203675873771</v>
      </c>
      <c r="T142" s="220">
        <v>100</v>
      </c>
      <c r="U142" s="267">
        <v>0</v>
      </c>
    </row>
    <row r="143" spans="2:24" ht="15" thickBot="1" x14ac:dyDescent="0.35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28">
        <v>13.1127</v>
      </c>
      <c r="I143" s="104"/>
      <c r="J143" s="105"/>
      <c r="K143" s="106"/>
      <c r="L143" s="102" t="s">
        <v>24</v>
      </c>
      <c r="M143" s="328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29">
        <v>100</v>
      </c>
      <c r="T143" s="105"/>
      <c r="U143" s="106"/>
    </row>
    <row r="144" spans="2:24" ht="15" thickBot="1" x14ac:dyDescent="0.35"/>
    <row r="145" spans="2:24" x14ac:dyDescent="0.3">
      <c r="B145" s="513" t="s">
        <v>21</v>
      </c>
      <c r="C145" s="514"/>
      <c r="D145" s="514"/>
      <c r="E145" s="514"/>
      <c r="F145" s="515"/>
      <c r="G145" s="513" t="s">
        <v>22</v>
      </c>
      <c r="H145" s="514"/>
      <c r="I145" s="514"/>
      <c r="J145" s="514"/>
      <c r="K145" s="515"/>
      <c r="L145" s="513" t="s">
        <v>23</v>
      </c>
      <c r="M145" s="514"/>
      <c r="N145" s="514"/>
      <c r="O145" s="514"/>
      <c r="P145" s="515"/>
    </row>
    <row r="146" spans="2:24" ht="15" thickBot="1" x14ac:dyDescent="0.35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  <c r="W146" t="s">
        <v>119</v>
      </c>
      <c r="X146" t="s">
        <v>120</v>
      </c>
    </row>
    <row r="147" spans="2:24" x14ac:dyDescent="0.3">
      <c r="B147" s="209">
        <v>5</v>
      </c>
      <c r="C147" s="33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  <c r="W147" t="s">
        <v>38</v>
      </c>
      <c r="X147">
        <f>_xlfn.FORECAST.LINEAR(0.7,E149:E150,B149:B150)</f>
        <v>12.18522334509796</v>
      </c>
    </row>
    <row r="148" spans="2:24" x14ac:dyDescent="0.3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1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1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1">
        <v>89.367246568303599</v>
      </c>
      <c r="W148" t="s">
        <v>51</v>
      </c>
      <c r="X148">
        <f>_xlfn.FORECAST.LINEAR(0.7,J149:J150,G149:G150)</f>
        <v>17.803458163176643</v>
      </c>
    </row>
    <row r="149" spans="2:24" ht="15" thickBot="1" x14ac:dyDescent="0.35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2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2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2">
        <v>84.236952213168905</v>
      </c>
      <c r="W149" t="s">
        <v>39</v>
      </c>
      <c r="X149">
        <f>_xlfn.FORECAST.LINEAR(0.7,O149:O150,L149:L150)</f>
        <v>25.574262777521973</v>
      </c>
    </row>
    <row r="150" spans="2:24" x14ac:dyDescent="0.3">
      <c r="B150" s="209">
        <v>0.3</v>
      </c>
      <c r="C150" s="333">
        <v>4.0464000000000002</v>
      </c>
      <c r="D150" s="333">
        <v>32.524716662647698</v>
      </c>
      <c r="E150" s="333">
        <v>35.839562736114459</v>
      </c>
      <c r="F150" s="334">
        <v>64.160437263885541</v>
      </c>
      <c r="G150" s="209">
        <v>0.3</v>
      </c>
      <c r="H150" s="330">
        <v>3.6827999999999999</v>
      </c>
      <c r="I150" s="333">
        <v>26.666087409853155</v>
      </c>
      <c r="J150" s="333">
        <v>37.196976279433486</v>
      </c>
      <c r="K150" s="334">
        <v>62.803023720566514</v>
      </c>
      <c r="L150" s="209">
        <v>0.3</v>
      </c>
      <c r="M150" s="210">
        <v>4.9008000000000003</v>
      </c>
      <c r="N150" s="333">
        <v>35.974454965866556</v>
      </c>
      <c r="O150" s="333">
        <v>51.737502752697651</v>
      </c>
      <c r="P150" s="334">
        <v>48.262497247302349</v>
      </c>
    </row>
    <row r="151" spans="2:24" x14ac:dyDescent="0.3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1">
        <v>57.705972188730811</v>
      </c>
      <c r="G151" s="134">
        <v>0.25</v>
      </c>
      <c r="H151" s="335">
        <v>0.94520000000000004</v>
      </c>
      <c r="I151" s="227">
        <v>6.8439192516001972</v>
      </c>
      <c r="J151" s="227">
        <v>44.040895531033684</v>
      </c>
      <c r="K151" s="331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1">
        <v>42.709388534096739</v>
      </c>
    </row>
    <row r="152" spans="2:24" x14ac:dyDescent="0.3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1">
        <v>36.486616831444422</v>
      </c>
      <c r="G152" s="134">
        <v>0.125</v>
      </c>
      <c r="H152" s="335">
        <v>3.1995</v>
      </c>
      <c r="I152" s="227">
        <v>23.166652185246328</v>
      </c>
      <c r="J152" s="227">
        <v>67.207547716280004</v>
      </c>
      <c r="K152" s="331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1">
        <v>26.479483226895681</v>
      </c>
    </row>
    <row r="153" spans="2:24" ht="15" thickBot="1" x14ac:dyDescent="0.35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2">
        <v>18.964713447472079</v>
      </c>
      <c r="G153" s="212">
        <v>6.3E-2</v>
      </c>
      <c r="H153" s="336">
        <v>2.0068000000000001</v>
      </c>
      <c r="I153" s="243">
        <v>14.530657166854926</v>
      </c>
      <c r="J153" s="243">
        <v>81.738204883134927</v>
      </c>
      <c r="K153" s="332">
        <v>18.261795116865073</v>
      </c>
      <c r="L153" s="212">
        <v>6.3E-2</v>
      </c>
      <c r="M153" s="337">
        <v>1.3833</v>
      </c>
      <c r="N153" s="243">
        <v>10.154151068046687</v>
      </c>
      <c r="O153" s="243">
        <v>83.674667841151006</v>
      </c>
      <c r="P153" s="332">
        <v>16.325332158848994</v>
      </c>
    </row>
    <row r="154" spans="2:24" x14ac:dyDescent="0.3">
      <c r="B154" s="206">
        <v>5.2999999999999999E-2</v>
      </c>
      <c r="C154" s="338">
        <v>1.1087</v>
      </c>
      <c r="D154" s="338">
        <v>8.9116630495940825</v>
      </c>
      <c r="E154" s="338">
        <v>89.946949602122004</v>
      </c>
      <c r="F154" s="339">
        <v>10.053050397877996</v>
      </c>
      <c r="G154" s="206">
        <v>5.2999999999999999E-2</v>
      </c>
      <c r="H154" s="340">
        <v>0.45240000000000002</v>
      </c>
      <c r="I154" s="338">
        <v>3.2756972803892608</v>
      </c>
      <c r="J154" s="338">
        <v>85.013902163524193</v>
      </c>
      <c r="K154" s="339">
        <v>14.986097836475807</v>
      </c>
      <c r="L154" s="206">
        <v>5.2999999999999999E-2</v>
      </c>
      <c r="M154" s="341">
        <v>0.35060000000000002</v>
      </c>
      <c r="N154" s="338">
        <v>2.5735887836746683</v>
      </c>
      <c r="O154" s="338">
        <v>86.248256624825672</v>
      </c>
      <c r="P154" s="339">
        <v>13.751743375174328</v>
      </c>
    </row>
    <row r="155" spans="2:24" x14ac:dyDescent="0.3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1">
        <v>2.7087854674061731</v>
      </c>
      <c r="G155" s="134">
        <v>3.7999999999999999E-2</v>
      </c>
      <c r="H155" s="335">
        <v>1.0019</v>
      </c>
      <c r="I155" s="227">
        <v>7.2544675181741818</v>
      </c>
      <c r="J155" s="227">
        <v>92.268369681698374</v>
      </c>
      <c r="K155" s="331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1">
        <v>7.9196946340747161</v>
      </c>
    </row>
    <row r="156" spans="2:24" x14ac:dyDescent="0.3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1">
        <v>0.7716421509525162</v>
      </c>
      <c r="G156" s="134">
        <v>2.5000000000000001E-2</v>
      </c>
      <c r="H156" s="335">
        <v>0.99199999999999999</v>
      </c>
      <c r="I156" s="227">
        <v>7.1827844875025342</v>
      </c>
      <c r="J156" s="227">
        <v>99.451154169200905</v>
      </c>
      <c r="K156" s="331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1">
        <v>1.7477794905674102</v>
      </c>
    </row>
    <row r="157" spans="2:24" ht="15" thickBot="1" x14ac:dyDescent="0.35">
      <c r="B157" s="136" t="s">
        <v>70</v>
      </c>
      <c r="C157" s="342">
        <v>9.6000000000000085E-2</v>
      </c>
      <c r="D157" s="227">
        <v>0.77164215095249644</v>
      </c>
      <c r="E157" s="227">
        <v>99.999999999999986</v>
      </c>
      <c r="F157" s="331">
        <v>0</v>
      </c>
      <c r="G157" s="136" t="s">
        <v>70</v>
      </c>
      <c r="H157" s="343">
        <v>7.5799999999997425E-2</v>
      </c>
      <c r="I157" s="227">
        <v>0.54884583079906613</v>
      </c>
      <c r="J157" s="227">
        <v>99.999999999999972</v>
      </c>
      <c r="K157" s="331">
        <v>0</v>
      </c>
      <c r="L157" s="136" t="s">
        <v>70</v>
      </c>
      <c r="M157" s="343">
        <v>0.23810000000000109</v>
      </c>
      <c r="N157" s="227">
        <v>1.7477794905674309</v>
      </c>
      <c r="O157" s="227">
        <v>100.00000000000001</v>
      </c>
      <c r="P157" s="331">
        <v>0</v>
      </c>
    </row>
    <row r="158" spans="2:24" ht="15" thickBot="1" x14ac:dyDescent="0.35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44">
        <v>13.8108</v>
      </c>
      <c r="I158" s="140"/>
      <c r="J158" s="141"/>
      <c r="K158" s="142"/>
      <c r="L158" s="138" t="s">
        <v>24</v>
      </c>
      <c r="M158" s="139">
        <v>13.622999999999999</v>
      </c>
      <c r="N158" s="345">
        <v>100.00000000000001</v>
      </c>
      <c r="O158" s="141"/>
      <c r="P158" s="142"/>
    </row>
  </sheetData>
  <mergeCells count="44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B85:F85"/>
    <mergeCell ref="G85:K85"/>
    <mergeCell ref="B100:F100"/>
    <mergeCell ref="G100:K100"/>
    <mergeCell ref="L100:P100"/>
    <mergeCell ref="G55:K55"/>
    <mergeCell ref="L55:P55"/>
    <mergeCell ref="Q55:U55"/>
    <mergeCell ref="B70:F70"/>
    <mergeCell ref="G70:K70"/>
    <mergeCell ref="AB49:AC49"/>
    <mergeCell ref="AB58:AC58"/>
    <mergeCell ref="AI58:AM58"/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BK120"/>
  <sheetViews>
    <sheetView topLeftCell="A50" zoomScaleNormal="100" workbookViewId="0">
      <selection activeCell="A67" sqref="A67:A75"/>
    </sheetView>
  </sheetViews>
  <sheetFormatPr defaultRowHeight="14.4" x14ac:dyDescent="0.3"/>
  <cols>
    <col min="1" max="1" width="11.5546875" customWidth="1"/>
    <col min="2" max="2" width="15.44140625" customWidth="1"/>
    <col min="3" max="3" width="18" customWidth="1"/>
    <col min="4" max="4" width="12.5546875" customWidth="1"/>
    <col min="5" max="5" width="14.88671875" customWidth="1"/>
    <col min="6" max="6" width="19.44140625" customWidth="1"/>
    <col min="8" max="8" width="14.44140625" customWidth="1"/>
    <col min="9" max="9" width="18.33203125" customWidth="1"/>
    <col min="10" max="10" width="11.44140625" customWidth="1"/>
    <col min="11" max="11" width="17.5546875" customWidth="1"/>
    <col min="12" max="12" width="16.44140625" customWidth="1"/>
    <col min="14" max="14" width="12.44140625" customWidth="1"/>
    <col min="20" max="20" width="9" customWidth="1"/>
    <col min="21" max="21" width="9.44140625" customWidth="1"/>
    <col min="23" max="23" width="9.6640625" customWidth="1"/>
    <col min="24" max="24" width="16.33203125" customWidth="1"/>
    <col min="25" max="25" width="14.109375" customWidth="1"/>
    <col min="27" max="27" width="15" customWidth="1"/>
    <col min="28" max="28" width="11.44140625" customWidth="1"/>
  </cols>
  <sheetData>
    <row r="1" spans="1:60" ht="15" thickBot="1" x14ac:dyDescent="0.35">
      <c r="A1" s="535" t="s">
        <v>92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35"/>
    </row>
    <row r="2" spans="1:60" x14ac:dyDescent="0.3">
      <c r="A2" s="228"/>
      <c r="B2" s="552" t="s">
        <v>104</v>
      </c>
      <c r="C2" s="553"/>
      <c r="D2" s="554"/>
      <c r="E2" s="552" t="s">
        <v>101</v>
      </c>
      <c r="F2" s="553"/>
      <c r="G2" s="554"/>
      <c r="H2" s="552" t="s">
        <v>103</v>
      </c>
      <c r="I2" s="553"/>
      <c r="J2" s="554"/>
      <c r="K2" s="552" t="s">
        <v>72</v>
      </c>
      <c r="L2" s="553"/>
      <c r="M2" s="554"/>
      <c r="N2" s="244" t="s">
        <v>123</v>
      </c>
      <c r="AB2" t="s">
        <v>149</v>
      </c>
      <c r="AK2" t="s">
        <v>149</v>
      </c>
      <c r="AT2" t="s">
        <v>149</v>
      </c>
      <c r="BC2" t="s">
        <v>149</v>
      </c>
    </row>
    <row r="3" spans="1:60" ht="15" thickBot="1" x14ac:dyDescent="0.35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  <c r="AB3" t="s">
        <v>175</v>
      </c>
      <c r="AK3" t="s">
        <v>176</v>
      </c>
      <c r="AT3" t="s">
        <v>177</v>
      </c>
      <c r="BC3" t="s">
        <v>178</v>
      </c>
    </row>
    <row r="4" spans="1:60" x14ac:dyDescent="0.3">
      <c r="A4" s="230" t="s">
        <v>76</v>
      </c>
      <c r="B4" s="239">
        <f>'Spring Weights'!AJ33</f>
        <v>-16.521599999999999</v>
      </c>
      <c r="C4" s="417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16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15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0.20454360227175514</v>
      </c>
      <c r="AB4" s="559" t="s">
        <v>150</v>
      </c>
      <c r="AC4" s="559"/>
      <c r="AK4" s="559" t="s">
        <v>150</v>
      </c>
      <c r="AL4" s="559"/>
      <c r="AT4" s="559" t="s">
        <v>150</v>
      </c>
      <c r="AU4" s="559"/>
      <c r="BC4" s="559" t="s">
        <v>150</v>
      </c>
      <c r="BD4" s="559"/>
    </row>
    <row r="5" spans="1:60" x14ac:dyDescent="0.3">
      <c r="A5" s="230" t="s">
        <v>77</v>
      </c>
      <c r="B5" s="239">
        <f>'Spring Weights'!AJ34</f>
        <v>-4.8291000000000004</v>
      </c>
      <c r="C5" s="417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16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15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0.20454360227175514</v>
      </c>
      <c r="AB5" s="556" t="s">
        <v>151</v>
      </c>
      <c r="AC5" s="556">
        <v>0.92217408556661962</v>
      </c>
      <c r="AK5" s="556" t="s">
        <v>151</v>
      </c>
      <c r="AL5" s="556">
        <v>0.73407482450437334</v>
      </c>
      <c r="AT5" s="556" t="s">
        <v>151</v>
      </c>
      <c r="AU5" s="556">
        <v>0.7406851621249223</v>
      </c>
      <c r="BC5" s="556" t="s">
        <v>151</v>
      </c>
      <c r="BD5" s="556">
        <v>0.7406305439527604</v>
      </c>
    </row>
    <row r="6" spans="1:60" x14ac:dyDescent="0.3">
      <c r="A6" s="231" t="s">
        <v>78</v>
      </c>
      <c r="B6" s="239">
        <f>'Spring Weights'!AJ35</f>
        <v>16.670300000000005</v>
      </c>
      <c r="C6" s="417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16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15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-0.31661374974045781</v>
      </c>
      <c r="AB6" s="556" t="s">
        <v>152</v>
      </c>
      <c r="AC6" s="556">
        <v>0.850405044090631</v>
      </c>
      <c r="AK6" s="556" t="s">
        <v>152</v>
      </c>
      <c r="AL6" s="556">
        <v>0.53886584797112647</v>
      </c>
      <c r="AT6" s="556" t="s">
        <v>152</v>
      </c>
      <c r="AU6" s="556">
        <v>0.54861450939202239</v>
      </c>
      <c r="BC6" s="556" t="s">
        <v>152</v>
      </c>
      <c r="BD6" s="556">
        <v>0.54853360263576179</v>
      </c>
    </row>
    <row r="7" spans="1:60" x14ac:dyDescent="0.3">
      <c r="A7" s="232" t="s">
        <v>79</v>
      </c>
      <c r="B7" s="239">
        <f>'Spring Weights'!AJ36</f>
        <v>-1.115199999999998</v>
      </c>
      <c r="C7" s="417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16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15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-0.11017208412824342</v>
      </c>
      <c r="AB7" s="556" t="s">
        <v>153</v>
      </c>
      <c r="AC7" s="556">
        <v>0.8204860529087572</v>
      </c>
      <c r="AK7" s="556" t="s">
        <v>153</v>
      </c>
      <c r="AL7" s="556">
        <v>0.44663901756535174</v>
      </c>
      <c r="AT7" s="556" t="s">
        <v>153</v>
      </c>
      <c r="AU7" s="556">
        <v>0.45833741127042682</v>
      </c>
      <c r="BC7" s="556" t="s">
        <v>153</v>
      </c>
      <c r="BD7" s="556">
        <v>0.45824032316291419</v>
      </c>
    </row>
    <row r="8" spans="1:60" x14ac:dyDescent="0.3">
      <c r="A8" s="233" t="s">
        <v>80</v>
      </c>
      <c r="B8" s="239">
        <f>'Spring Weights'!AJ37</f>
        <v>-12.028199999999998</v>
      </c>
      <c r="C8" s="417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16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15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6.0405779541984679E-2</v>
      </c>
      <c r="AB8" s="556" t="s">
        <v>154</v>
      </c>
      <c r="AC8" s="556">
        <v>0.13437612477589433</v>
      </c>
      <c r="AK8" s="556" t="s">
        <v>154</v>
      </c>
      <c r="AL8" s="556">
        <v>0.32858983948952536</v>
      </c>
      <c r="AT8" s="556" t="s">
        <v>154</v>
      </c>
      <c r="AU8" s="556">
        <v>0.37645955097146033</v>
      </c>
      <c r="BC8" s="556" t="s">
        <v>154</v>
      </c>
      <c r="BD8" s="556">
        <v>0.41323551227634292</v>
      </c>
    </row>
    <row r="9" spans="1:60" ht="15" thickBot="1" x14ac:dyDescent="0.35">
      <c r="A9" s="233" t="s">
        <v>81</v>
      </c>
      <c r="B9" s="239">
        <f>'Spring Weights'!AJ38</f>
        <v>0.53389999999999915</v>
      </c>
      <c r="C9" s="417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16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15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6.0405779541984679E-2</v>
      </c>
      <c r="AB9" s="557" t="s">
        <v>155</v>
      </c>
      <c r="AC9" s="557">
        <v>7</v>
      </c>
      <c r="AK9" s="557" t="s">
        <v>155</v>
      </c>
      <c r="AL9" s="557">
        <v>7</v>
      </c>
      <c r="AT9" s="557" t="s">
        <v>155</v>
      </c>
      <c r="AU9" s="557">
        <v>7</v>
      </c>
      <c r="BC9" s="557" t="s">
        <v>155</v>
      </c>
      <c r="BD9" s="557">
        <v>7</v>
      </c>
    </row>
    <row r="10" spans="1:60" x14ac:dyDescent="0.3">
      <c r="A10" s="234" t="s">
        <v>82</v>
      </c>
      <c r="B10" s="239">
        <f>'Spring Weights'!AJ39</f>
        <v>0.25489999999999924</v>
      </c>
      <c r="C10" s="417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16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15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-3.4732918409770948E-2</v>
      </c>
    </row>
    <row r="11" spans="1:60" ht="15" thickBot="1" x14ac:dyDescent="0.35">
      <c r="A11" s="234" t="s">
        <v>83</v>
      </c>
      <c r="B11" s="239">
        <f>'Spring Weights'!AJ40</f>
        <v>-5.1542999999999992</v>
      </c>
      <c r="C11" s="417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16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15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-3.4732918409770948E-2</v>
      </c>
      <c r="AB11" t="s">
        <v>156</v>
      </c>
      <c r="AK11" t="s">
        <v>156</v>
      </c>
      <c r="AT11" t="s">
        <v>156</v>
      </c>
      <c r="BC11" t="s">
        <v>156</v>
      </c>
    </row>
    <row r="12" spans="1:60" x14ac:dyDescent="0.3">
      <c r="A12" s="235" t="s">
        <v>84</v>
      </c>
      <c r="B12" s="239">
        <f>'Spring Weights'!AJ41</f>
        <v>-5.1999999999985391E-3</v>
      </c>
      <c r="C12" s="417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16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15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-0.16746416727938898</v>
      </c>
      <c r="AB12" s="558"/>
      <c r="AC12" s="558" t="s">
        <v>160</v>
      </c>
      <c r="AD12" s="558" t="s">
        <v>161</v>
      </c>
      <c r="AE12" s="558" t="s">
        <v>162</v>
      </c>
      <c r="AF12" s="558" t="s">
        <v>163</v>
      </c>
      <c r="AG12" s="558" t="s">
        <v>164</v>
      </c>
      <c r="AK12" s="558"/>
      <c r="AL12" s="558" t="s">
        <v>160</v>
      </c>
      <c r="AM12" s="558" t="s">
        <v>161</v>
      </c>
      <c r="AN12" s="558" t="s">
        <v>162</v>
      </c>
      <c r="AO12" s="558" t="s">
        <v>163</v>
      </c>
      <c r="AP12" s="558" t="s">
        <v>164</v>
      </c>
      <c r="AT12" s="558"/>
      <c r="AU12" s="558" t="s">
        <v>160</v>
      </c>
      <c r="AV12" s="558" t="s">
        <v>161</v>
      </c>
      <c r="AW12" s="558" t="s">
        <v>162</v>
      </c>
      <c r="AX12" s="558" t="s">
        <v>163</v>
      </c>
      <c r="AY12" s="558" t="s">
        <v>164</v>
      </c>
      <c r="BC12" s="558"/>
      <c r="BD12" s="558" t="s">
        <v>160</v>
      </c>
      <c r="BE12" s="558" t="s">
        <v>161</v>
      </c>
      <c r="BF12" s="558" t="s">
        <v>162</v>
      </c>
      <c r="BG12" s="558" t="s">
        <v>163</v>
      </c>
      <c r="BH12" s="558" t="s">
        <v>164</v>
      </c>
    </row>
    <row r="13" spans="1:60" x14ac:dyDescent="0.3">
      <c r="A13" s="235" t="s">
        <v>85</v>
      </c>
      <c r="B13" s="239">
        <f>'Spring Weights'!AJ42</f>
        <v>-1.8081999999999994</v>
      </c>
      <c r="C13" s="417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16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15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-0.16746416727938898</v>
      </c>
      <c r="AB13" s="556" t="s">
        <v>157</v>
      </c>
      <c r="AC13" s="556">
        <v>1</v>
      </c>
      <c r="AD13" s="556">
        <v>0.51324308490195103</v>
      </c>
      <c r="AE13" s="556">
        <v>0.51324308490195103</v>
      </c>
      <c r="AF13" s="556">
        <v>28.423586842254306</v>
      </c>
      <c r="AG13" s="556">
        <v>3.1110933090988304E-3</v>
      </c>
      <c r="AK13" s="556" t="s">
        <v>157</v>
      </c>
      <c r="AL13" s="556">
        <v>1</v>
      </c>
      <c r="AM13" s="556">
        <v>0.63085803238906868</v>
      </c>
      <c r="AN13" s="556">
        <v>0.63085803238906868</v>
      </c>
      <c r="AO13" s="556">
        <v>5.8428316965925546</v>
      </c>
      <c r="AP13" s="556">
        <v>6.032584164319519E-2</v>
      </c>
      <c r="AT13" s="556" t="s">
        <v>157</v>
      </c>
      <c r="AU13" s="556">
        <v>1</v>
      </c>
      <c r="AV13" s="556">
        <v>0.86124425616905131</v>
      </c>
      <c r="AW13" s="556">
        <v>0.86124425616905131</v>
      </c>
      <c r="AX13" s="556">
        <v>6.0770064701579738</v>
      </c>
      <c r="AY13" s="556">
        <v>5.6867185160257128E-2</v>
      </c>
      <c r="BC13" s="556" t="s">
        <v>157</v>
      </c>
      <c r="BD13" s="556">
        <v>1</v>
      </c>
      <c r="BE13" s="556">
        <v>1.0373924505133059</v>
      </c>
      <c r="BF13" s="556">
        <v>1.0373924505133059</v>
      </c>
      <c r="BG13" s="556">
        <v>6.0750213729994469</v>
      </c>
      <c r="BH13" s="556">
        <v>5.6895308428599918E-2</v>
      </c>
    </row>
    <row r="14" spans="1:60" ht="15" thickBot="1" x14ac:dyDescent="0.35">
      <c r="A14" s="236" t="s">
        <v>86</v>
      </c>
      <c r="B14" s="239">
        <f>'Spring Weights'!AJ43</f>
        <v>-3.2297000000000011</v>
      </c>
      <c r="C14" s="417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16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15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-3.3378369109007613E-2</v>
      </c>
      <c r="AB14" s="556" t="s">
        <v>158</v>
      </c>
      <c r="AC14" s="556">
        <v>5</v>
      </c>
      <c r="AD14" s="556">
        <v>9.0284714548933609E-2</v>
      </c>
      <c r="AE14" s="556">
        <v>1.8056942909786721E-2</v>
      </c>
      <c r="AF14" s="556"/>
      <c r="AG14" s="556"/>
      <c r="AK14" s="556" t="s">
        <v>158</v>
      </c>
      <c r="AL14" s="556">
        <v>5</v>
      </c>
      <c r="AM14" s="556">
        <v>0.5398564130787602</v>
      </c>
      <c r="AN14" s="556">
        <v>0.10797128261575203</v>
      </c>
      <c r="AO14" s="556"/>
      <c r="AP14" s="556"/>
      <c r="AT14" s="556" t="s">
        <v>158</v>
      </c>
      <c r="AU14" s="556">
        <v>5</v>
      </c>
      <c r="AV14" s="556">
        <v>0.7086089675881676</v>
      </c>
      <c r="AW14" s="556">
        <v>0.14172179351763353</v>
      </c>
      <c r="AX14" s="556"/>
      <c r="AY14" s="556"/>
      <c r="BC14" s="556" t="s">
        <v>158</v>
      </c>
      <c r="BD14" s="556">
        <v>5</v>
      </c>
      <c r="BE14" s="556">
        <v>0.85381794303145764</v>
      </c>
      <c r="BF14" s="556">
        <v>0.17076358860629154</v>
      </c>
      <c r="BG14" s="556"/>
      <c r="BH14" s="556"/>
    </row>
    <row r="15" spans="1:60" ht="15" thickBot="1" x14ac:dyDescent="0.35">
      <c r="F15">
        <v>0</v>
      </c>
      <c r="AB15" s="557" t="s">
        <v>105</v>
      </c>
      <c r="AC15" s="557">
        <v>6</v>
      </c>
      <c r="AD15" s="557">
        <v>0.60352779945088464</v>
      </c>
      <c r="AE15" s="557"/>
      <c r="AF15" s="557"/>
      <c r="AG15" s="557"/>
      <c r="AK15" s="557" t="s">
        <v>105</v>
      </c>
      <c r="AL15" s="557">
        <v>6</v>
      </c>
      <c r="AM15" s="557">
        <v>1.1707144454678289</v>
      </c>
      <c r="AN15" s="557"/>
      <c r="AO15" s="557"/>
      <c r="AP15" s="557"/>
      <c r="AT15" s="557" t="s">
        <v>105</v>
      </c>
      <c r="AU15" s="557">
        <v>6</v>
      </c>
      <c r="AV15" s="557">
        <v>1.5698532237572189</v>
      </c>
      <c r="AW15" s="557"/>
      <c r="AX15" s="557"/>
      <c r="AY15" s="557"/>
      <c r="BC15" s="557" t="s">
        <v>105</v>
      </c>
      <c r="BD15" s="557">
        <v>6</v>
      </c>
      <c r="BE15" s="557">
        <v>1.8912103935447635</v>
      </c>
      <c r="BF15" s="557"/>
      <c r="BG15" s="557"/>
      <c r="BH15" s="557"/>
    </row>
    <row r="16" spans="1:60" ht="15" thickBot="1" x14ac:dyDescent="0.35">
      <c r="A16" s="535" t="s">
        <v>99</v>
      </c>
      <c r="B16" s="550"/>
      <c r="C16" s="550"/>
      <c r="D16" s="550"/>
      <c r="E16" s="550"/>
      <c r="F16" s="550"/>
      <c r="G16" s="550"/>
      <c r="H16" s="550"/>
      <c r="I16" s="550"/>
      <c r="J16" s="550"/>
      <c r="K16" s="550"/>
      <c r="L16" s="550"/>
      <c r="M16" s="550"/>
      <c r="N16" s="535"/>
    </row>
    <row r="17" spans="1:63" x14ac:dyDescent="0.3">
      <c r="A17" s="228"/>
      <c r="B17" s="552" t="s">
        <v>104</v>
      </c>
      <c r="C17" s="553"/>
      <c r="D17" s="554"/>
      <c r="E17" s="552" t="s">
        <v>102</v>
      </c>
      <c r="F17" s="553"/>
      <c r="G17" s="554"/>
      <c r="H17" s="552" t="s">
        <v>103</v>
      </c>
      <c r="I17" s="553"/>
      <c r="J17" s="554"/>
      <c r="K17" s="552" t="s">
        <v>72</v>
      </c>
      <c r="L17" s="553"/>
      <c r="M17" s="554"/>
      <c r="N17" s="244"/>
      <c r="AB17" s="558"/>
      <c r="AC17" s="558" t="s">
        <v>165</v>
      </c>
      <c r="AD17" s="558" t="s">
        <v>154</v>
      </c>
      <c r="AE17" s="558" t="s">
        <v>166</v>
      </c>
      <c r="AF17" s="558" t="s">
        <v>167</v>
      </c>
      <c r="AG17" s="558" t="s">
        <v>168</v>
      </c>
      <c r="AH17" s="558" t="s">
        <v>169</v>
      </c>
      <c r="AI17" s="558" t="s">
        <v>170</v>
      </c>
      <c r="AJ17" s="558" t="s">
        <v>171</v>
      </c>
      <c r="AK17" s="558"/>
      <c r="AL17" s="558" t="s">
        <v>165</v>
      </c>
      <c r="AM17" s="558" t="s">
        <v>154</v>
      </c>
      <c r="AN17" s="558" t="s">
        <v>166</v>
      </c>
      <c r="AO17" s="558" t="s">
        <v>167</v>
      </c>
      <c r="AP17" s="558" t="s">
        <v>168</v>
      </c>
      <c r="AQ17" s="558" t="s">
        <v>169</v>
      </c>
      <c r="AR17" s="558" t="s">
        <v>170</v>
      </c>
      <c r="AS17" s="558" t="s">
        <v>171</v>
      </c>
      <c r="AT17" s="558"/>
      <c r="AU17" s="558" t="s">
        <v>165</v>
      </c>
      <c r="AV17" s="558" t="s">
        <v>154</v>
      </c>
      <c r="AW17" s="558" t="s">
        <v>166</v>
      </c>
      <c r="AX17" s="558" t="s">
        <v>167</v>
      </c>
      <c r="AY17" s="558" t="s">
        <v>168</v>
      </c>
      <c r="AZ17" s="558" t="s">
        <v>169</v>
      </c>
      <c r="BA17" s="558" t="s">
        <v>170</v>
      </c>
      <c r="BB17" s="558" t="s">
        <v>171</v>
      </c>
      <c r="BC17" s="558"/>
      <c r="BD17" s="558" t="s">
        <v>165</v>
      </c>
      <c r="BE17" s="558" t="s">
        <v>154</v>
      </c>
      <c r="BF17" s="558" t="s">
        <v>166</v>
      </c>
      <c r="BG17" s="558" t="s">
        <v>167</v>
      </c>
      <c r="BH17" s="558" t="s">
        <v>168</v>
      </c>
      <c r="BI17" s="558" t="s">
        <v>169</v>
      </c>
      <c r="BJ17" s="558" t="s">
        <v>170</v>
      </c>
      <c r="BK17" s="558" t="s">
        <v>171</v>
      </c>
    </row>
    <row r="18" spans="1:63" x14ac:dyDescent="0.3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  <c r="AB18" s="556" t="s">
        <v>159</v>
      </c>
      <c r="AC18" s="556">
        <v>-0.14768007693470936</v>
      </c>
      <c r="AD18" s="556">
        <v>5.4137477039910592E-2</v>
      </c>
      <c r="AE18" s="556">
        <v>-2.7278714304665215</v>
      </c>
      <c r="AF18" s="556">
        <v>4.1385025797127321E-2</v>
      </c>
      <c r="AG18" s="556">
        <v>-0.28684489204068159</v>
      </c>
      <c r="AH18" s="556">
        <v>-8.5152618287371307E-3</v>
      </c>
      <c r="AI18" s="556">
        <v>-0.28684489204068159</v>
      </c>
      <c r="AJ18" s="556">
        <v>-8.5152618287371307E-3</v>
      </c>
      <c r="AK18" s="556" t="s">
        <v>159</v>
      </c>
      <c r="AL18" s="556">
        <v>2.1155150004398798E-2</v>
      </c>
      <c r="AM18" s="556">
        <v>0.13238233295222435</v>
      </c>
      <c r="AN18" s="556">
        <v>0.15980342340721182</v>
      </c>
      <c r="AO18" s="556">
        <v>0.87929098599602395</v>
      </c>
      <c r="AP18" s="556">
        <v>-0.31914447044174787</v>
      </c>
      <c r="AQ18" s="556">
        <v>0.36145477045054553</v>
      </c>
      <c r="AR18" s="556">
        <v>-0.31914447044174787</v>
      </c>
      <c r="AS18" s="556">
        <v>0.36145477045054553</v>
      </c>
      <c r="AT18" s="556" t="s">
        <v>159</v>
      </c>
      <c r="AU18" s="556">
        <v>-4.6742226290714894E-2</v>
      </c>
      <c r="AV18" s="556">
        <v>0.15166809082463245</v>
      </c>
      <c r="AW18" s="556">
        <v>-0.30818760911786647</v>
      </c>
      <c r="AX18" s="556">
        <v>0.77036543697745608</v>
      </c>
      <c r="AY18" s="556">
        <v>-0.43661746561015391</v>
      </c>
      <c r="AZ18" s="556">
        <v>0.34313301302872412</v>
      </c>
      <c r="BA18" s="556">
        <v>-0.43661746561015391</v>
      </c>
      <c r="BB18" s="556">
        <v>0.34313301302872412</v>
      </c>
      <c r="BC18" s="556" t="s">
        <v>159</v>
      </c>
      <c r="BD18" s="556">
        <v>-5.4387073334323494E-2</v>
      </c>
      <c r="BE18" s="556">
        <v>0.16648439665339584</v>
      </c>
      <c r="BF18" s="556">
        <v>-0.32667970348928277</v>
      </c>
      <c r="BG18" s="556">
        <v>0.75714188532961191</v>
      </c>
      <c r="BH18" s="556">
        <v>-0.48234883928841421</v>
      </c>
      <c r="BI18" s="556">
        <v>0.37357469261976717</v>
      </c>
      <c r="BJ18" s="556">
        <v>-0.48234883928841421</v>
      </c>
      <c r="BK18" s="556">
        <v>0.37357469261976717</v>
      </c>
    </row>
    <row r="19" spans="1:63" ht="15" thickBot="1" x14ac:dyDescent="0.35">
      <c r="A19" s="230" t="s">
        <v>76</v>
      </c>
      <c r="B19" s="239">
        <f>'Summer Weights'!AK32</f>
        <v>-0.59709999999999996</v>
      </c>
      <c r="C19" s="418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16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16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16">
        <f>'Summer Weights'!AI4</f>
        <v>0.20310881995133825</v>
      </c>
      <c r="M19" s="395">
        <f>K19/L19</f>
        <v>0.18061966240201743</v>
      </c>
      <c r="N19" s="86">
        <v>-0.25646381521666273</v>
      </c>
      <c r="AB19" s="557" t="s">
        <v>27</v>
      </c>
      <c r="AC19" s="557">
        <v>-1.7601011488519356</v>
      </c>
      <c r="AD19" s="557">
        <v>0.3301400293348129</v>
      </c>
      <c r="AE19" s="557">
        <v>-5.3313775745349608</v>
      </c>
      <c r="AF19" s="562">
        <v>3.1110933090988365E-3</v>
      </c>
      <c r="AG19" s="557">
        <v>-2.608753111476446</v>
      </c>
      <c r="AH19" s="557">
        <v>-0.91144918622742532</v>
      </c>
      <c r="AI19" s="557">
        <v>-2.608753111476446</v>
      </c>
      <c r="AJ19" s="557">
        <v>-0.91144918622742532</v>
      </c>
      <c r="AK19" s="557" t="s">
        <v>27</v>
      </c>
      <c r="AL19" s="557">
        <v>-1.9513801890759237</v>
      </c>
      <c r="AM19" s="557">
        <v>0.80729117191846311</v>
      </c>
      <c r="AN19" s="557">
        <v>-2.4171950059092362</v>
      </c>
      <c r="AO19" s="561">
        <v>6.0325841643195231E-2</v>
      </c>
      <c r="AP19" s="557">
        <v>-4.0265882116790781</v>
      </c>
      <c r="AQ19" s="557">
        <v>0.12382783352723115</v>
      </c>
      <c r="AR19" s="557">
        <v>-4.0265882116790781</v>
      </c>
      <c r="AS19" s="557">
        <v>0.12382783352723115</v>
      </c>
      <c r="AT19" s="557" t="s">
        <v>27</v>
      </c>
      <c r="AU19" s="557">
        <v>-2.2800230751041424</v>
      </c>
      <c r="AV19" s="557">
        <v>0.92489917690634071</v>
      </c>
      <c r="AW19" s="557">
        <v>-2.4651585081203153</v>
      </c>
      <c r="AX19" s="561">
        <v>5.6867185160257017E-2</v>
      </c>
      <c r="AY19" s="557">
        <v>-4.6575520990545609</v>
      </c>
      <c r="AZ19" s="557">
        <v>9.7505948846275725E-2</v>
      </c>
      <c r="BA19" s="557">
        <v>-4.6575520990545609</v>
      </c>
      <c r="BB19" s="557">
        <v>9.7505948846275725E-2</v>
      </c>
      <c r="BC19" s="557" t="s">
        <v>27</v>
      </c>
      <c r="BD19" s="557">
        <v>-2.5023474699975021</v>
      </c>
      <c r="BE19" s="557">
        <v>1.0152516629916359</v>
      </c>
      <c r="BF19" s="557">
        <v>-2.4647558445005151</v>
      </c>
      <c r="BG19" s="561">
        <v>5.6895308428599911E-2</v>
      </c>
      <c r="BH19" s="557">
        <v>-5.1121349534833627</v>
      </c>
      <c r="BI19" s="557">
        <v>0.10744001348835885</v>
      </c>
      <c r="BJ19" s="557">
        <v>-5.1121349534833627</v>
      </c>
      <c r="BK19" s="557">
        <v>0.10744001348835885</v>
      </c>
    </row>
    <row r="20" spans="1:63" x14ac:dyDescent="0.3">
      <c r="A20" s="230" t="s">
        <v>77</v>
      </c>
      <c r="B20" s="239">
        <f>'Summer Weights'!AK33</f>
        <v>1.1436999999999999</v>
      </c>
      <c r="C20" s="418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16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16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16">
        <f>'Summer Weights'!AI5</f>
        <v>0.24768143380032806</v>
      </c>
      <c r="M20" s="395">
        <f t="shared" ref="M20:M27" si="7">K20/L20</f>
        <v>0.45650263746076064</v>
      </c>
      <c r="N20" s="86">
        <v>-0.25646381521666273</v>
      </c>
    </row>
    <row r="21" spans="1:63" x14ac:dyDescent="0.3">
      <c r="A21" s="231" t="s">
        <v>78</v>
      </c>
      <c r="B21" s="239">
        <f>'Summer Weights'!AK34</f>
        <v>4.7496999999999998</v>
      </c>
      <c r="C21" s="418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16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16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16">
        <f>'Summer Weights'!AI6</f>
        <v>0.18703707902634226</v>
      </c>
      <c r="M21" s="395">
        <f t="shared" si="7"/>
        <v>0.25528328492852753</v>
      </c>
      <c r="N21" s="420">
        <v>-0.32648441197031308</v>
      </c>
      <c r="AB21" t="s">
        <v>149</v>
      </c>
      <c r="AK21" t="s">
        <v>149</v>
      </c>
      <c r="AT21" t="s">
        <v>149</v>
      </c>
      <c r="BC21" t="s">
        <v>149</v>
      </c>
    </row>
    <row r="22" spans="1:63" ht="15" thickBot="1" x14ac:dyDescent="0.35">
      <c r="A22" s="233" t="s">
        <v>80</v>
      </c>
      <c r="B22" s="239">
        <f>'Summer Weights'!AK36</f>
        <v>-2.7269000000000001</v>
      </c>
      <c r="C22" s="418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16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16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16">
        <f>'Summer Weights'!AI8</f>
        <v>0.45884337735094055</v>
      </c>
      <c r="M22" s="395">
        <f>K22/L22</f>
        <v>-0.2142122573951242</v>
      </c>
      <c r="N22" s="87">
        <v>8.8871890830739209E-2</v>
      </c>
      <c r="AB22" t="s">
        <v>179</v>
      </c>
      <c r="AK22" t="s">
        <v>180</v>
      </c>
      <c r="AT22" t="s">
        <v>181</v>
      </c>
    </row>
    <row r="23" spans="1:63" x14ac:dyDescent="0.3">
      <c r="A23" s="233" t="s">
        <v>81</v>
      </c>
      <c r="B23" s="239">
        <f>'Summer Weights'!AK37</f>
        <v>-3.7258000000000004</v>
      </c>
      <c r="C23" s="418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16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16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16">
        <f>'Summer Weights'!AI9</f>
        <v>0.53364981622151375</v>
      </c>
      <c r="M23" s="395">
        <f t="shared" si="7"/>
        <v>-0.12091619396052283</v>
      </c>
      <c r="N23" s="87">
        <v>8.8871890830739209E-2</v>
      </c>
      <c r="AB23" s="559" t="s">
        <v>150</v>
      </c>
      <c r="AC23" s="559"/>
      <c r="AK23" s="559" t="s">
        <v>150</v>
      </c>
      <c r="AL23" s="559"/>
      <c r="AT23" s="559" t="s">
        <v>150</v>
      </c>
      <c r="AU23" s="559"/>
      <c r="BC23" s="559" t="s">
        <v>150</v>
      </c>
      <c r="BD23" s="559"/>
    </row>
    <row r="24" spans="1:63" x14ac:dyDescent="0.3">
      <c r="A24" s="234" t="s">
        <v>83</v>
      </c>
      <c r="B24" s="239">
        <f>'Summer Weights'!AK38</f>
        <v>-5.5202999999999998</v>
      </c>
      <c r="C24" s="418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16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16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16">
        <f>'Summer Weights'!AI10</f>
        <v>0.23523687411480473</v>
      </c>
      <c r="M24" s="395">
        <f t="shared" si="7"/>
        <v>0.19235164956740658</v>
      </c>
      <c r="N24" s="225">
        <v>-5.8003155872635853E-2</v>
      </c>
      <c r="AB24" s="556" t="s">
        <v>151</v>
      </c>
      <c r="AC24" s="556">
        <v>0.7459495950553936</v>
      </c>
      <c r="AK24" s="556" t="s">
        <v>151</v>
      </c>
      <c r="AL24" s="556">
        <v>0.45607553375474197</v>
      </c>
      <c r="AT24" s="556" t="s">
        <v>151</v>
      </c>
      <c r="AU24" s="556">
        <v>0.52102443993267233</v>
      </c>
      <c r="BC24" s="556" t="s">
        <v>151</v>
      </c>
      <c r="BD24" s="556">
        <v>0.61009580777357519</v>
      </c>
    </row>
    <row r="25" spans="1:63" x14ac:dyDescent="0.3">
      <c r="A25" s="235" t="s">
        <v>84</v>
      </c>
      <c r="B25" s="239">
        <f>'Summer Weights'!AK39</f>
        <v>-2.0448999999999997</v>
      </c>
      <c r="C25" s="418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16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16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16">
        <f>'Summer Weights'!AI11</f>
        <v>0.27809010795681738</v>
      </c>
      <c r="M25" s="395">
        <f t="shared" si="7"/>
        <v>6.9338931211544927E-2</v>
      </c>
      <c r="N25" s="220">
        <v>-0.12379754395977956</v>
      </c>
      <c r="AB25" s="556" t="s">
        <v>152</v>
      </c>
      <c r="AC25" s="556">
        <v>0.55644079836330573</v>
      </c>
      <c r="AK25" s="556" t="s">
        <v>152</v>
      </c>
      <c r="AL25" s="556">
        <v>0.20800489248967277</v>
      </c>
      <c r="AT25" s="556" t="s">
        <v>152</v>
      </c>
      <c r="AU25" s="556">
        <v>0.27146646700715493</v>
      </c>
      <c r="BC25" s="556" t="s">
        <v>152</v>
      </c>
      <c r="BD25" s="556">
        <v>0.37221689466289126</v>
      </c>
    </row>
    <row r="26" spans="1:63" x14ac:dyDescent="0.3">
      <c r="A26" s="235" t="s">
        <v>85</v>
      </c>
      <c r="B26" s="239">
        <f>'Summer Weights'!AK40</f>
        <v>-0.77380000000000015</v>
      </c>
      <c r="C26" s="418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16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16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16">
        <f>'Summer Weights'!AI12</f>
        <v>0.3598969808875932</v>
      </c>
      <c r="M26" s="395">
        <f t="shared" si="7"/>
        <v>0.30506992688237528</v>
      </c>
      <c r="N26" s="220">
        <v>-0.12379754395977956</v>
      </c>
      <c r="AB26" s="556" t="s">
        <v>153</v>
      </c>
      <c r="AC26" s="556">
        <v>0.44555099795413211</v>
      </c>
      <c r="AK26" s="556" t="s">
        <v>153</v>
      </c>
      <c r="AL26" s="556">
        <v>1.0006115612090971E-2</v>
      </c>
      <c r="AT26" s="556" t="s">
        <v>153</v>
      </c>
      <c r="AU26" s="556">
        <v>8.9333083758943665E-2</v>
      </c>
      <c r="BC26" s="556" t="s">
        <v>153</v>
      </c>
      <c r="BD26" s="556">
        <v>0.21527111832861406</v>
      </c>
    </row>
    <row r="27" spans="1:63" ht="15" thickBot="1" x14ac:dyDescent="0.35">
      <c r="A27" s="236" t="s">
        <v>86</v>
      </c>
      <c r="B27" s="239">
        <f>'Summer Weights'!AK41</f>
        <v>-0.69299999999999962</v>
      </c>
      <c r="C27" s="418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16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16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16">
        <f>'Summer Weights'!AI14</f>
        <v>0.28163472327520855</v>
      </c>
      <c r="M27" s="396">
        <f t="shared" si="7"/>
        <v>0.73881089123312471</v>
      </c>
      <c r="N27" s="227">
        <v>-5.2460135362221633E-2</v>
      </c>
      <c r="AB27" s="556" t="s">
        <v>154</v>
      </c>
      <c r="AC27" s="556">
        <v>1.0539299263969779</v>
      </c>
      <c r="AK27" s="556" t="s">
        <v>154</v>
      </c>
      <c r="AL27" s="556">
        <v>0.25820076621558635</v>
      </c>
      <c r="AT27" s="556" t="s">
        <v>154</v>
      </c>
      <c r="AU27" s="556">
        <v>0.16230831333128767</v>
      </c>
      <c r="BC27" s="556" t="s">
        <v>154</v>
      </c>
      <c r="BD27" s="556">
        <v>0.22320009627940465</v>
      </c>
    </row>
    <row r="28" spans="1:63" ht="15" thickBot="1" x14ac:dyDescent="0.35">
      <c r="AB28" s="557" t="s">
        <v>155</v>
      </c>
      <c r="AC28" s="557">
        <v>6</v>
      </c>
      <c r="AK28" s="557" t="s">
        <v>155</v>
      </c>
      <c r="AL28" s="557">
        <v>6</v>
      </c>
      <c r="AT28" s="557" t="s">
        <v>155</v>
      </c>
      <c r="AU28" s="557">
        <v>6</v>
      </c>
      <c r="BC28" s="557" t="s">
        <v>155</v>
      </c>
      <c r="BD28" s="557">
        <v>6</v>
      </c>
    </row>
    <row r="30" spans="1:63" ht="15" thickBot="1" x14ac:dyDescent="0.35">
      <c r="A30" s="535" t="s">
        <v>100</v>
      </c>
      <c r="B30" s="550"/>
      <c r="C30" s="550"/>
      <c r="D30" s="550"/>
      <c r="E30" s="550"/>
      <c r="F30" s="550"/>
      <c r="G30" s="550"/>
      <c r="H30" s="550"/>
      <c r="I30" s="550"/>
      <c r="J30" s="550"/>
      <c r="K30" s="550"/>
      <c r="L30" s="550"/>
      <c r="M30" s="550"/>
      <c r="N30" s="535"/>
      <c r="AB30" t="s">
        <v>156</v>
      </c>
      <c r="AK30" t="s">
        <v>156</v>
      </c>
      <c r="AT30" t="s">
        <v>156</v>
      </c>
      <c r="BC30" t="s">
        <v>156</v>
      </c>
    </row>
    <row r="31" spans="1:63" x14ac:dyDescent="0.3">
      <c r="A31" s="228"/>
      <c r="B31" s="552" t="s">
        <v>104</v>
      </c>
      <c r="C31" s="553"/>
      <c r="D31" s="554"/>
      <c r="E31" s="552" t="s">
        <v>102</v>
      </c>
      <c r="F31" s="553"/>
      <c r="G31" s="554"/>
      <c r="H31" s="552" t="s">
        <v>103</v>
      </c>
      <c r="I31" s="553"/>
      <c r="J31" s="554"/>
      <c r="K31" s="552" t="s">
        <v>72</v>
      </c>
      <c r="L31" s="553"/>
      <c r="M31" s="554"/>
      <c r="N31" s="244"/>
      <c r="AB31" s="558"/>
      <c r="AC31" s="558" t="s">
        <v>160</v>
      </c>
      <c r="AD31" s="558" t="s">
        <v>161</v>
      </c>
      <c r="AE31" s="558" t="s">
        <v>162</v>
      </c>
      <c r="AF31" s="558" t="s">
        <v>163</v>
      </c>
      <c r="AG31" s="558" t="s">
        <v>164</v>
      </c>
      <c r="AK31" s="558"/>
      <c r="AL31" s="558" t="s">
        <v>160</v>
      </c>
      <c r="AM31" s="558" t="s">
        <v>161</v>
      </c>
      <c r="AN31" s="558" t="s">
        <v>162</v>
      </c>
      <c r="AO31" s="558" t="s">
        <v>163</v>
      </c>
      <c r="AP31" s="558" t="s">
        <v>164</v>
      </c>
      <c r="AT31" s="558"/>
      <c r="AU31" s="558" t="s">
        <v>160</v>
      </c>
      <c r="AV31" s="558" t="s">
        <v>161</v>
      </c>
      <c r="AW31" s="558" t="s">
        <v>162</v>
      </c>
      <c r="AX31" s="558" t="s">
        <v>163</v>
      </c>
      <c r="AY31" s="558" t="s">
        <v>164</v>
      </c>
      <c r="BC31" s="558"/>
      <c r="BD31" s="558" t="s">
        <v>160</v>
      </c>
      <c r="BE31" s="558" t="s">
        <v>161</v>
      </c>
      <c r="BF31" s="558" t="s">
        <v>162</v>
      </c>
      <c r="BG31" s="558" t="s">
        <v>163</v>
      </c>
      <c r="BH31" s="558" t="s">
        <v>164</v>
      </c>
    </row>
    <row r="32" spans="1:63" x14ac:dyDescent="0.3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  <c r="AB32" s="556" t="s">
        <v>157</v>
      </c>
      <c r="AC32" s="556">
        <v>1</v>
      </c>
      <c r="AD32" s="556">
        <v>5.5737930059152854</v>
      </c>
      <c r="AE32" s="556">
        <v>5.5737930059152854</v>
      </c>
      <c r="AF32" s="556">
        <v>5.017961943389639</v>
      </c>
      <c r="AG32" s="556">
        <v>8.8614001522613409E-2</v>
      </c>
      <c r="AK32" s="556" t="s">
        <v>157</v>
      </c>
      <c r="AL32" s="556">
        <v>1</v>
      </c>
      <c r="AM32" s="556">
        <v>7.0036767952109724E-2</v>
      </c>
      <c r="AN32" s="556">
        <v>7.0036767952109724E-2</v>
      </c>
      <c r="AO32" s="556">
        <v>1.0505362496167212</v>
      </c>
      <c r="AP32" s="556">
        <v>0.36331967055079956</v>
      </c>
      <c r="AT32" s="556" t="s">
        <v>157</v>
      </c>
      <c r="AU32" s="556">
        <v>1</v>
      </c>
      <c r="AV32" s="556">
        <v>3.9265231766869274E-2</v>
      </c>
      <c r="AW32" s="556">
        <v>3.9265231766869274E-2</v>
      </c>
      <c r="AX32" s="556">
        <v>1.4904816578144855</v>
      </c>
      <c r="AY32" s="556">
        <v>0.28918367206744355</v>
      </c>
      <c r="BC32" s="556" t="s">
        <v>157</v>
      </c>
      <c r="BD32" s="556">
        <v>1</v>
      </c>
      <c r="BE32" s="556">
        <v>0.11815040213911845</v>
      </c>
      <c r="BF32" s="556">
        <v>0.11815040213911845</v>
      </c>
      <c r="BG32" s="556">
        <v>2.3716273438930293</v>
      </c>
      <c r="BH32" s="556">
        <v>0.19840027184780137</v>
      </c>
    </row>
    <row r="33" spans="1:63" x14ac:dyDescent="0.3">
      <c r="A33" s="230" t="s">
        <v>76</v>
      </c>
      <c r="B33" s="239">
        <v>-0.59709999999999996</v>
      </c>
      <c r="C33" s="418">
        <v>1.5851</v>
      </c>
      <c r="D33" s="240">
        <v>-0.37669547662608038</v>
      </c>
      <c r="E33" s="242">
        <v>1.2839000000000009</v>
      </c>
      <c r="F33" s="416">
        <v>7.529399999999999</v>
      </c>
      <c r="G33" s="240">
        <v>0.17051823518474263</v>
      </c>
      <c r="H33" s="242">
        <v>0.53845027367133813</v>
      </c>
      <c r="I33" s="415">
        <v>3.7933434306569351</v>
      </c>
      <c r="J33" s="240">
        <v>0.14194609149272011</v>
      </c>
      <c r="K33" s="239">
        <v>3.6685446490482859E-2</v>
      </c>
      <c r="L33" s="415">
        <v>0.20310881995133825</v>
      </c>
      <c r="M33" s="395">
        <v>0.18061966240201743</v>
      </c>
      <c r="N33" s="86">
        <v>-0.25646381521666273</v>
      </c>
      <c r="AB33" s="556" t="s">
        <v>158</v>
      </c>
      <c r="AC33" s="556">
        <v>4</v>
      </c>
      <c r="AD33" s="556">
        <v>4.4430731590205577</v>
      </c>
      <c r="AE33" s="556">
        <v>1.1107682897551394</v>
      </c>
      <c r="AF33" s="556"/>
      <c r="AG33" s="556"/>
      <c r="AK33" s="556" t="s">
        <v>158</v>
      </c>
      <c r="AL33" s="556">
        <v>4</v>
      </c>
      <c r="AM33" s="556">
        <v>0.26667054269726348</v>
      </c>
      <c r="AN33" s="556">
        <v>6.666763567431587E-2</v>
      </c>
      <c r="AO33" s="556"/>
      <c r="AP33" s="556"/>
      <c r="AT33" s="556" t="s">
        <v>158</v>
      </c>
      <c r="AU33" s="556">
        <v>4</v>
      </c>
      <c r="AV33" s="556">
        <v>0.10537595430578983</v>
      </c>
      <c r="AW33" s="556">
        <v>2.6343988576447458E-2</v>
      </c>
      <c r="AX33" s="556"/>
      <c r="AY33" s="556"/>
      <c r="BC33" s="556" t="s">
        <v>158</v>
      </c>
      <c r="BD33" s="556">
        <v>4</v>
      </c>
      <c r="BE33" s="556">
        <v>0.19927313191654203</v>
      </c>
      <c r="BF33" s="556">
        <v>4.9818282979135507E-2</v>
      </c>
      <c r="BG33" s="556"/>
      <c r="BH33" s="556"/>
    </row>
    <row r="34" spans="1:63" ht="15" thickBot="1" x14ac:dyDescent="0.35">
      <c r="A34" s="231" t="s">
        <v>77</v>
      </c>
      <c r="B34" s="239">
        <v>1.1436999999999999</v>
      </c>
      <c r="C34" s="418">
        <v>0.69650000000000001</v>
      </c>
      <c r="D34" s="240">
        <v>1.642067480258435</v>
      </c>
      <c r="E34" s="242">
        <v>5.572280000000001</v>
      </c>
      <c r="F34" s="416">
        <v>5.7776999999999994</v>
      </c>
      <c r="G34" s="240">
        <v>0.964446059850806</v>
      </c>
      <c r="H34" s="242">
        <v>2.2148485174720722</v>
      </c>
      <c r="I34" s="415">
        <v>4.2427262400605823</v>
      </c>
      <c r="J34" s="240">
        <v>0.52203427516936518</v>
      </c>
      <c r="K34" s="239">
        <v>0.11306722777991254</v>
      </c>
      <c r="L34" s="415">
        <v>0.24768143380032806</v>
      </c>
      <c r="M34" s="395">
        <v>0.45650263746076064</v>
      </c>
      <c r="N34" s="420">
        <v>-0.25646381521666273</v>
      </c>
      <c r="AB34" s="557" t="s">
        <v>105</v>
      </c>
      <c r="AC34" s="557">
        <v>5</v>
      </c>
      <c r="AD34" s="557">
        <v>10.016866164935843</v>
      </c>
      <c r="AE34" s="557"/>
      <c r="AF34" s="557"/>
      <c r="AG34" s="557"/>
      <c r="AK34" s="557" t="s">
        <v>105</v>
      </c>
      <c r="AL34" s="557">
        <v>5</v>
      </c>
      <c r="AM34" s="557">
        <v>0.3367073106493732</v>
      </c>
      <c r="AN34" s="557"/>
      <c r="AO34" s="557"/>
      <c r="AP34" s="557"/>
      <c r="AT34" s="557" t="s">
        <v>105</v>
      </c>
      <c r="AU34" s="557">
        <v>5</v>
      </c>
      <c r="AV34" s="557">
        <v>0.14464118607265911</v>
      </c>
      <c r="AW34" s="557"/>
      <c r="AX34" s="557"/>
      <c r="AY34" s="557"/>
      <c r="BC34" s="557" t="s">
        <v>105</v>
      </c>
      <c r="BD34" s="557">
        <v>5</v>
      </c>
      <c r="BE34" s="557">
        <v>0.31742353405566048</v>
      </c>
      <c r="BF34" s="557"/>
      <c r="BG34" s="557"/>
      <c r="BH34" s="557"/>
    </row>
    <row r="35" spans="1:63" ht="15" thickBot="1" x14ac:dyDescent="0.35">
      <c r="A35" s="233" t="s">
        <v>80</v>
      </c>
      <c r="B35" s="239">
        <v>-2.7269000000000001</v>
      </c>
      <c r="C35" s="418">
        <f t="shared" ref="C35:C40" si="8">C22</f>
        <v>6.3570000000000002</v>
      </c>
      <c r="D35" s="240">
        <f t="shared" ref="D35:D40" si="9">B35/C35</f>
        <v>-0.42896020135283941</v>
      </c>
      <c r="E35" s="242">
        <v>0.11854131335046647</v>
      </c>
      <c r="F35" s="416">
        <f t="shared" ref="F35:F40" si="10">F22</f>
        <v>10.2044</v>
      </c>
      <c r="G35" s="240">
        <f t="shared" ref="G35:G40" si="11">E35/F35</f>
        <v>1.1616686267734161E-2</v>
      </c>
      <c r="H35" s="242">
        <v>-1.5595514376973254</v>
      </c>
      <c r="I35" s="415">
        <f t="shared" ref="I35:I40" si="12">I22</f>
        <v>7.0654710684273754</v>
      </c>
      <c r="J35" s="240">
        <f t="shared" ref="J35:J40" si="13">H35/I35</f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ref="M35:M39" si="15">K35/L35</f>
        <v>-0.2142122573951242</v>
      </c>
      <c r="N35" s="87">
        <v>8.8871890830739209E-2</v>
      </c>
    </row>
    <row r="36" spans="1:63" x14ac:dyDescent="0.3">
      <c r="A36" s="233" t="s">
        <v>81</v>
      </c>
      <c r="B36" s="239">
        <v>-3.7258000000000004</v>
      </c>
      <c r="C36" s="418">
        <f t="shared" si="8"/>
        <v>6.3470000000000004</v>
      </c>
      <c r="D36" s="240">
        <f t="shared" si="9"/>
        <v>-0.58701748857728064</v>
      </c>
      <c r="E36" s="242">
        <v>0.20527559701143749</v>
      </c>
      <c r="F36" s="416">
        <f t="shared" si="10"/>
        <v>8.2335999999999991</v>
      </c>
      <c r="G36" s="240">
        <f t="shared" si="11"/>
        <v>2.4931451249931683E-2</v>
      </c>
      <c r="H36" s="242">
        <v>0.76175130767380761</v>
      </c>
      <c r="I36" s="415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5"/>
        <v>-0.12091619396052281</v>
      </c>
      <c r="N36" s="87">
        <v>8.8871890830739209E-2</v>
      </c>
      <c r="AB36" s="558"/>
      <c r="AC36" s="558" t="s">
        <v>165</v>
      </c>
      <c r="AD36" s="558" t="s">
        <v>154</v>
      </c>
      <c r="AE36" s="558" t="s">
        <v>166</v>
      </c>
      <c r="AF36" s="558" t="s">
        <v>167</v>
      </c>
      <c r="AG36" s="558" t="s">
        <v>168</v>
      </c>
      <c r="AH36" s="558" t="s">
        <v>169</v>
      </c>
      <c r="AI36" s="558" t="s">
        <v>170</v>
      </c>
      <c r="AJ36" s="558" t="s">
        <v>171</v>
      </c>
      <c r="AK36" s="558"/>
      <c r="AL36" s="558" t="s">
        <v>165</v>
      </c>
      <c r="AM36" s="558" t="s">
        <v>154</v>
      </c>
      <c r="AN36" s="558" t="s">
        <v>166</v>
      </c>
      <c r="AO36" s="558" t="s">
        <v>167</v>
      </c>
      <c r="AP36" s="558" t="s">
        <v>168</v>
      </c>
      <c r="AQ36" s="558" t="s">
        <v>169</v>
      </c>
      <c r="AR36" s="558" t="s">
        <v>170</v>
      </c>
      <c r="AS36" s="558" t="s">
        <v>171</v>
      </c>
      <c r="AT36" s="558"/>
      <c r="AU36" s="558" t="s">
        <v>165</v>
      </c>
      <c r="AV36" s="558" t="s">
        <v>154</v>
      </c>
      <c r="AW36" s="558" t="s">
        <v>166</v>
      </c>
      <c r="AX36" s="558" t="s">
        <v>167</v>
      </c>
      <c r="AY36" s="558" t="s">
        <v>168</v>
      </c>
      <c r="AZ36" s="558" t="s">
        <v>169</v>
      </c>
      <c r="BA36" s="558" t="s">
        <v>170</v>
      </c>
      <c r="BB36" s="558" t="s">
        <v>171</v>
      </c>
      <c r="BC36" s="558"/>
      <c r="BD36" s="558" t="s">
        <v>165</v>
      </c>
      <c r="BE36" s="558" t="s">
        <v>154</v>
      </c>
      <c r="BF36" s="558" t="s">
        <v>166</v>
      </c>
      <c r="BG36" s="558" t="s">
        <v>167</v>
      </c>
      <c r="BH36" s="558" t="s">
        <v>168</v>
      </c>
      <c r="BI36" s="558" t="s">
        <v>169</v>
      </c>
      <c r="BJ36" s="558" t="s">
        <v>170</v>
      </c>
      <c r="BK36" s="558" t="s">
        <v>171</v>
      </c>
    </row>
    <row r="37" spans="1:63" x14ac:dyDescent="0.3">
      <c r="A37" s="234" t="s">
        <v>83</v>
      </c>
      <c r="B37" s="239">
        <v>-5.5202999999999998</v>
      </c>
      <c r="C37" s="418">
        <f t="shared" si="8"/>
        <v>6.3075000000000001</v>
      </c>
      <c r="D37" s="240">
        <f t="shared" si="9"/>
        <v>-0.87519619500594525</v>
      </c>
      <c r="E37" s="242">
        <v>0.25186380023202659</v>
      </c>
      <c r="F37" s="416">
        <f t="shared" si="10"/>
        <v>6.8244000000000007</v>
      </c>
      <c r="G37" s="240">
        <f t="shared" si="11"/>
        <v>3.6906365428759531E-2</v>
      </c>
      <c r="H37" s="242">
        <v>0.65548799899290877</v>
      </c>
      <c r="I37" s="415">
        <f t="shared" si="12"/>
        <v>3.4966024327251528</v>
      </c>
      <c r="J37" s="240">
        <f t="shared" si="13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5"/>
        <v>0.19235164956740658</v>
      </c>
      <c r="N37" s="225">
        <v>-5.8003155872635853E-2</v>
      </c>
      <c r="AB37" s="556" t="s">
        <v>159</v>
      </c>
      <c r="AC37" s="556">
        <v>-0.58210357849372674</v>
      </c>
      <c r="AD37" s="556">
        <v>0.57410699124081832</v>
      </c>
      <c r="AE37" s="556">
        <v>-1.0139287404175752</v>
      </c>
      <c r="AF37" s="556">
        <v>0.36796257727041631</v>
      </c>
      <c r="AG37" s="556">
        <v>-2.1760801241841294</v>
      </c>
      <c r="AH37" s="556">
        <v>1.0118729671966757</v>
      </c>
      <c r="AI37" s="556">
        <v>-2.1760801241841294</v>
      </c>
      <c r="AJ37" s="556">
        <v>1.0118729671966757</v>
      </c>
      <c r="AK37" s="556" t="s">
        <v>159</v>
      </c>
      <c r="AL37" s="556">
        <v>-1.9035208914555388E-2</v>
      </c>
      <c r="AM37" s="556">
        <v>0.14064964028004018</v>
      </c>
      <c r="AN37" s="556">
        <v>-0.13533777176148742</v>
      </c>
      <c r="AO37" s="556">
        <v>0.89888214438639791</v>
      </c>
      <c r="AP37" s="556">
        <v>-0.40954121421790335</v>
      </c>
      <c r="AQ37" s="556">
        <v>0.37147079638879255</v>
      </c>
      <c r="AR37" s="556">
        <v>-0.40954121421790335</v>
      </c>
      <c r="AS37" s="556">
        <v>0.37147079638879255</v>
      </c>
      <c r="AT37" s="556" t="s">
        <v>159</v>
      </c>
      <c r="AU37" s="556">
        <v>0.14382771392444849</v>
      </c>
      <c r="AV37" s="556">
        <v>8.8414167855120837E-2</v>
      </c>
      <c r="AW37" s="556">
        <v>1.6267496195873337</v>
      </c>
      <c r="AX37" s="556">
        <v>0.17911859361070112</v>
      </c>
      <c r="AY37" s="556">
        <v>-0.10164936964703786</v>
      </c>
      <c r="AZ37" s="556">
        <v>0.38930479749593483</v>
      </c>
      <c r="BA37" s="556">
        <v>-0.10164936964703786</v>
      </c>
      <c r="BB37" s="556">
        <v>0.38930479749593483</v>
      </c>
      <c r="BC37" s="556" t="s">
        <v>159</v>
      </c>
      <c r="BD37" s="556">
        <v>2.6015652467456948E-2</v>
      </c>
      <c r="BE37" s="556">
        <v>0.12158373389936733</v>
      </c>
      <c r="BF37" s="556">
        <v>0.2139731330260809</v>
      </c>
      <c r="BG37" s="556">
        <v>0.8410327032502436</v>
      </c>
      <c r="BH37" s="556">
        <v>-0.31155491038911248</v>
      </c>
      <c r="BI37" s="556">
        <v>0.36358621532402641</v>
      </c>
      <c r="BJ37" s="556">
        <v>-0.31155491038911248</v>
      </c>
      <c r="BK37" s="556">
        <v>0.36358621532402641</v>
      </c>
    </row>
    <row r="38" spans="1:63" ht="15" thickBot="1" x14ac:dyDescent="0.35">
      <c r="A38" s="235" t="s">
        <v>84</v>
      </c>
      <c r="B38" s="239">
        <v>-2.0448999999999997</v>
      </c>
      <c r="C38" s="418">
        <f t="shared" si="8"/>
        <v>3.1258999999999997</v>
      </c>
      <c r="D38" s="240">
        <f t="shared" si="9"/>
        <v>-0.65417959627627242</v>
      </c>
      <c r="E38" s="242">
        <v>1.849413921397858</v>
      </c>
      <c r="F38" s="416">
        <f t="shared" si="10"/>
        <v>7.5085999999999995</v>
      </c>
      <c r="G38" s="240">
        <f t="shared" si="11"/>
        <v>0.24630609186770611</v>
      </c>
      <c r="H38" s="242">
        <v>0.63760360773591351</v>
      </c>
      <c r="I38" s="415">
        <f t="shared" si="12"/>
        <v>4.2943881967213136</v>
      </c>
      <c r="J38" s="240">
        <f t="shared" si="13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5"/>
        <v>6.9338931211544927E-2</v>
      </c>
      <c r="N38" s="220">
        <v>-0.12379754395977956</v>
      </c>
      <c r="AB38" s="557" t="s">
        <v>27</v>
      </c>
      <c r="AC38" s="557">
        <v>-7.0141084934909461</v>
      </c>
      <c r="AD38" s="557">
        <v>3.1311855029677487</v>
      </c>
      <c r="AE38" s="557">
        <v>-2.2400807894782822</v>
      </c>
      <c r="AF38" s="561">
        <v>8.8614001522613339E-2</v>
      </c>
      <c r="AG38" s="557">
        <v>-15.707673156672042</v>
      </c>
      <c r="AH38" s="557">
        <v>1.67945616969015</v>
      </c>
      <c r="AI38" s="557">
        <v>-15.707673156672042</v>
      </c>
      <c r="AJ38" s="557">
        <v>1.67945616969015</v>
      </c>
      <c r="AK38" s="557" t="s">
        <v>27</v>
      </c>
      <c r="AL38" s="557">
        <v>-0.7862490055127731</v>
      </c>
      <c r="AM38" s="557">
        <v>0.76710460134034109</v>
      </c>
      <c r="AN38" s="557">
        <v>-1.0249567062157905</v>
      </c>
      <c r="AO38" s="560">
        <v>0.36331967055079961</v>
      </c>
      <c r="AP38" s="557">
        <v>-2.9160728210788678</v>
      </c>
      <c r="AQ38" s="557">
        <v>1.3435748100533216</v>
      </c>
      <c r="AR38" s="557">
        <v>-2.9160728210788678</v>
      </c>
      <c r="AS38" s="557">
        <v>1.3435748100533216</v>
      </c>
      <c r="AT38" s="557" t="s">
        <v>27</v>
      </c>
      <c r="AU38" s="557">
        <v>-0.5887096350653217</v>
      </c>
      <c r="AV38" s="557">
        <v>0.48221179130143377</v>
      </c>
      <c r="AW38" s="557">
        <v>-1.2208528403597569</v>
      </c>
      <c r="AX38" s="560">
        <v>0.28918367206744339</v>
      </c>
      <c r="AY38" s="557">
        <v>-1.9275442026928475</v>
      </c>
      <c r="AZ38" s="557">
        <v>0.75012493256220403</v>
      </c>
      <c r="BA38" s="557">
        <v>-1.9275442026928475</v>
      </c>
      <c r="BB38" s="557">
        <v>0.75012493256220403</v>
      </c>
      <c r="BC38" s="557" t="s">
        <v>27</v>
      </c>
      <c r="BD38" s="557">
        <v>-1.0212090694429417</v>
      </c>
      <c r="BE38" s="557">
        <v>0.66311894958738837</v>
      </c>
      <c r="BF38" s="557">
        <v>-1.540008877861758</v>
      </c>
      <c r="BG38" s="560">
        <v>0.19840027184780118</v>
      </c>
      <c r="BH38" s="557">
        <v>-2.8623224311887485</v>
      </c>
      <c r="BI38" s="557">
        <v>0.81990429230286521</v>
      </c>
      <c r="BJ38" s="557">
        <v>-2.8623224311887485</v>
      </c>
      <c r="BK38" s="557">
        <v>0.81990429230286521</v>
      </c>
    </row>
    <row r="39" spans="1:63" x14ac:dyDescent="0.3">
      <c r="A39" s="235" t="s">
        <v>85</v>
      </c>
      <c r="B39" s="239">
        <v>-0.77380000000000015</v>
      </c>
      <c r="C39" s="418">
        <f t="shared" si="8"/>
        <v>1.2892000000000001</v>
      </c>
      <c r="D39" s="240">
        <f t="shared" si="9"/>
        <v>-0.60021718895439036</v>
      </c>
      <c r="E39" s="242">
        <v>-0.87190683761703458</v>
      </c>
      <c r="F39" s="416">
        <f t="shared" si="10"/>
        <v>8.2502999999999993</v>
      </c>
      <c r="G39" s="240">
        <f t="shared" si="11"/>
        <v>-0.10568183431112016</v>
      </c>
      <c r="H39" s="242">
        <v>0.51081309197247027</v>
      </c>
      <c r="I39" s="415">
        <f t="shared" si="12"/>
        <v>5.5288184321347602</v>
      </c>
      <c r="J39" s="240">
        <f t="shared" si="13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5"/>
        <v>0.30506992688237528</v>
      </c>
      <c r="N39" s="220">
        <v>-0.12379754395977956</v>
      </c>
    </row>
    <row r="40" spans="1:63" x14ac:dyDescent="0.3">
      <c r="A40" s="236" t="s">
        <v>86</v>
      </c>
      <c r="B40" s="239">
        <v>-0.69299999999999962</v>
      </c>
      <c r="C40" s="418">
        <f t="shared" si="8"/>
        <v>2.1473999999999998</v>
      </c>
      <c r="D40" s="240">
        <f t="shared" si="9"/>
        <v>-0.32271584241408202</v>
      </c>
      <c r="E40" s="242">
        <v>-0.90590974459061657</v>
      </c>
      <c r="F40" s="416">
        <f t="shared" si="10"/>
        <v>9.2515999999999998</v>
      </c>
      <c r="G40" s="240">
        <f t="shared" si="11"/>
        <v>-9.7919251220396103E-2</v>
      </c>
      <c r="H40" s="242">
        <v>2.7966349436854614</v>
      </c>
      <c r="I40" s="415">
        <f t="shared" si="12"/>
        <v>4.0606493176648994</v>
      </c>
      <c r="J40" s="240">
        <f t="shared" si="13"/>
        <v>0.68871619411195129</v>
      </c>
      <c r="K40" s="239">
        <v>0.20807480090515129</v>
      </c>
      <c r="L40" s="415">
        <f t="shared" si="14"/>
        <v>0.28163472327520855</v>
      </c>
      <c r="M40" s="395">
        <f>K40/L40</f>
        <v>0.73881089123312471</v>
      </c>
      <c r="N40" s="227">
        <v>-5.2460135362221633E-2</v>
      </c>
      <c r="AB40" t="s">
        <v>149</v>
      </c>
      <c r="AK40" t="s">
        <v>149</v>
      </c>
      <c r="AT40" t="s">
        <v>149</v>
      </c>
      <c r="BC40" t="s">
        <v>149</v>
      </c>
    </row>
    <row r="41" spans="1:63" ht="15" thickBot="1" x14ac:dyDescent="0.35">
      <c r="A41" s="485"/>
      <c r="B41" s="485"/>
      <c r="C41" s="485"/>
      <c r="D41" s="485"/>
      <c r="E41" s="485"/>
      <c r="F41" s="485"/>
      <c r="G41" s="485"/>
      <c r="H41" s="485"/>
      <c r="I41" s="485"/>
      <c r="J41" s="485"/>
      <c r="K41" s="485"/>
      <c r="L41" s="485"/>
      <c r="M41" s="485"/>
      <c r="N41" s="485"/>
      <c r="AB41" t="s">
        <v>182</v>
      </c>
      <c r="AK41" t="s">
        <v>184</v>
      </c>
      <c r="AT41" t="s">
        <v>186</v>
      </c>
    </row>
    <row r="42" spans="1:63" x14ac:dyDescent="0.3">
      <c r="AB42" s="559" t="s">
        <v>150</v>
      </c>
      <c r="AC42" s="559"/>
      <c r="AK42" s="559" t="s">
        <v>150</v>
      </c>
      <c r="AL42" s="559"/>
      <c r="AT42" s="559" t="s">
        <v>150</v>
      </c>
      <c r="AU42" s="559"/>
      <c r="BC42" s="559" t="s">
        <v>150</v>
      </c>
      <c r="BD42" s="559"/>
    </row>
    <row r="43" spans="1:63" x14ac:dyDescent="0.3">
      <c r="A43" s="535" t="s">
        <v>146</v>
      </c>
      <c r="B43" s="550"/>
      <c r="C43" s="550"/>
      <c r="D43" s="550"/>
      <c r="E43" s="550"/>
      <c r="F43" s="550"/>
      <c r="G43" s="550"/>
      <c r="H43" s="550"/>
      <c r="I43" s="550"/>
      <c r="J43" s="550"/>
      <c r="K43" s="550"/>
      <c r="L43" s="550"/>
      <c r="M43" s="550"/>
      <c r="N43" s="535"/>
      <c r="AB43" s="556" t="s">
        <v>151</v>
      </c>
      <c r="AC43" s="556">
        <v>0.50724260208561189</v>
      </c>
      <c r="AK43" s="556" t="s">
        <v>151</v>
      </c>
      <c r="AL43" s="556">
        <v>0.8630872392956892</v>
      </c>
      <c r="AT43" s="556" t="s">
        <v>151</v>
      </c>
      <c r="AU43" s="556">
        <v>0.63597904452519183</v>
      </c>
      <c r="BC43" s="556" t="s">
        <v>151</v>
      </c>
      <c r="BD43" s="556">
        <v>0.64956139629092535</v>
      </c>
    </row>
    <row r="44" spans="1:63" x14ac:dyDescent="0.3">
      <c r="A44" s="228"/>
      <c r="B44" s="535" t="s">
        <v>104</v>
      </c>
      <c r="C44" s="535"/>
      <c r="D44" s="535"/>
      <c r="E44" s="535" t="s">
        <v>102</v>
      </c>
      <c r="F44" s="535"/>
      <c r="G44" s="535"/>
      <c r="H44" s="535" t="s">
        <v>103</v>
      </c>
      <c r="I44" s="535"/>
      <c r="J44" s="535"/>
      <c r="K44" s="535" t="s">
        <v>72</v>
      </c>
      <c r="L44" s="535"/>
      <c r="M44" s="535"/>
      <c r="N44" s="244"/>
      <c r="AB44" s="556" t="s">
        <v>152</v>
      </c>
      <c r="AC44" s="556">
        <v>0.25729505737058245</v>
      </c>
      <c r="AK44" s="556" t="s">
        <v>152</v>
      </c>
      <c r="AL44" s="556">
        <v>0.7449195826350542</v>
      </c>
      <c r="AT44" s="556" t="s">
        <v>152</v>
      </c>
      <c r="AU44" s="556">
        <v>0.4044693450751759</v>
      </c>
      <c r="BC44" s="556" t="s">
        <v>152</v>
      </c>
      <c r="BD44" s="556">
        <v>0.42193000755141652</v>
      </c>
    </row>
    <row r="45" spans="1:63" x14ac:dyDescent="0.3">
      <c r="A45" s="229" t="s">
        <v>73</v>
      </c>
      <c r="B45" s="476" t="s">
        <v>87</v>
      </c>
      <c r="C45" s="215" t="s">
        <v>93</v>
      </c>
      <c r="D45" s="215" t="s">
        <v>75</v>
      </c>
      <c r="E45" s="476" t="s">
        <v>88</v>
      </c>
      <c r="F45" s="215" t="s">
        <v>94</v>
      </c>
      <c r="G45" s="215" t="s">
        <v>75</v>
      </c>
      <c r="H45" s="476" t="s">
        <v>89</v>
      </c>
      <c r="I45" s="215" t="s">
        <v>95</v>
      </c>
      <c r="J45" s="215" t="s">
        <v>75</v>
      </c>
      <c r="K45" s="476" t="s">
        <v>90</v>
      </c>
      <c r="L45" s="215" t="s">
        <v>96</v>
      </c>
      <c r="M45" s="215" t="s">
        <v>75</v>
      </c>
      <c r="N45" s="245" t="s">
        <v>27</v>
      </c>
      <c r="AB45" s="556" t="s">
        <v>153</v>
      </c>
      <c r="AC45" s="556">
        <v>9.7267431607765964E-3</v>
      </c>
      <c r="AK45" s="556" t="s">
        <v>153</v>
      </c>
      <c r="AL45" s="556">
        <v>0.65989277684673897</v>
      </c>
      <c r="AT45" s="556" t="s">
        <v>153</v>
      </c>
      <c r="AU45" s="556">
        <v>0.2059591267669012</v>
      </c>
      <c r="BC45" s="556" t="s">
        <v>153</v>
      </c>
      <c r="BD45" s="556">
        <v>0.22924001006855535</v>
      </c>
    </row>
    <row r="46" spans="1:63" x14ac:dyDescent="0.3">
      <c r="A46" s="478" t="s">
        <v>106</v>
      </c>
      <c r="B46" s="477">
        <v>-10.675350000000002</v>
      </c>
      <c r="C46" s="456">
        <f>'Spring Weights'!AE51</f>
        <v>21.909100000000002</v>
      </c>
      <c r="D46" s="456">
        <f>B46/C46</f>
        <v>-0.48725643682305531</v>
      </c>
      <c r="E46" s="477">
        <v>-5.150999999999998</v>
      </c>
      <c r="F46" s="456">
        <f>'Spring Weights'!AF51</f>
        <v>14.494399999999999</v>
      </c>
      <c r="G46" s="456">
        <f>E46/F46</f>
        <v>-0.35537862898774686</v>
      </c>
      <c r="H46" s="477">
        <v>-0.77466241219023235</v>
      </c>
      <c r="I46" s="456">
        <f>'Spring Weights'!AG51</f>
        <v>1.9859616586498321</v>
      </c>
      <c r="J46" s="456">
        <f>H46/I46</f>
        <v>-0.39006916816152998</v>
      </c>
      <c r="K46" s="477">
        <v>-5.8912854183412883E-2</v>
      </c>
      <c r="L46" s="456">
        <f>'Spring Weights'!AH51</f>
        <v>0.14481516859146945</v>
      </c>
      <c r="M46" s="456">
        <f>K46/L46</f>
        <v>-0.40681411178416588</v>
      </c>
      <c r="N46" s="86">
        <v>0.20454360227175514</v>
      </c>
      <c r="AB46" s="556" t="s">
        <v>154</v>
      </c>
      <c r="AC46" s="556">
        <v>0.43584971321528798</v>
      </c>
      <c r="AK46" s="556" t="s">
        <v>154</v>
      </c>
      <c r="AL46" s="556">
        <v>0.16386429953454154</v>
      </c>
      <c r="AT46" s="556" t="s">
        <v>154</v>
      </c>
      <c r="AU46" s="556">
        <v>0.16899633017867166</v>
      </c>
      <c r="BC46" s="556" t="s">
        <v>154</v>
      </c>
      <c r="BD46" s="556">
        <v>0.24207496877675877</v>
      </c>
    </row>
    <row r="47" spans="1:63" ht="15" thickBot="1" x14ac:dyDescent="0.35">
      <c r="A47" s="479" t="s">
        <v>107</v>
      </c>
      <c r="B47" s="477">
        <v>16.670300000000005</v>
      </c>
      <c r="C47" s="456">
        <f>'Spring Weights'!AE52</f>
        <v>30.079799999999999</v>
      </c>
      <c r="D47" s="456">
        <f t="shared" ref="D47:D52" si="16">B47/C47</f>
        <v>0.55420248804845795</v>
      </c>
      <c r="E47" s="477">
        <v>7.3421999999999983</v>
      </c>
      <c r="F47" s="456">
        <f>'Spring Weights'!AF52</f>
        <v>16.905100000000001</v>
      </c>
      <c r="G47" s="456">
        <f t="shared" ref="G47:G52" si="17">E47/F47</f>
        <v>0.43431863757091044</v>
      </c>
      <c r="H47" s="477">
        <v>0.8105395516297047</v>
      </c>
      <c r="I47" s="456">
        <f>'Spring Weights'!AG52</f>
        <v>1.7951717616012994</v>
      </c>
      <c r="J47" s="456">
        <f t="shared" ref="J47:J52" si="18">H47/I47</f>
        <v>0.45151086317595629</v>
      </c>
      <c r="K47" s="477">
        <v>6.5999564974747599E-2</v>
      </c>
      <c r="L47" s="456">
        <f>'Spring Weights'!AH52</f>
        <v>0.13238380964895011</v>
      </c>
      <c r="M47" s="456">
        <f t="shared" ref="M47:M52" si="19">K47/L47</f>
        <v>0.49854710443643002</v>
      </c>
      <c r="N47" s="220">
        <v>-0.31661374974045781</v>
      </c>
      <c r="AB47" s="557" t="s">
        <v>155</v>
      </c>
      <c r="AC47" s="557">
        <v>5</v>
      </c>
      <c r="AK47" s="557" t="s">
        <v>155</v>
      </c>
      <c r="AL47" s="557">
        <v>5</v>
      </c>
      <c r="AT47" s="557" t="s">
        <v>155</v>
      </c>
      <c r="AU47" s="557">
        <v>5</v>
      </c>
      <c r="BC47" s="557" t="s">
        <v>155</v>
      </c>
      <c r="BD47" s="557">
        <v>5</v>
      </c>
    </row>
    <row r="48" spans="1:63" x14ac:dyDescent="0.3">
      <c r="A48" s="480" t="s">
        <v>108</v>
      </c>
      <c r="B48" s="477">
        <v>-1.115199999999998</v>
      </c>
      <c r="C48" s="456">
        <f>'Spring Weights'!AE53</f>
        <v>27.011699999999998</v>
      </c>
      <c r="D48" s="456">
        <f t="shared" si="16"/>
        <v>-4.1285813184656947E-2</v>
      </c>
      <c r="E48" s="477">
        <v>9.4342000000000006</v>
      </c>
      <c r="F48" s="456">
        <f>'Spring Weights'!AF53</f>
        <v>11.104199999999999</v>
      </c>
      <c r="G48" s="456">
        <f t="shared" si="17"/>
        <v>0.849606455215144</v>
      </c>
      <c r="H48" s="477">
        <v>1.3972786932835388</v>
      </c>
      <c r="I48" s="456">
        <f>'Spring Weights'!AG53</f>
        <v>1.6108243373451037</v>
      </c>
      <c r="J48" s="456">
        <f t="shared" si="18"/>
        <v>0.86743083084185191</v>
      </c>
      <c r="K48" s="477">
        <v>0.11179122774730278</v>
      </c>
      <c r="L48" s="456">
        <f>'Spring Weights'!AH53</f>
        <v>0.12090681526084991</v>
      </c>
      <c r="M48" s="456">
        <f t="shared" si="19"/>
        <v>0.9246065038279212</v>
      </c>
      <c r="N48" s="222">
        <v>-0.11017208412824342</v>
      </c>
    </row>
    <row r="49" spans="1:63" ht="15" thickBot="1" x14ac:dyDescent="0.35">
      <c r="A49" s="481" t="s">
        <v>109</v>
      </c>
      <c r="B49" s="477">
        <v>-5.7471499999999978</v>
      </c>
      <c r="C49" s="456">
        <f>'Spring Weights'!AE54</f>
        <v>23.116849999999999</v>
      </c>
      <c r="D49" s="456">
        <f t="shared" si="16"/>
        <v>-0.24861302469843416</v>
      </c>
      <c r="E49" s="477">
        <v>-7.2691999999999979</v>
      </c>
      <c r="F49" s="456">
        <f>'Spring Weights'!AF54</f>
        <v>17.119799999999998</v>
      </c>
      <c r="G49" s="456">
        <f t="shared" si="17"/>
        <v>-0.42460776410939371</v>
      </c>
      <c r="H49" s="477">
        <v>-1.5759909038885076</v>
      </c>
      <c r="I49" s="456">
        <f>'Spring Weights'!AG54</f>
        <v>3.3155715952934552</v>
      </c>
      <c r="J49" s="456">
        <f t="shared" si="18"/>
        <v>-0.47533007766313051</v>
      </c>
      <c r="K49" s="477">
        <v>-0.14377021099166365</v>
      </c>
      <c r="L49" s="456">
        <f>'Spring Weights'!AH54</f>
        <v>0.27119958938714811</v>
      </c>
      <c r="M49" s="456">
        <f t="shared" si="19"/>
        <v>-0.5301269493680022</v>
      </c>
      <c r="N49" s="87">
        <v>6.0405779541984679E-2</v>
      </c>
      <c r="AB49" t="s">
        <v>156</v>
      </c>
      <c r="AK49" t="s">
        <v>156</v>
      </c>
      <c r="AT49" t="s">
        <v>156</v>
      </c>
      <c r="BC49" t="s">
        <v>156</v>
      </c>
    </row>
    <row r="50" spans="1:63" x14ac:dyDescent="0.3">
      <c r="A50" s="482" t="s">
        <v>110</v>
      </c>
      <c r="B50" s="477">
        <v>-2.4497</v>
      </c>
      <c r="C50" s="456">
        <f>'Spring Weights'!AE55</f>
        <v>32.466099999999997</v>
      </c>
      <c r="D50" s="456">
        <f t="shared" si="16"/>
        <v>-7.54540890344082E-2</v>
      </c>
      <c r="E50" s="477">
        <v>0.86660000000000181</v>
      </c>
      <c r="F50" s="456">
        <f>'Spring Weights'!AF55</f>
        <v>14.4572</v>
      </c>
      <c r="G50" s="456">
        <f t="shared" si="17"/>
        <v>5.9942450820352614E-2</v>
      </c>
      <c r="H50" s="477">
        <v>-6.2934888555123525E-2</v>
      </c>
      <c r="I50" s="456">
        <f>'Spring Weights'!AG55</f>
        <v>2.6167157657569384</v>
      </c>
      <c r="J50" s="456">
        <f t="shared" si="18"/>
        <v>-2.4051098471873318E-2</v>
      </c>
      <c r="K50" s="477">
        <v>-1.2090433338006967E-2</v>
      </c>
      <c r="L50" s="456">
        <f>'Spring Weights'!AH55</f>
        <v>0.22393563169580205</v>
      </c>
      <c r="M50" s="456">
        <f t="shared" si="19"/>
        <v>-5.3990663506515192E-2</v>
      </c>
      <c r="N50" s="225">
        <v>-3.4732918409770948E-2</v>
      </c>
      <c r="AB50" s="558"/>
      <c r="AC50" s="558" t="s">
        <v>160</v>
      </c>
      <c r="AD50" s="558" t="s">
        <v>161</v>
      </c>
      <c r="AE50" s="558" t="s">
        <v>162</v>
      </c>
      <c r="AF50" s="558" t="s">
        <v>163</v>
      </c>
      <c r="AG50" s="558" t="s">
        <v>164</v>
      </c>
      <c r="AK50" s="558"/>
      <c r="AL50" s="558" t="s">
        <v>160</v>
      </c>
      <c r="AM50" s="558" t="s">
        <v>161</v>
      </c>
      <c r="AN50" s="558" t="s">
        <v>162</v>
      </c>
      <c r="AO50" s="558" t="s">
        <v>163</v>
      </c>
      <c r="AP50" s="558" t="s">
        <v>164</v>
      </c>
      <c r="AT50" s="558"/>
      <c r="AU50" s="558" t="s">
        <v>160</v>
      </c>
      <c r="AV50" s="558" t="s">
        <v>161</v>
      </c>
      <c r="AW50" s="558" t="s">
        <v>162</v>
      </c>
      <c r="AX50" s="558" t="s">
        <v>163</v>
      </c>
      <c r="AY50" s="558" t="s">
        <v>164</v>
      </c>
      <c r="BC50" s="558"/>
      <c r="BD50" s="558" t="s">
        <v>160</v>
      </c>
      <c r="BE50" s="558" t="s">
        <v>161</v>
      </c>
      <c r="BF50" s="558" t="s">
        <v>162</v>
      </c>
      <c r="BG50" s="558" t="s">
        <v>163</v>
      </c>
      <c r="BH50" s="558" t="s">
        <v>164</v>
      </c>
    </row>
    <row r="51" spans="1:63" x14ac:dyDescent="0.3">
      <c r="A51" s="483" t="s">
        <v>111</v>
      </c>
      <c r="B51" s="477">
        <v>-0.90669999999999895</v>
      </c>
      <c r="C51" s="456">
        <f>'Spring Weights'!AE56</f>
        <v>13.267099999999999</v>
      </c>
      <c r="D51" s="456">
        <f t="shared" si="16"/>
        <v>-6.8341988829510522E-2</v>
      </c>
      <c r="E51" s="477">
        <v>1.3810999999999991</v>
      </c>
      <c r="F51" s="456">
        <f>'Spring Weights'!AF56</f>
        <v>5.7544500000000003</v>
      </c>
      <c r="G51" s="456">
        <f t="shared" si="17"/>
        <v>0.24000556091372746</v>
      </c>
      <c r="H51" s="477">
        <v>0.38746072842202617</v>
      </c>
      <c r="I51" s="456">
        <f>'Spring Weights'!AG56</f>
        <v>0.87419589593121216</v>
      </c>
      <c r="J51" s="456">
        <f t="shared" si="18"/>
        <v>0.44321956923544548</v>
      </c>
      <c r="K51" s="477">
        <v>2.8259884453441547E-2</v>
      </c>
      <c r="L51" s="456">
        <f>'Spring Weights'!AH56</f>
        <v>5.3915099455572491E-2</v>
      </c>
      <c r="M51" s="456">
        <f t="shared" si="19"/>
        <v>0.52415528745761586</v>
      </c>
      <c r="N51" s="220">
        <v>-0.16746416727938898</v>
      </c>
      <c r="AB51" s="556" t="s">
        <v>157</v>
      </c>
      <c r="AC51" s="556">
        <v>1</v>
      </c>
      <c r="AD51" s="556">
        <v>0.19742853061115484</v>
      </c>
      <c r="AE51" s="556">
        <v>0.19742853061115484</v>
      </c>
      <c r="AF51" s="556">
        <v>1.0392891278991927</v>
      </c>
      <c r="AG51" s="556">
        <v>0.38303551199188679</v>
      </c>
      <c r="AK51" s="556" t="s">
        <v>157</v>
      </c>
      <c r="AL51" s="556">
        <v>1</v>
      </c>
      <c r="AM51" s="556">
        <v>0.23524598437081473</v>
      </c>
      <c r="AN51" s="556">
        <v>0.23524598437081473</v>
      </c>
      <c r="AO51" s="556">
        <v>8.7609969083117534</v>
      </c>
      <c r="AP51" s="556">
        <v>5.9548855531135987E-2</v>
      </c>
      <c r="AT51" s="556" t="s">
        <v>157</v>
      </c>
      <c r="AU51" s="556">
        <v>1</v>
      </c>
      <c r="AV51" s="556">
        <v>5.8191197233902467E-2</v>
      </c>
      <c r="AW51" s="556">
        <v>5.8191197233902467E-2</v>
      </c>
      <c r="AX51" s="556">
        <v>2.0375240555479053</v>
      </c>
      <c r="AY51" s="556">
        <v>0.24874691573503355</v>
      </c>
      <c r="BC51" s="556" t="s">
        <v>157</v>
      </c>
      <c r="BD51" s="556">
        <v>1</v>
      </c>
      <c r="BE51" s="556">
        <v>0.12831605864164392</v>
      </c>
      <c r="BF51" s="556">
        <v>0.12831605864164392</v>
      </c>
      <c r="BG51" s="556">
        <v>2.189682978167796</v>
      </c>
      <c r="BH51" s="556">
        <v>0.23549930259735113</v>
      </c>
    </row>
    <row r="52" spans="1:63" x14ac:dyDescent="0.3">
      <c r="A52" s="484" t="s">
        <v>112</v>
      </c>
      <c r="B52" s="477">
        <v>0.56019999999999825</v>
      </c>
      <c r="C52" s="456">
        <f>'Spring Weights'!AE57</f>
        <v>17.251000000000001</v>
      </c>
      <c r="D52" s="456">
        <f t="shared" si="16"/>
        <v>3.2473479798272462E-2</v>
      </c>
      <c r="E52" s="477">
        <v>1.3854499999999987</v>
      </c>
      <c r="F52" s="456">
        <f>'Spring Weights'!AF57</f>
        <v>11.574250000000001</v>
      </c>
      <c r="G52" s="456">
        <f t="shared" si="17"/>
        <v>0.11970106054387962</v>
      </c>
      <c r="H52" s="477">
        <v>-0.51978052806460084</v>
      </c>
      <c r="I52" s="456">
        <f>'Spring Weights'!AG57</f>
        <v>1.7691754221837288</v>
      </c>
      <c r="J52" s="456">
        <f t="shared" si="18"/>
        <v>-0.29379818504545202</v>
      </c>
      <c r="K52" s="477">
        <v>-4.1853378148473147E-2</v>
      </c>
      <c r="L52" s="456">
        <f>'Spring Weights'!AH57</f>
        <v>0.12215541692678275</v>
      </c>
      <c r="M52" s="456">
        <f t="shared" si="19"/>
        <v>-0.34262400474273796</v>
      </c>
      <c r="N52" s="227">
        <v>-3.3378369109007613E-2</v>
      </c>
      <c r="AB52" s="556" t="s">
        <v>158</v>
      </c>
      <c r="AC52" s="556">
        <v>3</v>
      </c>
      <c r="AD52" s="556">
        <v>0.56989491752954635</v>
      </c>
      <c r="AE52" s="556">
        <v>0.18996497250984878</v>
      </c>
      <c r="AF52" s="556"/>
      <c r="AG52" s="556"/>
      <c r="AK52" s="556" t="s">
        <v>158</v>
      </c>
      <c r="AL52" s="556">
        <v>3</v>
      </c>
      <c r="AM52" s="556">
        <v>8.0554525985837844E-2</v>
      </c>
      <c r="AN52" s="556">
        <v>2.6851508661945949E-2</v>
      </c>
      <c r="AO52" s="556"/>
      <c r="AP52" s="556"/>
      <c r="AT52" s="556" t="s">
        <v>158</v>
      </c>
      <c r="AU52" s="556">
        <v>3</v>
      </c>
      <c r="AV52" s="556">
        <v>8.5679278841575821E-2</v>
      </c>
      <c r="AW52" s="556">
        <v>2.8559759613858607E-2</v>
      </c>
      <c r="AX52" s="556"/>
      <c r="AY52" s="556"/>
      <c r="BC52" s="556" t="s">
        <v>158</v>
      </c>
      <c r="BD52" s="556">
        <v>3</v>
      </c>
      <c r="BE52" s="556">
        <v>0.17580087152480622</v>
      </c>
      <c r="BF52" s="556">
        <v>5.8600290508268739E-2</v>
      </c>
      <c r="BG52" s="556"/>
      <c r="BH52" s="556"/>
    </row>
    <row r="53" spans="1:63" ht="15" thickBot="1" x14ac:dyDescent="0.35">
      <c r="AB53" s="557" t="s">
        <v>105</v>
      </c>
      <c r="AC53" s="557">
        <v>4</v>
      </c>
      <c r="AD53" s="557">
        <v>0.76732344814070119</v>
      </c>
      <c r="AE53" s="557"/>
      <c r="AF53" s="557"/>
      <c r="AG53" s="557"/>
      <c r="AK53" s="557" t="s">
        <v>105</v>
      </c>
      <c r="AL53" s="557">
        <v>4</v>
      </c>
      <c r="AM53" s="557">
        <v>0.31580051035665258</v>
      </c>
      <c r="AN53" s="557"/>
      <c r="AO53" s="557"/>
      <c r="AP53" s="557"/>
      <c r="AT53" s="557" t="s">
        <v>105</v>
      </c>
      <c r="AU53" s="557">
        <v>4</v>
      </c>
      <c r="AV53" s="557">
        <v>0.14387047607547829</v>
      </c>
      <c r="AW53" s="557"/>
      <c r="AX53" s="557"/>
      <c r="AY53" s="557"/>
      <c r="BC53" s="557" t="s">
        <v>105</v>
      </c>
      <c r="BD53" s="557">
        <v>4</v>
      </c>
      <c r="BE53" s="557">
        <v>0.30411693016645014</v>
      </c>
      <c r="BF53" s="557"/>
      <c r="BG53" s="557"/>
      <c r="BH53" s="557"/>
    </row>
    <row r="54" spans="1:63" ht="15" thickBot="1" x14ac:dyDescent="0.35">
      <c r="A54" s="535" t="s">
        <v>147</v>
      </c>
      <c r="B54" s="550"/>
      <c r="C54" s="550"/>
      <c r="D54" s="550"/>
      <c r="E54" s="550"/>
      <c r="F54" s="550"/>
      <c r="G54" s="550"/>
      <c r="H54" s="550"/>
      <c r="I54" s="550"/>
      <c r="J54" s="550"/>
      <c r="K54" s="550"/>
      <c r="L54" s="550"/>
      <c r="M54" s="550"/>
      <c r="N54" s="535"/>
    </row>
    <row r="55" spans="1:63" x14ac:dyDescent="0.3">
      <c r="A55" s="228"/>
      <c r="B55" s="535" t="s">
        <v>104</v>
      </c>
      <c r="C55" s="535"/>
      <c r="D55" s="535"/>
      <c r="E55" s="535" t="s">
        <v>102</v>
      </c>
      <c r="F55" s="535"/>
      <c r="G55" s="535"/>
      <c r="H55" s="535" t="s">
        <v>103</v>
      </c>
      <c r="I55" s="535"/>
      <c r="J55" s="535"/>
      <c r="K55" s="535" t="s">
        <v>72</v>
      </c>
      <c r="L55" s="535"/>
      <c r="M55" s="535"/>
      <c r="N55" s="244"/>
      <c r="AB55" s="558"/>
      <c r="AC55" s="558" t="s">
        <v>165</v>
      </c>
      <c r="AD55" s="558" t="s">
        <v>154</v>
      </c>
      <c r="AE55" s="558" t="s">
        <v>166</v>
      </c>
      <c r="AF55" s="558" t="s">
        <v>167</v>
      </c>
      <c r="AG55" s="558" t="s">
        <v>168</v>
      </c>
      <c r="AH55" s="558" t="s">
        <v>169</v>
      </c>
      <c r="AI55" s="558" t="s">
        <v>170</v>
      </c>
      <c r="AJ55" s="558" t="s">
        <v>171</v>
      </c>
      <c r="AK55" s="558"/>
      <c r="AL55" s="558" t="s">
        <v>165</v>
      </c>
      <c r="AM55" s="558" t="s">
        <v>154</v>
      </c>
      <c r="AN55" s="558" t="s">
        <v>166</v>
      </c>
      <c r="AO55" s="558" t="s">
        <v>167</v>
      </c>
      <c r="AP55" s="558" t="s">
        <v>168</v>
      </c>
      <c r="AQ55" s="558" t="s">
        <v>169</v>
      </c>
      <c r="AR55" s="558" t="s">
        <v>170</v>
      </c>
      <c r="AS55" s="558" t="s">
        <v>171</v>
      </c>
      <c r="AT55" s="558"/>
      <c r="AU55" s="558" t="s">
        <v>165</v>
      </c>
      <c r="AV55" s="558" t="s">
        <v>154</v>
      </c>
      <c r="AW55" s="558" t="s">
        <v>166</v>
      </c>
      <c r="AX55" s="558" t="s">
        <v>167</v>
      </c>
      <c r="AY55" s="558" t="s">
        <v>168</v>
      </c>
      <c r="AZ55" s="558" t="s">
        <v>169</v>
      </c>
      <c r="BA55" s="558" t="s">
        <v>170</v>
      </c>
      <c r="BB55" s="558" t="s">
        <v>171</v>
      </c>
      <c r="BC55" s="558"/>
      <c r="BD55" s="558" t="s">
        <v>165</v>
      </c>
      <c r="BE55" s="558" t="s">
        <v>154</v>
      </c>
      <c r="BF55" s="558" t="s">
        <v>166</v>
      </c>
      <c r="BG55" s="558" t="s">
        <v>167</v>
      </c>
      <c r="BH55" s="558" t="s">
        <v>168</v>
      </c>
      <c r="BI55" s="558" t="s">
        <v>169</v>
      </c>
      <c r="BJ55" s="558" t="s">
        <v>170</v>
      </c>
      <c r="BK55" s="558" t="s">
        <v>171</v>
      </c>
    </row>
    <row r="56" spans="1:63" x14ac:dyDescent="0.3">
      <c r="A56" s="229" t="s">
        <v>73</v>
      </c>
      <c r="B56" s="476" t="s">
        <v>87</v>
      </c>
      <c r="C56" s="215" t="s">
        <v>93</v>
      </c>
      <c r="D56" s="215" t="s">
        <v>75</v>
      </c>
      <c r="E56" s="476" t="s">
        <v>88</v>
      </c>
      <c r="F56" s="215" t="s">
        <v>94</v>
      </c>
      <c r="G56" s="215" t="s">
        <v>75</v>
      </c>
      <c r="H56" s="476" t="s">
        <v>89</v>
      </c>
      <c r="I56" s="215" t="s">
        <v>95</v>
      </c>
      <c r="J56" s="215" t="s">
        <v>75</v>
      </c>
      <c r="K56" s="476" t="s">
        <v>90</v>
      </c>
      <c r="L56" s="215" t="s">
        <v>96</v>
      </c>
      <c r="M56" s="215" t="s">
        <v>75</v>
      </c>
      <c r="N56" s="245" t="s">
        <v>27</v>
      </c>
      <c r="AB56" s="556" t="s">
        <v>159</v>
      </c>
      <c r="AC56" s="556">
        <v>-0.42841128112440341</v>
      </c>
      <c r="AD56" s="556">
        <v>0.23984774431231323</v>
      </c>
      <c r="AE56" s="556">
        <v>-1.7861801550510132</v>
      </c>
      <c r="AF56" s="556">
        <v>0.17204690320560756</v>
      </c>
      <c r="AG56" s="556">
        <v>-1.1917138488417565</v>
      </c>
      <c r="AH56" s="556">
        <v>0.33489128659294953</v>
      </c>
      <c r="AI56" s="556">
        <v>-1.1917138488417565</v>
      </c>
      <c r="AJ56" s="556">
        <v>0.33489128659294953</v>
      </c>
      <c r="AK56" s="556" t="s">
        <v>159</v>
      </c>
      <c r="AL56" s="556">
        <v>-5.2725924486567863E-2</v>
      </c>
      <c r="AM56" s="556">
        <v>9.017439136701591E-2</v>
      </c>
      <c r="AN56" s="556">
        <v>-0.58471062224273584</v>
      </c>
      <c r="AO56" s="556">
        <v>0.59980988339506902</v>
      </c>
      <c r="AP56" s="556">
        <v>-0.33970108312373487</v>
      </c>
      <c r="AQ56" s="556">
        <v>0.23424923415059912</v>
      </c>
      <c r="AR56" s="556">
        <v>-0.33970108312373487</v>
      </c>
      <c r="AS56" s="556">
        <v>0.23424923415059912</v>
      </c>
      <c r="AT56" s="556" t="s">
        <v>159</v>
      </c>
      <c r="AU56" s="556">
        <v>0.13286760613533788</v>
      </c>
      <c r="AV56" s="556">
        <v>9.2998543675516521E-2</v>
      </c>
      <c r="AW56" s="556">
        <v>1.4287063096270569</v>
      </c>
      <c r="AX56" s="556">
        <v>0.24841145967953634</v>
      </c>
      <c r="AY56" s="556">
        <v>-0.16309526558157533</v>
      </c>
      <c r="AZ56" s="556">
        <v>0.42883047785225109</v>
      </c>
      <c r="BA56" s="556">
        <v>-0.16309526558157533</v>
      </c>
      <c r="BB56" s="556">
        <v>0.42883047785225109</v>
      </c>
      <c r="BC56" s="556" t="s">
        <v>159</v>
      </c>
      <c r="BD56" s="556">
        <v>1.4051117648737996E-2</v>
      </c>
      <c r="BE56" s="556">
        <v>0.13321365933054993</v>
      </c>
      <c r="BF56" s="556">
        <v>0.10547805472314391</v>
      </c>
      <c r="BG56" s="556">
        <v>0.92265359707617201</v>
      </c>
      <c r="BH56" s="556">
        <v>-0.4098942003010933</v>
      </c>
      <c r="BI56" s="556">
        <v>0.43799643559856932</v>
      </c>
      <c r="BJ56" s="556">
        <v>-0.4098942003010933</v>
      </c>
      <c r="BK56" s="556">
        <v>0.43799643559856932</v>
      </c>
    </row>
    <row r="57" spans="1:63" ht="15" thickBot="1" x14ac:dyDescent="0.35">
      <c r="A57" s="478" t="s">
        <v>106</v>
      </c>
      <c r="B57" s="477">
        <f>'Summer Weights'!AJ60</f>
        <v>0.27329999999999988</v>
      </c>
      <c r="C57" s="456">
        <f>'Summer Weights'!AE51</f>
        <v>1.1408</v>
      </c>
      <c r="D57" s="456">
        <f>B57/C57</f>
        <v>0.23956872370266469</v>
      </c>
      <c r="E57" s="477">
        <f>'Summer Weights'!AK60</f>
        <v>3.428090000000001</v>
      </c>
      <c r="F57" s="456">
        <f>'Summer Weights'!AF51</f>
        <v>6.6535499999999992</v>
      </c>
      <c r="G57" s="456">
        <f>E57/F57</f>
        <v>0.51522720953475987</v>
      </c>
      <c r="H57" s="477">
        <f>'Summer Weights'!AL60</f>
        <v>1.3766493955717056</v>
      </c>
      <c r="I57" s="456">
        <f>'Summer Weights'!AG51</f>
        <v>4.0180348353587583</v>
      </c>
      <c r="J57" s="456">
        <f>H57/I57</f>
        <v>0.34261758595450026</v>
      </c>
      <c r="K57" s="477">
        <f>'Summer Weights'!AM60</f>
        <v>7.4876337135197729E-2</v>
      </c>
      <c r="L57" s="456">
        <f>'Summer Weights'!AH51</f>
        <v>0.22539512687583316</v>
      </c>
      <c r="M57" s="456">
        <f>K57/L57</f>
        <v>0.33220033712816693</v>
      </c>
      <c r="N57" s="86">
        <v>-0.25646381521666273</v>
      </c>
      <c r="AB57" s="557" t="s">
        <v>27</v>
      </c>
      <c r="AC57" s="557">
        <v>-1.7728264890811853</v>
      </c>
      <c r="AD57" s="557">
        <v>1.7389938261192028</v>
      </c>
      <c r="AE57" s="557">
        <v>-1.019455309417334</v>
      </c>
      <c r="AF57" s="560">
        <v>0.3830355119918874</v>
      </c>
      <c r="AG57" s="557">
        <v>-7.3070809659254232</v>
      </c>
      <c r="AH57" s="557">
        <v>3.7614279877630521</v>
      </c>
      <c r="AI57" s="557">
        <v>-7.3070809659254232</v>
      </c>
      <c r="AJ57" s="557">
        <v>3.7614279877630521</v>
      </c>
      <c r="AK57" s="557" t="s">
        <v>27</v>
      </c>
      <c r="AL57" s="557">
        <v>-1.9351845362176592</v>
      </c>
      <c r="AM57" s="557">
        <v>0.65380106163144358</v>
      </c>
      <c r="AN57" s="557">
        <v>-2.9598981246508722</v>
      </c>
      <c r="AO57" s="561">
        <v>5.9548855531136022E-2</v>
      </c>
      <c r="AP57" s="557">
        <v>-4.0158713091972134</v>
      </c>
      <c r="AQ57" s="557">
        <v>0.145502236761895</v>
      </c>
      <c r="AR57" s="557">
        <v>-4.0158713091972134</v>
      </c>
      <c r="AS57" s="557">
        <v>0.145502236761895</v>
      </c>
      <c r="AT57" s="557" t="s">
        <v>27</v>
      </c>
      <c r="AU57" s="557">
        <v>-0.96247602872795501</v>
      </c>
      <c r="AV57" s="557">
        <v>0.67427731602601404</v>
      </c>
      <c r="AW57" s="557">
        <v>-1.4274186686280605</v>
      </c>
      <c r="AX57" s="560">
        <v>0.24874691573503355</v>
      </c>
      <c r="AY57" s="557">
        <v>-3.1083273818515593</v>
      </c>
      <c r="AZ57" s="557">
        <v>1.1833753243956491</v>
      </c>
      <c r="BA57" s="557">
        <v>-3.1083273818515593</v>
      </c>
      <c r="BB57" s="557">
        <v>1.1833753243956491</v>
      </c>
      <c r="BC57" s="557" t="s">
        <v>27</v>
      </c>
      <c r="BD57" s="557">
        <v>-1.429228873361903</v>
      </c>
      <c r="BE57" s="557">
        <v>0.96585328244289959</v>
      </c>
      <c r="BF57" s="557">
        <v>-1.4797577430673563</v>
      </c>
      <c r="BG57" s="560">
        <v>0.23549930259735113</v>
      </c>
      <c r="BH57" s="557">
        <v>-4.5030050835184516</v>
      </c>
      <c r="BI57" s="557">
        <v>1.6445473367946457</v>
      </c>
      <c r="BJ57" s="557">
        <v>-4.5030050835184516</v>
      </c>
      <c r="BK57" s="557">
        <v>1.6445473367946457</v>
      </c>
    </row>
    <row r="58" spans="1:63" x14ac:dyDescent="0.3">
      <c r="A58" s="479" t="s">
        <v>107</v>
      </c>
      <c r="B58" s="477">
        <f>'Summer Weights'!AJ61</f>
        <v>4.7496999999999998</v>
      </c>
      <c r="C58" s="456">
        <f>'Summer Weights'!AE52</f>
        <v>1.5595000000000001</v>
      </c>
      <c r="D58" s="456">
        <f t="shared" ref="D58:D62" si="20">B58/C58</f>
        <v>3.0456556588650203</v>
      </c>
      <c r="E58" s="477">
        <f>'Summer Weights'!AK61</f>
        <v>-0.38919999999999977</v>
      </c>
      <c r="F58" s="456">
        <f>'Summer Weights'!AF52</f>
        <v>7.0016999999999996</v>
      </c>
      <c r="G58" s="456">
        <f t="shared" ref="G58:G62" si="21">E58/F58</f>
        <v>-5.5586500421326221E-2</v>
      </c>
      <c r="H58" s="477">
        <f>'Summer Weights'!AL61</f>
        <v>0.77072804517574856</v>
      </c>
      <c r="I58" s="456">
        <f>'Summer Weights'!AG52</f>
        <v>3.2029096365455167</v>
      </c>
      <c r="J58" s="456">
        <f t="shared" ref="J58:J62" si="22">H58/I58</f>
        <v>0.2406337151637577</v>
      </c>
      <c r="K58" s="477">
        <f>'Summer Weights'!AM61</f>
        <v>4.7747439937281255E-2</v>
      </c>
      <c r="L58" s="456">
        <f>'Summer Weights'!AH52</f>
        <v>0.18703707902634226</v>
      </c>
      <c r="M58" s="456">
        <f t="shared" ref="M58:M62" si="23">K58/L58</f>
        <v>0.25528328492852753</v>
      </c>
      <c r="N58" s="420">
        <v>-0.32648441197031308</v>
      </c>
      <c r="W58" s="215" t="s">
        <v>75</v>
      </c>
      <c r="X58" s="215" t="s">
        <v>75</v>
      </c>
      <c r="Y58" s="215" t="s">
        <v>75</v>
      </c>
      <c r="Z58" s="215" t="s">
        <v>75</v>
      </c>
      <c r="AA58" s="245" t="s">
        <v>27</v>
      </c>
    </row>
    <row r="59" spans="1:63" x14ac:dyDescent="0.3">
      <c r="A59" s="481" t="s">
        <v>109</v>
      </c>
      <c r="B59" s="477">
        <f>'Summer Weights'!AJ63</f>
        <v>-3.2263500000000001</v>
      </c>
      <c r="C59" s="456">
        <f>'Summer Weights'!AE54</f>
        <v>6.3520000000000003</v>
      </c>
      <c r="D59" s="456">
        <f t="shared" si="20"/>
        <v>-0.50792663727959697</v>
      </c>
      <c r="E59" s="477">
        <f>'Summer Weights'!AK63</f>
        <v>-2.091899999999999</v>
      </c>
      <c r="F59" s="456">
        <f>'Summer Weights'!AF54</f>
        <v>9.2189999999999994</v>
      </c>
      <c r="G59" s="456">
        <f t="shared" si="21"/>
        <v>-0.2269118125610152</v>
      </c>
      <c r="H59" s="477">
        <f>'Summer Weights'!AL63</f>
        <v>-0.3989000650117589</v>
      </c>
      <c r="I59" s="456">
        <f>'Summer Weights'!AG54</f>
        <v>6.0716580287003303</v>
      </c>
      <c r="J59" s="456">
        <f t="shared" si="22"/>
        <v>-6.5698704229748175E-2</v>
      </c>
      <c r="K59" s="477">
        <f>'Summer Weights'!AM63</f>
        <v>-8.1408390169192879E-2</v>
      </c>
      <c r="L59" s="456">
        <f>'Summer Weights'!AH54</f>
        <v>0.49624659678622718</v>
      </c>
      <c r="M59" s="456">
        <f t="shared" si="23"/>
        <v>-0.16404825886244201</v>
      </c>
      <c r="N59" s="87">
        <v>8.8871890830739209E-2</v>
      </c>
      <c r="W59" s="456">
        <v>0.23956872370266469</v>
      </c>
      <c r="X59" s="456">
        <v>0.51522720953475987</v>
      </c>
      <c r="Y59" s="456">
        <v>0.34261758595450026</v>
      </c>
      <c r="Z59" s="456">
        <v>0.33220033712816693</v>
      </c>
      <c r="AA59" s="86">
        <v>-0.25646381521666273</v>
      </c>
    </row>
    <row r="60" spans="1:63" x14ac:dyDescent="0.3">
      <c r="A60" s="482" t="s">
        <v>110</v>
      </c>
      <c r="B60" s="477">
        <f>'Summer Weights'!AJ64</f>
        <v>-4.1578999999999997</v>
      </c>
      <c r="C60" s="456">
        <f>'Summer Weights'!AE55</f>
        <v>6.3075000000000001</v>
      </c>
      <c r="D60" s="456">
        <f t="shared" si="20"/>
        <v>-0.65919936583432415</v>
      </c>
      <c r="E60" s="477">
        <f>'Summer Weights'!AK64</f>
        <v>1.5092999999999996</v>
      </c>
      <c r="F60" s="456">
        <f>'Summer Weights'!AF55</f>
        <v>6.8244000000000007</v>
      </c>
      <c r="G60" s="456">
        <f t="shared" si="21"/>
        <v>0.22116229998241596</v>
      </c>
      <c r="H60" s="477">
        <f>'Summer Weights'!AL64</f>
        <v>1.4359332002046834</v>
      </c>
      <c r="I60" s="456">
        <f>'Summer Weights'!AG55</f>
        <v>3.4966024327251528</v>
      </c>
      <c r="J60" s="456">
        <f t="shared" si="22"/>
        <v>0.41066527517272183</v>
      </c>
      <c r="K60" s="477">
        <f>'Summer Weights'!AM64</f>
        <v>0.10111553238929508</v>
      </c>
      <c r="L60" s="456">
        <f>'Summer Weights'!AH55</f>
        <v>0.23523687411480473</v>
      </c>
      <c r="M60" s="456">
        <f t="shared" si="23"/>
        <v>0.4298455876434864</v>
      </c>
      <c r="N60" s="225">
        <v>-5.8003155872635853E-2</v>
      </c>
      <c r="W60" s="456">
        <v>-0.50792663727959697</v>
      </c>
      <c r="X60" s="456">
        <v>-0.2269118125610152</v>
      </c>
      <c r="Y60" s="456">
        <v>-6.5698704229748175E-2</v>
      </c>
      <c r="Z60" s="456">
        <v>-0.16404825886244201</v>
      </c>
      <c r="AA60" s="87">
        <v>8.8871890830739209E-2</v>
      </c>
    </row>
    <row r="61" spans="1:63" x14ac:dyDescent="0.3">
      <c r="A61" s="483" t="s">
        <v>111</v>
      </c>
      <c r="B61" s="477">
        <f>'Summer Weights'!AJ65</f>
        <v>-1.4093499999999999</v>
      </c>
      <c r="C61" s="456">
        <f>'Summer Weights'!AE56</f>
        <v>2.2075499999999999</v>
      </c>
      <c r="D61" s="456">
        <f t="shared" si="20"/>
        <v>-0.63842268578288142</v>
      </c>
      <c r="E61" s="477">
        <f>'Summer Weights'!AK65</f>
        <v>-0.27554999999999996</v>
      </c>
      <c r="F61" s="456">
        <f>'Summer Weights'!AF56</f>
        <v>7.8794499999999994</v>
      </c>
      <c r="G61" s="456">
        <f t="shared" si="21"/>
        <v>-3.4970714961069613E-2</v>
      </c>
      <c r="H61" s="477">
        <f>'Summer Weights'!AL65</f>
        <v>0.57420834985419233</v>
      </c>
      <c r="I61" s="456">
        <f>'Summer Weights'!AG56</f>
        <v>4.9116033144280369</v>
      </c>
      <c r="J61" s="456">
        <f t="shared" si="22"/>
        <v>0.11690853537936007</v>
      </c>
      <c r="K61" s="477">
        <f>'Summer Weights'!AM65</f>
        <v>6.4538108255397297E-2</v>
      </c>
      <c r="L61" s="456">
        <f>'Summer Weights'!AH56</f>
        <v>0.31899354442220529</v>
      </c>
      <c r="M61" s="456">
        <f t="shared" si="23"/>
        <v>0.20231791327406176</v>
      </c>
      <c r="N61" s="220">
        <v>-0.12379754395977956</v>
      </c>
      <c r="W61" s="456">
        <v>-0.65919936583432415</v>
      </c>
      <c r="X61" s="456">
        <v>0.22116229998241596</v>
      </c>
      <c r="Y61" s="456">
        <v>0.41066527517272183</v>
      </c>
      <c r="Z61" s="456">
        <v>0.4298455876434864</v>
      </c>
      <c r="AA61" s="225">
        <v>-5.8003155872635853E-2</v>
      </c>
    </row>
    <row r="62" spans="1:63" x14ac:dyDescent="0.3">
      <c r="A62" s="484" t="s">
        <v>112</v>
      </c>
      <c r="B62" s="477">
        <f>'Summer Weights'!AJ66</f>
        <v>0.17450000000000032</v>
      </c>
      <c r="C62" s="456">
        <f>'Summer Weights'!AE57</f>
        <v>1.2798999999999998</v>
      </c>
      <c r="D62" s="456">
        <f t="shared" si="20"/>
        <v>0.13633877646691175</v>
      </c>
      <c r="E62" s="477">
        <f>'Summer Weights'!AK66</f>
        <v>0.37390000000000079</v>
      </c>
      <c r="F62" s="456">
        <f>'Summer Weights'!AF57</f>
        <v>9.4603999999999999</v>
      </c>
      <c r="G62" s="456">
        <f t="shared" si="21"/>
        <v>3.9522641748763347E-2</v>
      </c>
      <c r="H62" s="477">
        <f>'Summer Weights'!AL66</f>
        <v>1.356578484203486</v>
      </c>
      <c r="I62" s="456">
        <f>'Summer Weights'!AG57</f>
        <v>5.5007057771468748</v>
      </c>
      <c r="J62" s="456">
        <f t="shared" si="22"/>
        <v>0.24661898657432299</v>
      </c>
      <c r="K62" s="477">
        <f>'Summer Weights'!AM66</f>
        <v>-9.0322894183338387E-2</v>
      </c>
      <c r="L62" s="456">
        <f>'Summer Weights'!AH57</f>
        <v>0.58003241836369823</v>
      </c>
      <c r="M62" s="456">
        <f t="shared" si="23"/>
        <v>-0.15572042410688697</v>
      </c>
      <c r="N62" s="227">
        <v>-5.2460135362221633E-2</v>
      </c>
      <c r="W62" s="456">
        <v>-0.63842268578288142</v>
      </c>
      <c r="X62" s="456">
        <v>-3.4970714961069613E-2</v>
      </c>
      <c r="Y62" s="456">
        <v>0.11690853537936007</v>
      </c>
      <c r="Z62" s="456">
        <v>0.20231791327406176</v>
      </c>
      <c r="AA62" s="220">
        <v>-0.12379754395977956</v>
      </c>
    </row>
    <row r="63" spans="1:63" x14ac:dyDescent="0.3">
      <c r="H63" s="85"/>
      <c r="I63" s="85"/>
      <c r="W63" s="456">
        <v>0.13633877646691175</v>
      </c>
      <c r="X63" s="456">
        <v>3.9522641748763347E-2</v>
      </c>
      <c r="Y63" s="456">
        <v>0.24661898657432299</v>
      </c>
      <c r="Z63" s="456">
        <v>-0.15572042410688697</v>
      </c>
      <c r="AA63" s="227">
        <v>-5.2460135362221633E-2</v>
      </c>
    </row>
    <row r="64" spans="1:63" x14ac:dyDescent="0.3">
      <c r="F64" s="452"/>
      <c r="J64" s="452"/>
    </row>
    <row r="65" spans="1:41" x14ac:dyDescent="0.3">
      <c r="A65" t="s">
        <v>134</v>
      </c>
      <c r="B65" t="s">
        <v>125</v>
      </c>
      <c r="G65" t="s">
        <v>148</v>
      </c>
      <c r="H65" t="s">
        <v>125</v>
      </c>
      <c r="W65" s="551" t="s">
        <v>144</v>
      </c>
      <c r="X65" s="551"/>
      <c r="Y65" s="551"/>
      <c r="Z65" s="56"/>
      <c r="AA65" s="215" t="s">
        <v>135</v>
      </c>
      <c r="AB65" s="215"/>
      <c r="AC65" s="56"/>
      <c r="AD65" s="56"/>
      <c r="AG65" s="491" t="s">
        <v>149</v>
      </c>
      <c r="AH65" s="492"/>
      <c r="AI65" s="492"/>
      <c r="AJ65" s="492"/>
      <c r="AK65" s="492"/>
      <c r="AL65" s="492"/>
      <c r="AM65" s="492"/>
      <c r="AN65" s="492"/>
      <c r="AO65" s="493"/>
    </row>
    <row r="66" spans="1:41" ht="15" thickBot="1" x14ac:dyDescent="0.35">
      <c r="A66" s="229" t="s">
        <v>73</v>
      </c>
      <c r="B66" s="215" t="s">
        <v>127</v>
      </c>
      <c r="C66" s="215" t="s">
        <v>129</v>
      </c>
      <c r="D66" s="238" t="s">
        <v>75</v>
      </c>
      <c r="E66" s="458" t="s">
        <v>131</v>
      </c>
      <c r="G66" s="229" t="s">
        <v>73</v>
      </c>
      <c r="H66" s="215" t="s">
        <v>128</v>
      </c>
      <c r="I66" s="215" t="s">
        <v>129</v>
      </c>
      <c r="J66" s="229" t="s">
        <v>75</v>
      </c>
      <c r="K66" s="215" t="s">
        <v>131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  <c r="AE66" s="564" t="s">
        <v>185</v>
      </c>
      <c r="AG66" s="494" t="s">
        <v>172</v>
      </c>
      <c r="AO66" s="495"/>
    </row>
    <row r="67" spans="1:41" x14ac:dyDescent="0.3">
      <c r="A67" s="230" t="s">
        <v>76</v>
      </c>
      <c r="B67" s="86">
        <f>'Summer Weights'!AK44</f>
        <v>1.2125000000000004</v>
      </c>
      <c r="C67" s="456">
        <f>'Summer Weights'!AB4</f>
        <v>11.398899999999999</v>
      </c>
      <c r="D67" s="456">
        <f>B67/C67</f>
        <v>0.10636991288633117</v>
      </c>
      <c r="E67" s="86">
        <v>-0.25646381521666273</v>
      </c>
      <c r="F67" s="459">
        <v>-0.10058679002726996</v>
      </c>
      <c r="G67" s="230" t="s">
        <v>76</v>
      </c>
      <c r="H67" s="86">
        <f>'Summer Weights'!AL44</f>
        <v>1.2619357201618193</v>
      </c>
      <c r="I67" s="457">
        <f>'Summer Weights'!AN4</f>
        <v>13.110952250608275</v>
      </c>
      <c r="J67" s="456">
        <f>H67/I67</f>
        <v>9.6250500805787967E-2</v>
      </c>
      <c r="K67" s="86">
        <v>-0.25646381521666273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  <c r="AE67" s="419">
        <v>-6.6433275662990635E-2</v>
      </c>
      <c r="AG67" s="496" t="s">
        <v>150</v>
      </c>
      <c r="AH67" s="489"/>
      <c r="AO67" s="495"/>
    </row>
    <row r="68" spans="1:41" x14ac:dyDescent="0.3">
      <c r="A68" s="230" t="s">
        <v>77</v>
      </c>
      <c r="B68" s="86">
        <f>'Summer Weights'!AK45</f>
        <v>8.0606000000000009</v>
      </c>
      <c r="C68" s="456">
        <f>'Summer Weights'!AB5</f>
        <v>8.5109999999999992</v>
      </c>
      <c r="D68" s="456">
        <f t="shared" ref="D68:D75" si="24">B68/C68</f>
        <v>0.94708024908941391</v>
      </c>
      <c r="E68" s="86">
        <v>-0.25646381521666273</v>
      </c>
      <c r="F68" s="459">
        <v>-0.10058679002726996</v>
      </c>
      <c r="G68" s="230" t="s">
        <v>77</v>
      </c>
      <c r="H68" s="86">
        <f>'Summer Weights'!AL45</f>
        <v>9.0438957452519855</v>
      </c>
      <c r="I68" s="457">
        <f>'Summer Weights'!AN5</f>
        <v>10.964607673860909</v>
      </c>
      <c r="J68" s="456">
        <f t="shared" ref="J68:J75" si="25">H68/I68</f>
        <v>0.82482620575765719</v>
      </c>
      <c r="K68" s="86">
        <v>-0.25646381521666273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6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7">AA68/AB68</f>
        <v>0.50884869356740547</v>
      </c>
      <c r="AD68" s="220">
        <v>-0.31661374974045781</v>
      </c>
      <c r="AE68" s="419">
        <v>-0.25316926278765622</v>
      </c>
      <c r="AG68" s="494" t="s">
        <v>151</v>
      </c>
      <c r="AH68">
        <v>0.94002076818784097</v>
      </c>
      <c r="AO68" s="495"/>
    </row>
    <row r="69" spans="1:41" x14ac:dyDescent="0.3">
      <c r="A69" s="231" t="s">
        <v>78</v>
      </c>
      <c r="B69" s="86">
        <f>'Summer Weights'!AK46</f>
        <v>4.8309999999999995</v>
      </c>
      <c r="C69" s="456">
        <f>'Summer Weights'!AB6</f>
        <v>10.304</v>
      </c>
      <c r="D69" s="456">
        <f t="shared" si="24"/>
        <v>0.46884704968944091</v>
      </c>
      <c r="E69" s="420">
        <v>-0.32648441197031308</v>
      </c>
      <c r="F69" s="460">
        <v>-0.32001589401318453</v>
      </c>
      <c r="G69" s="231" t="s">
        <v>78</v>
      </c>
      <c r="H69" s="86">
        <f>'Summer Weights'!AL46</f>
        <v>5.1789754851130283</v>
      </c>
      <c r="I69" s="457">
        <f>'Summer Weights'!AN6</f>
        <v>11.951146715571859</v>
      </c>
      <c r="J69" s="456">
        <f t="shared" si="25"/>
        <v>0.43334548628417668</v>
      </c>
      <c r="K69" s="420">
        <v>-0.32648441197031308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6"/>
        <v>0.2198676282142184</v>
      </c>
      <c r="AA69" s="225">
        <v>9.8280699210308455</v>
      </c>
      <c r="AB69" s="456">
        <f>'Spring Weights'!AC53</f>
        <v>39.847631152605949</v>
      </c>
      <c r="AC69" s="456">
        <f t="shared" si="27"/>
        <v>0.24664125913512705</v>
      </c>
      <c r="AD69" s="222">
        <v>-0.11017208412824342</v>
      </c>
      <c r="AE69" s="419">
        <v>-0.1383043266103213</v>
      </c>
      <c r="AG69" s="494" t="s">
        <v>152</v>
      </c>
      <c r="AH69">
        <v>0.88363904462445875</v>
      </c>
      <c r="AO69" s="495"/>
    </row>
    <row r="70" spans="1:41" x14ac:dyDescent="0.3">
      <c r="A70" s="233" t="s">
        <v>80</v>
      </c>
      <c r="B70" s="86">
        <f>'Summer Weights'!AK48</f>
        <v>-5.1329000000000011</v>
      </c>
      <c r="C70" s="456">
        <f>'Summer Weights'!AB8</f>
        <v>20.031400000000001</v>
      </c>
      <c r="D70" s="456">
        <f t="shared" si="24"/>
        <v>-0.25624269896262869</v>
      </c>
      <c r="E70" s="87">
        <v>8.8871890830739209E-2</v>
      </c>
      <c r="F70" s="461">
        <v>0.11743877238132332</v>
      </c>
      <c r="G70" s="233" t="s">
        <v>80</v>
      </c>
      <c r="H70" s="86">
        <f>'Summer Weights'!AL48</f>
        <v>-6.0971413133504697</v>
      </c>
      <c r="I70" s="457">
        <f>'Summer Weights'!AN8</f>
        <v>24.085714445778315</v>
      </c>
      <c r="J70" s="456">
        <f t="shared" si="25"/>
        <v>-0.25314346921600916</v>
      </c>
      <c r="K70" s="87">
        <v>8.8871890830739209E-2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6"/>
        <v>-0.32015539943802557</v>
      </c>
      <c r="AA70" s="225">
        <v>-14.736111114880174</v>
      </c>
      <c r="AB70" s="456">
        <f>'Spring Weights'!AC54</f>
        <v>43.823421184680605</v>
      </c>
      <c r="AC70" s="456">
        <f t="shared" si="27"/>
        <v>-0.3362610840623162</v>
      </c>
      <c r="AD70" s="87">
        <v>6.0405779541984679E-2</v>
      </c>
      <c r="AE70" s="419">
        <v>7.6993759294221045E-2</v>
      </c>
      <c r="AG70" s="494" t="s">
        <v>153</v>
      </c>
      <c r="AH70">
        <v>0.8603668535493505</v>
      </c>
      <c r="AO70" s="495"/>
    </row>
    <row r="71" spans="1:41" x14ac:dyDescent="0.3">
      <c r="A71" s="233" t="s">
        <v>81</v>
      </c>
      <c r="B71" s="86">
        <f>'Summer Weights'!AK49</f>
        <v>-5.4924999999999997</v>
      </c>
      <c r="C71" s="456">
        <f>'Summer Weights'!AB9</f>
        <v>16.980599999999999</v>
      </c>
      <c r="D71" s="456">
        <f t="shared" si="24"/>
        <v>-0.3234573572194151</v>
      </c>
      <c r="E71" s="87">
        <v>8.8871890830739209E-2</v>
      </c>
      <c r="F71" s="461">
        <v>0.11743877238132332</v>
      </c>
      <c r="G71" s="233" t="s">
        <v>81</v>
      </c>
      <c r="H71" s="86">
        <f>'Summer Weights'!AL49</f>
        <v>-5.4999755970114279</v>
      </c>
      <c r="I71" s="457">
        <f>'Summer Weights'!AN9</f>
        <v>20.192094805194799</v>
      </c>
      <c r="J71" s="456">
        <f t="shared" si="25"/>
        <v>-0.27238261557668869</v>
      </c>
      <c r="K71" s="87">
        <v>8.8871890830739209E-2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6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7"/>
        <v>-3.3319808321692172E-2</v>
      </c>
      <c r="AD71" s="225">
        <v>-3.4732918409770948E-2</v>
      </c>
      <c r="AE71" s="419">
        <v>-4.5679471762468588E-2</v>
      </c>
      <c r="AG71" s="494" t="s">
        <v>154</v>
      </c>
      <c r="AH71">
        <v>0.12056577437940891</v>
      </c>
      <c r="AO71" s="495"/>
    </row>
    <row r="72" spans="1:41" ht="15" thickBot="1" x14ac:dyDescent="0.35">
      <c r="A72" s="234" t="s">
        <v>83</v>
      </c>
      <c r="B72" s="86">
        <f>'Summer Weights'!AK50</f>
        <v>-6.2297000000000011</v>
      </c>
      <c r="C72" s="456">
        <f>'Summer Weights'!AB10</f>
        <v>15.056900000000001</v>
      </c>
      <c r="D72" s="456">
        <f t="shared" si="24"/>
        <v>-0.41374386493899812</v>
      </c>
      <c r="E72" s="225">
        <v>-5.8003155872635853E-2</v>
      </c>
      <c r="F72" s="382">
        <v>-4.5718099286610456E-2</v>
      </c>
      <c r="G72" s="234" t="s">
        <v>83</v>
      </c>
      <c r="H72" s="86">
        <f>'Summer Weights'!AL50</f>
        <v>-6.0704638002320301</v>
      </c>
      <c r="I72" s="457">
        <f>'Summer Weights'!AN10</f>
        <v>16.86373930683996</v>
      </c>
      <c r="J72" s="456">
        <f t="shared" si="25"/>
        <v>-0.35997139719598487</v>
      </c>
      <c r="K72" s="225">
        <v>-5.8003155872635853E-2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6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7"/>
        <v>4.4618332766722259E-2</v>
      </c>
      <c r="AD72" s="220">
        <v>-0.16746416727938898</v>
      </c>
      <c r="AE72" s="419">
        <v>-8.0430373041729647E-2</v>
      </c>
      <c r="AG72" s="497" t="s">
        <v>155</v>
      </c>
      <c r="AH72" s="487">
        <v>7</v>
      </c>
      <c r="AO72" s="495"/>
    </row>
    <row r="73" spans="1:41" x14ac:dyDescent="0.3">
      <c r="A73" s="235" t="s">
        <v>84</v>
      </c>
      <c r="B73" s="86">
        <f>'Summer Weights'!AK51</f>
        <v>0.32830000000000048</v>
      </c>
      <c r="C73" s="456">
        <f>'Summer Weights'!AB11</f>
        <v>12.7844</v>
      </c>
      <c r="D73" s="456">
        <f t="shared" si="24"/>
        <v>2.567973467663719E-2</v>
      </c>
      <c r="E73" s="220">
        <v>-0.12379754395977956</v>
      </c>
      <c r="F73" s="460">
        <v>-0.11251612892623995</v>
      </c>
      <c r="G73" s="235" t="s">
        <v>84</v>
      </c>
      <c r="H73" s="86">
        <f>'Summer Weights'!AL51</f>
        <v>-8.6139213978579932E-3</v>
      </c>
      <c r="I73" s="457">
        <f>'Summer Weights'!AN11</f>
        <v>15.206978304678131</v>
      </c>
      <c r="J73" s="456">
        <f t="shared" si="25"/>
        <v>-5.6644530065569224E-4</v>
      </c>
      <c r="K73" s="220">
        <v>-0.12379754395977956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6"/>
        <v>5.8874740432854664E-2</v>
      </c>
      <c r="AA73" s="225">
        <v>1.3840160937869257</v>
      </c>
      <c r="AB73" s="456">
        <f>'Spring Weights'!AC57</f>
        <v>30.716580839110513</v>
      </c>
      <c r="AC73" s="456">
        <f t="shared" si="27"/>
        <v>4.5057622169479845E-2</v>
      </c>
      <c r="AD73" s="227">
        <v>-3.3378369109007613E-2</v>
      </c>
      <c r="AE73" s="419">
        <v>-3.5603047076186112E-2</v>
      </c>
      <c r="AG73" s="494"/>
      <c r="AO73" s="495"/>
    </row>
    <row r="74" spans="1:41" ht="15" thickBot="1" x14ac:dyDescent="0.35">
      <c r="A74" s="235" t="s">
        <v>85</v>
      </c>
      <c r="B74" s="86">
        <f>'Summer Weights'!AK52</f>
        <v>-2.7713000000000001</v>
      </c>
      <c r="C74" s="456">
        <f>'Summer Weights'!AB12</f>
        <v>12.443300000000001</v>
      </c>
      <c r="D74" s="456">
        <f t="shared" si="24"/>
        <v>-0.22271423175524177</v>
      </c>
      <c r="E74" s="220">
        <v>-0.12379754395977956</v>
      </c>
      <c r="F74" s="460">
        <v>-0.11251612892623995</v>
      </c>
      <c r="G74" s="235" t="s">
        <v>85</v>
      </c>
      <c r="H74" s="86">
        <f>'Summer Weights'!AL52</f>
        <v>-2.0836931623829642</v>
      </c>
      <c r="I74" s="457">
        <f>'Summer Weights'!AN12</f>
        <v>15.428215413022352</v>
      </c>
      <c r="J74" s="456">
        <f t="shared" si="25"/>
        <v>-0.13505730290907142</v>
      </c>
      <c r="K74" s="220">
        <v>-0.12379754395977956</v>
      </c>
      <c r="W74" s="551" t="s">
        <v>145</v>
      </c>
      <c r="X74" s="551"/>
      <c r="Y74" s="551"/>
      <c r="Z74" s="56"/>
      <c r="AA74" s="56"/>
      <c r="AB74" s="56"/>
      <c r="AC74" s="56"/>
      <c r="AD74" s="56"/>
      <c r="AG74" s="494" t="s">
        <v>156</v>
      </c>
      <c r="AO74" s="495"/>
    </row>
    <row r="75" spans="1:41" x14ac:dyDescent="0.3">
      <c r="A75" s="236" t="s">
        <v>86</v>
      </c>
      <c r="B75" s="86">
        <f>'Summer Weights'!AK53</f>
        <v>0.18780000000000108</v>
      </c>
      <c r="C75" s="456">
        <f>'Summer Weights'!AB13</f>
        <v>12.441000000000001</v>
      </c>
      <c r="D75" s="456">
        <f t="shared" si="24"/>
        <v>1.5095249578008285E-2</v>
      </c>
      <c r="E75" s="227">
        <v>-5.2460135362221633E-2</v>
      </c>
      <c r="F75" s="462">
        <v>-4.9570413884485784E-2</v>
      </c>
      <c r="G75" s="236" t="s">
        <v>86</v>
      </c>
      <c r="H75" s="86">
        <f>'Summer Weights'!AL53</f>
        <v>2.8944097445906127</v>
      </c>
      <c r="I75" s="457">
        <f>'Summer Weights'!AN13</f>
        <v>17.900792350081037</v>
      </c>
      <c r="J75" s="456">
        <f t="shared" si="25"/>
        <v>0.16169171106984601</v>
      </c>
      <c r="K75" s="227">
        <v>-5.2460135362221633E-2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  <c r="AG75" s="498"/>
      <c r="AH75" s="488" t="s">
        <v>160</v>
      </c>
      <c r="AI75" s="488" t="s">
        <v>161</v>
      </c>
      <c r="AJ75" s="488" t="s">
        <v>162</v>
      </c>
      <c r="AK75" s="488" t="s">
        <v>163</v>
      </c>
      <c r="AL75" s="488" t="s">
        <v>164</v>
      </c>
      <c r="AO75" s="495"/>
    </row>
    <row r="76" spans="1:41" x14ac:dyDescent="0.3">
      <c r="W76" s="59" t="s">
        <v>106</v>
      </c>
      <c r="X76" s="225">
        <v>4.6365499999999997</v>
      </c>
      <c r="Y76" s="456">
        <f>'Summer Weights'!AB51</f>
        <v>9.9549500000000002</v>
      </c>
      <c r="Z76" s="456">
        <f>X76/Y76</f>
        <v>0.46575321824820815</v>
      </c>
      <c r="AA76" s="225">
        <v>5.1529157327069051</v>
      </c>
      <c r="AB76" s="456">
        <f>'Summer Weights'!AC51</f>
        <v>12.037779962234591</v>
      </c>
      <c r="AC76" s="456">
        <f>AA76/AB76</f>
        <v>0.42806196398944324</v>
      </c>
      <c r="AD76" s="86">
        <v>-0.25646381521666273</v>
      </c>
      <c r="AE76">
        <v>-0.1822636658300531</v>
      </c>
      <c r="AG76" s="494" t="s">
        <v>157</v>
      </c>
      <c r="AH76">
        <v>1</v>
      </c>
      <c r="AI76">
        <v>0.55193216376881793</v>
      </c>
      <c r="AJ76">
        <v>0.55193216376881793</v>
      </c>
      <c r="AK76">
        <v>37.96974001169972</v>
      </c>
      <c r="AL76">
        <v>1.6381616480848826E-3</v>
      </c>
      <c r="AO76" s="495"/>
    </row>
    <row r="77" spans="1:41" x14ac:dyDescent="0.3">
      <c r="A77" t="s">
        <v>130</v>
      </c>
      <c r="B77" t="s">
        <v>124</v>
      </c>
      <c r="G77" t="s">
        <v>148</v>
      </c>
      <c r="H77" t="s">
        <v>124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ref="Z77:Z81" si="28">X77/Y77</f>
        <v>0.46884704968944091</v>
      </c>
      <c r="AA77" s="225">
        <v>5.1789754851130283</v>
      </c>
      <c r="AB77" s="456">
        <f>'Summer Weights'!AC52</f>
        <v>11.951146715571859</v>
      </c>
      <c r="AC77" s="456">
        <f t="shared" ref="AC77:AC81" si="29">AA77/AB77</f>
        <v>0.43334548628417668</v>
      </c>
      <c r="AD77" s="420">
        <v>-0.32648441197031308</v>
      </c>
      <c r="AE77">
        <v>-0.32905443303548948</v>
      </c>
      <c r="AG77" s="494" t="s">
        <v>158</v>
      </c>
      <c r="AH77">
        <v>5</v>
      </c>
      <c r="AI77">
        <v>7.2680529758532661E-2</v>
      </c>
      <c r="AJ77">
        <v>1.4536105951706532E-2</v>
      </c>
      <c r="AO77" s="495"/>
    </row>
    <row r="78" spans="1:41" ht="15" thickBot="1" x14ac:dyDescent="0.35">
      <c r="A78" s="229" t="s">
        <v>73</v>
      </c>
      <c r="B78" s="215" t="s">
        <v>127</v>
      </c>
      <c r="C78" s="215" t="s">
        <v>129</v>
      </c>
      <c r="D78" s="238" t="s">
        <v>75</v>
      </c>
      <c r="E78" s="458" t="s">
        <v>131</v>
      </c>
      <c r="F78" s="83" t="s">
        <v>132</v>
      </c>
      <c r="G78" s="229" t="s">
        <v>73</v>
      </c>
      <c r="H78" s="215" t="s">
        <v>127</v>
      </c>
      <c r="I78" s="215" t="s">
        <v>129</v>
      </c>
      <c r="J78" s="229" t="s">
        <v>75</v>
      </c>
      <c r="K78" s="215" t="s">
        <v>131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28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29"/>
        <v>-0.26191713426081537</v>
      </c>
      <c r="AD78" s="87">
        <v>8.8871890830739209E-2</v>
      </c>
      <c r="AE78">
        <v>8.2115273176012388E-2</v>
      </c>
      <c r="AG78" s="497" t="s">
        <v>105</v>
      </c>
      <c r="AH78" s="487">
        <v>6</v>
      </c>
      <c r="AI78" s="487">
        <v>0.6246126935273506</v>
      </c>
      <c r="AJ78" s="487"/>
      <c r="AK78" s="487"/>
      <c r="AL78" s="487"/>
      <c r="AO78" s="495"/>
    </row>
    <row r="79" spans="1:41" ht="15" thickBot="1" x14ac:dyDescent="0.35">
      <c r="A79" s="230" t="s">
        <v>76</v>
      </c>
      <c r="B79" s="86">
        <f>'Spring Weights'!AK46</f>
        <v>-19.485999999999997</v>
      </c>
      <c r="C79" s="456">
        <f>'Spring Weights'!AB4</f>
        <v>47.014299999999999</v>
      </c>
      <c r="D79" s="456">
        <f>B79/C79</f>
        <v>-0.41446964008822845</v>
      </c>
      <c r="E79" s="86">
        <v>0.20454360227175514</v>
      </c>
      <c r="F79" s="378">
        <v>0.22851828638601948</v>
      </c>
      <c r="G79" s="230" t="s">
        <v>76</v>
      </c>
      <c r="H79" s="86">
        <f>'Spring Weights'!AL46</f>
        <v>-19.334328394617582</v>
      </c>
      <c r="I79" s="456">
        <f>'Spring Weights'!AN4</f>
        <v>48.180706785417371</v>
      </c>
      <c r="J79" s="456">
        <f>H79/I79</f>
        <v>-0.4012877702422874</v>
      </c>
      <c r="K79" s="86">
        <v>0.20454360227175514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28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29"/>
        <v>-6.5913688961924233E-2</v>
      </c>
      <c r="AD79" s="225">
        <v>-5.8003155872635853E-2</v>
      </c>
      <c r="AE79">
        <v>-7.321994466358886E-2</v>
      </c>
      <c r="AG79" s="494"/>
      <c r="AO79" s="495"/>
    </row>
    <row r="80" spans="1:41" x14ac:dyDescent="0.3">
      <c r="A80" s="230" t="s">
        <v>77</v>
      </c>
      <c r="B80" s="86">
        <f>'Spring Weights'!AK47</f>
        <v>-15.049000000000001</v>
      </c>
      <c r="C80" s="456">
        <f>'Spring Weights'!AB5</f>
        <v>29.554200000000002</v>
      </c>
      <c r="D80" s="456">
        <f t="shared" ref="D80:D89" si="30">B80/C80</f>
        <v>-0.50920004601714819</v>
      </c>
      <c r="E80" s="86">
        <v>0.20454360227175514</v>
      </c>
      <c r="F80" s="378">
        <v>0.22851828638601948</v>
      </c>
      <c r="G80" s="230" t="s">
        <v>77</v>
      </c>
      <c r="H80" s="86">
        <f>'Spring Weights'!AL47</f>
        <v>-13.98552213812971</v>
      </c>
      <c r="I80" s="456">
        <f>'Spring Weights'!AN5</f>
        <v>28.887846869065235</v>
      </c>
      <c r="J80" s="456">
        <f t="shared" ref="J80:J89" si="31">H80/I80</f>
        <v>-0.48413169044821441</v>
      </c>
      <c r="K80" s="86">
        <v>0.20454360227175514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28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29"/>
        <v>-6.8297498069089135E-2</v>
      </c>
      <c r="AD80" s="220">
        <v>-0.12379754395977956</v>
      </c>
      <c r="AE80">
        <v>-0.11174210444012908</v>
      </c>
      <c r="AG80" s="498"/>
      <c r="AH80" s="488" t="s">
        <v>165</v>
      </c>
      <c r="AI80" s="488" t="s">
        <v>154</v>
      </c>
      <c r="AJ80" s="488" t="s">
        <v>166</v>
      </c>
      <c r="AK80" s="490" t="s">
        <v>167</v>
      </c>
      <c r="AL80" s="488" t="s">
        <v>168</v>
      </c>
      <c r="AM80" s="488" t="s">
        <v>169</v>
      </c>
      <c r="AN80" s="488" t="s">
        <v>170</v>
      </c>
      <c r="AO80" s="499" t="s">
        <v>171</v>
      </c>
    </row>
    <row r="81" spans="1:41" x14ac:dyDescent="0.3">
      <c r="A81" s="231" t="s">
        <v>78</v>
      </c>
      <c r="B81" s="86">
        <f>'Spring Weights'!AK48</f>
        <v>24.205699999999993</v>
      </c>
      <c r="C81" s="456">
        <f>'Spring Weights'!AB6</f>
        <v>47.488500000000002</v>
      </c>
      <c r="D81" s="456">
        <f t="shared" si="30"/>
        <v>0.50971708940059157</v>
      </c>
      <c r="E81" s="220">
        <v>-0.31661374974045781</v>
      </c>
      <c r="F81" s="379">
        <v>-0.3027637470411495</v>
      </c>
      <c r="G81" s="231" t="s">
        <v>78</v>
      </c>
      <c r="H81" s="86">
        <f>'Spring Weights'!AL48</f>
        <v>24.889039116604451</v>
      </c>
      <c r="I81" s="456">
        <f>'Spring Weights'!AN6</f>
        <v>48.912455571250248</v>
      </c>
      <c r="J81" s="456">
        <f t="shared" si="31"/>
        <v>0.50884869356740547</v>
      </c>
      <c r="K81" s="220">
        <v>-0.31661374974045781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28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29"/>
        <v>0.10788011827382145</v>
      </c>
      <c r="AD81" s="227">
        <v>-5.2460135362221633E-2</v>
      </c>
      <c r="AE81">
        <v>-5.8123986037187277E-2</v>
      </c>
      <c r="AG81" s="494" t="s">
        <v>159</v>
      </c>
      <c r="AH81">
        <v>-9.7446535799004488E-2</v>
      </c>
      <c r="AI81">
        <v>4.857356061688712E-2</v>
      </c>
      <c r="AJ81">
        <v>-2.006164146943886</v>
      </c>
      <c r="AK81">
        <v>0.10114031533381963</v>
      </c>
      <c r="AL81">
        <v>-0.22230884841295401</v>
      </c>
      <c r="AM81">
        <v>2.7415776814945017E-2</v>
      </c>
      <c r="AN81">
        <v>-0.22230884841295401</v>
      </c>
      <c r="AO81" s="495">
        <v>2.7415776814945017E-2</v>
      </c>
    </row>
    <row r="82" spans="1:41" x14ac:dyDescent="0.3">
      <c r="A82" s="232" t="s">
        <v>79</v>
      </c>
      <c r="B82" s="86">
        <f>'Spring Weights'!AK49</f>
        <v>8.5274999999999963</v>
      </c>
      <c r="C82" s="456">
        <f>'Spring Weights'!AB7</f>
        <v>38.784700000000001</v>
      </c>
      <c r="D82" s="456">
        <f t="shared" si="30"/>
        <v>0.2198676282142184</v>
      </c>
      <c r="E82" s="222">
        <v>-0.11017208412824342</v>
      </c>
      <c r="F82" s="380">
        <v>-9.3318329100743891E-2</v>
      </c>
      <c r="G82" s="232" t="s">
        <v>79</v>
      </c>
      <c r="H82" s="86">
        <f>'Spring Weights'!AL49</f>
        <v>9.8280699210308455</v>
      </c>
      <c r="I82" s="456">
        <f>'Spring Weights'!AN7</f>
        <v>39.847631152605949</v>
      </c>
      <c r="J82" s="456">
        <f t="shared" si="31"/>
        <v>0.24664125913512705</v>
      </c>
      <c r="K82" s="222">
        <v>-0.11017208412824342</v>
      </c>
      <c r="AD82" s="83"/>
      <c r="AE82" s="486"/>
      <c r="AG82" s="500" t="s">
        <v>131</v>
      </c>
      <c r="AH82" s="501">
        <v>-1.8252355743010502</v>
      </c>
      <c r="AI82" s="501">
        <v>0.29621027066210526</v>
      </c>
      <c r="AJ82" s="501">
        <v>-6.1619591050005953</v>
      </c>
      <c r="AK82" s="502">
        <v>1.6381616480848796E-3</v>
      </c>
      <c r="AL82" s="501">
        <v>-2.5866683155939745</v>
      </c>
      <c r="AM82" s="501">
        <v>-1.0638028330081259</v>
      </c>
      <c r="AN82" s="501">
        <v>-2.5866683155939745</v>
      </c>
      <c r="AO82" s="503">
        <v>-1.0638028330081259</v>
      </c>
    </row>
    <row r="83" spans="1:41" x14ac:dyDescent="0.3">
      <c r="A83" s="233" t="s">
        <v>80</v>
      </c>
      <c r="B83" s="86">
        <f>'Spring Weights'!AK50</f>
        <v>-22.936</v>
      </c>
      <c r="C83" s="456">
        <f>'Spring Weights'!AB8</f>
        <v>54.746600000000001</v>
      </c>
      <c r="D83" s="456">
        <f t="shared" si="30"/>
        <v>-0.41894839131562506</v>
      </c>
      <c r="E83" s="87">
        <v>6.0405779541984679E-2</v>
      </c>
      <c r="F83" s="381">
        <v>5.0766638815107075E-2</v>
      </c>
      <c r="G83" s="233" t="s">
        <v>80</v>
      </c>
      <c r="H83" s="86">
        <f>'Spring Weights'!AL50</f>
        <v>-24.831373397822482</v>
      </c>
      <c r="I83" s="456">
        <f>'Spring Weights'!AN8</f>
        <v>58.127101424893439</v>
      </c>
      <c r="J83" s="456">
        <f t="shared" si="31"/>
        <v>-0.42719097957959123</v>
      </c>
      <c r="K83" s="87">
        <v>6.0405779541984679E-2</v>
      </c>
    </row>
    <row r="84" spans="1:41" x14ac:dyDescent="0.3">
      <c r="A84" s="233" t="s">
        <v>81</v>
      </c>
      <c r="B84" s="86">
        <f>'Spring Weights'!AK51</f>
        <v>-3.4181999999999988</v>
      </c>
      <c r="C84" s="456">
        <f>'Spring Weights'!AB9</f>
        <v>27.5703</v>
      </c>
      <c r="D84" s="456">
        <f t="shared" si="30"/>
        <v>-0.12398124068290874</v>
      </c>
      <c r="E84" s="87">
        <v>6.0405779541984679E-2</v>
      </c>
      <c r="F84" s="381">
        <v>5.0766638815107075E-2</v>
      </c>
      <c r="G84" s="233" t="s">
        <v>81</v>
      </c>
      <c r="H84" s="86">
        <f>'Spring Weights'!AL51</f>
        <v>-4.6408488319378627</v>
      </c>
      <c r="I84" s="456">
        <f>'Spring Weights'!AN9</f>
        <v>29.51974094446777</v>
      </c>
      <c r="J84" s="456">
        <f t="shared" si="31"/>
        <v>-0.15721170591124697</v>
      </c>
      <c r="K84" s="87">
        <v>6.0405779541984679E-2</v>
      </c>
      <c r="AG84" s="491" t="s">
        <v>149</v>
      </c>
      <c r="AH84" s="492"/>
      <c r="AI84" s="492"/>
      <c r="AJ84" s="492"/>
      <c r="AK84" s="492"/>
      <c r="AL84" s="492"/>
      <c r="AM84" s="492"/>
      <c r="AN84" s="492"/>
      <c r="AO84" s="493"/>
    </row>
    <row r="85" spans="1:41" ht="15" thickBot="1" x14ac:dyDescent="0.35">
      <c r="A85" s="234" t="s">
        <v>82</v>
      </c>
      <c r="B85" s="86">
        <f>'Spring Weights'!AK52</f>
        <v>-0.5444000000000031</v>
      </c>
      <c r="C85" s="456">
        <f>'Spring Weights'!AB10</f>
        <v>63.384900000000002</v>
      </c>
      <c r="D85" s="456">
        <f t="shared" si="30"/>
        <v>-8.5887963852589976E-3</v>
      </c>
      <c r="E85" s="225">
        <v>-3.4732918409770948E-2</v>
      </c>
      <c r="F85" s="382">
        <v>-3.8520880931257544E-2</v>
      </c>
      <c r="G85" s="234" t="s">
        <v>82</v>
      </c>
      <c r="H85" s="86">
        <f>'Spring Weights'!AL52</f>
        <v>-1.1717527830736003</v>
      </c>
      <c r="I85" s="456">
        <f>'Spring Weights'!AN10</f>
        <v>66.459687570129446</v>
      </c>
      <c r="J85" s="456">
        <f t="shared" si="31"/>
        <v>-1.7631030567773071E-2</v>
      </c>
      <c r="K85" s="225">
        <v>-3.4732918409770948E-2</v>
      </c>
      <c r="AG85" s="494" t="s">
        <v>173</v>
      </c>
      <c r="AO85" s="495"/>
    </row>
    <row r="86" spans="1:41" x14ac:dyDescent="0.3">
      <c r="A86" s="234" t="s">
        <v>83</v>
      </c>
      <c r="B86" s="86">
        <f>'Spring Weights'!AK53</f>
        <v>-2.6867999999999981</v>
      </c>
      <c r="C86" s="456">
        <f>'Spring Weights'!AB11</f>
        <v>31.8675</v>
      </c>
      <c r="D86" s="456">
        <f t="shared" si="30"/>
        <v>-8.4311602730054072E-2</v>
      </c>
      <c r="E86" s="225">
        <v>-3.4732918409770948E-2</v>
      </c>
      <c r="F86" s="382">
        <v>-3.8520880931257544E-2</v>
      </c>
      <c r="G86" s="234" t="s">
        <v>83</v>
      </c>
      <c r="H86" s="86">
        <f>'Spring Weights'!AL53</f>
        <v>-2.1444978607126579</v>
      </c>
      <c r="I86" s="456">
        <f>'Spring Weights'!AN11</f>
        <v>33.068215224776033</v>
      </c>
      <c r="J86" s="456">
        <f t="shared" si="31"/>
        <v>-6.4850728898906945E-2</v>
      </c>
      <c r="K86" s="225">
        <v>-3.4732918409770948E-2</v>
      </c>
      <c r="AG86" s="496" t="s">
        <v>150</v>
      </c>
      <c r="AH86" s="489"/>
      <c r="AO86" s="495"/>
    </row>
    <row r="87" spans="1:41" x14ac:dyDescent="0.3">
      <c r="A87" s="235" t="s">
        <v>84</v>
      </c>
      <c r="B87" s="86">
        <f>'Spring Weights'!AK54</f>
        <v>3.3760000000000012</v>
      </c>
      <c r="C87" s="456">
        <f>'Spring Weights'!AB12</f>
        <v>21.8202</v>
      </c>
      <c r="D87" s="456">
        <f t="shared" si="30"/>
        <v>0.1547190218238147</v>
      </c>
      <c r="E87" s="220">
        <v>-0.16746416727938898</v>
      </c>
      <c r="F87" s="379">
        <v>-6.340384840026668E-2</v>
      </c>
      <c r="G87" s="235" t="s">
        <v>84</v>
      </c>
      <c r="H87" s="86">
        <f>'Spring Weights'!AL54</f>
        <v>3.9609607541450949</v>
      </c>
      <c r="I87" s="456">
        <f>'Spring Weights'!AN12</f>
        <v>22.221924752228428</v>
      </c>
      <c r="J87" s="456">
        <f t="shared" si="31"/>
        <v>0.17824561995908511</v>
      </c>
      <c r="K87" s="220">
        <v>-0.16746416727938898</v>
      </c>
      <c r="AG87" s="494" t="s">
        <v>151</v>
      </c>
      <c r="AH87">
        <v>0.92536456500566133</v>
      </c>
      <c r="AO87" s="495"/>
    </row>
    <row r="88" spans="1:41" x14ac:dyDescent="0.3">
      <c r="A88" s="235" t="s">
        <v>85</v>
      </c>
      <c r="B88" s="86">
        <f>'Spring Weights'!AK55</f>
        <v>-2.1768000000000001</v>
      </c>
      <c r="C88" s="456">
        <f>'Spring Weights'!AB13</f>
        <v>17.0562</v>
      </c>
      <c r="D88" s="456">
        <f t="shared" si="30"/>
        <v>-0.12762514510852357</v>
      </c>
      <c r="E88" s="220">
        <v>-0.16746416727938898</v>
      </c>
      <c r="F88" s="379">
        <v>-6.340384840026668E-2</v>
      </c>
      <c r="G88" s="235" t="s">
        <v>85</v>
      </c>
      <c r="H88" s="86">
        <f>'Spring Weights'!AL55</f>
        <v>-2.1807195283941567</v>
      </c>
      <c r="I88" s="456">
        <f>'Spring Weights'!AN13</f>
        <v>17.67739723854514</v>
      </c>
      <c r="J88" s="456">
        <f t="shared" si="31"/>
        <v>-0.12336202547053421</v>
      </c>
      <c r="K88" s="220">
        <v>-0.16746416727938898</v>
      </c>
      <c r="AG88" s="494" t="s">
        <v>152</v>
      </c>
      <c r="AH88">
        <v>0.85629957816811675</v>
      </c>
      <c r="AO88" s="495"/>
    </row>
    <row r="89" spans="1:41" x14ac:dyDescent="0.3">
      <c r="A89" s="236" t="s">
        <v>86</v>
      </c>
      <c r="B89" s="86">
        <f>'Spring Weights'!AK56</f>
        <v>-3.7849000000000004</v>
      </c>
      <c r="C89" s="456">
        <f>'Spring Weights'!AB14</f>
        <v>23.997399999999999</v>
      </c>
      <c r="D89" s="456">
        <f t="shared" si="30"/>
        <v>-0.15772125313575638</v>
      </c>
      <c r="E89" s="227">
        <v>-3.3378369109007613E-2</v>
      </c>
      <c r="F89" s="384">
        <v>-3.2730377491297959E-2</v>
      </c>
      <c r="G89" s="236" t="s">
        <v>86</v>
      </c>
      <c r="H89" s="86">
        <f>'Spring Weights'!AL56</f>
        <v>-3.9232226089978681</v>
      </c>
      <c r="I89" s="456">
        <f>'Spring Weights'!AN14</f>
        <v>25.409342136325719</v>
      </c>
      <c r="J89" s="456">
        <f t="shared" si="31"/>
        <v>-0.15440079432002091</v>
      </c>
      <c r="K89" s="227">
        <v>-3.3378369109007613E-2</v>
      </c>
      <c r="AG89" s="494" t="s">
        <v>153</v>
      </c>
      <c r="AH89">
        <v>0.82037447271014585</v>
      </c>
      <c r="AO89" s="495"/>
    </row>
    <row r="90" spans="1:41" x14ac:dyDescent="0.3">
      <c r="AG90" s="494" t="s">
        <v>154</v>
      </c>
      <c r="AH90">
        <v>0.12069960881956698</v>
      </c>
      <c r="AO90" s="495"/>
    </row>
    <row r="91" spans="1:41" ht="15" thickBot="1" x14ac:dyDescent="0.35">
      <c r="AG91" s="497" t="s">
        <v>155</v>
      </c>
      <c r="AH91" s="487">
        <v>6</v>
      </c>
      <c r="AO91" s="495"/>
    </row>
    <row r="92" spans="1:41" x14ac:dyDescent="0.3">
      <c r="B92" s="83" t="s">
        <v>113</v>
      </c>
      <c r="C92" s="450" t="s">
        <v>117</v>
      </c>
      <c r="D92" s="450" t="s">
        <v>118</v>
      </c>
      <c r="AG92" s="494"/>
      <c r="AO92" s="495"/>
    </row>
    <row r="93" spans="1:41" ht="15" thickBot="1" x14ac:dyDescent="0.35">
      <c r="B93" s="83" t="s">
        <v>115</v>
      </c>
      <c r="C93" s="450" t="s">
        <v>116</v>
      </c>
      <c r="D93" s="450" t="s">
        <v>116</v>
      </c>
      <c r="AG93" s="494" t="s">
        <v>156</v>
      </c>
      <c r="AO93" s="495"/>
    </row>
    <row r="94" spans="1:41" x14ac:dyDescent="0.3">
      <c r="B94" s="83" t="s">
        <v>106</v>
      </c>
      <c r="C94" s="453">
        <v>2.3674028040712401E-6</v>
      </c>
      <c r="D94" s="451">
        <f t="shared" ref="D94:D100" si="32">C94*86400</f>
        <v>0.20454360227175514</v>
      </c>
      <c r="AG94" s="498"/>
      <c r="AH94" s="488" t="s">
        <v>160</v>
      </c>
      <c r="AI94" s="488" t="s">
        <v>161</v>
      </c>
      <c r="AJ94" s="488" t="s">
        <v>162</v>
      </c>
      <c r="AK94" s="488" t="s">
        <v>163</v>
      </c>
      <c r="AL94" s="488" t="s">
        <v>164</v>
      </c>
      <c r="AO94" s="495"/>
    </row>
    <row r="95" spans="1:41" x14ac:dyDescent="0.3">
      <c r="B95" s="83" t="s">
        <v>107</v>
      </c>
      <c r="C95" s="453">
        <v>-3.6645109923664098E-6</v>
      </c>
      <c r="D95" s="451">
        <f t="shared" si="32"/>
        <v>-0.31661374974045781</v>
      </c>
      <c r="AG95" s="494" t="s">
        <v>157</v>
      </c>
      <c r="AH95">
        <v>1</v>
      </c>
      <c r="AI95">
        <v>0.34724772054138442</v>
      </c>
      <c r="AJ95">
        <v>0.34724772054138442</v>
      </c>
      <c r="AK95">
        <v>23.835687251354376</v>
      </c>
      <c r="AL95">
        <v>8.1477958245433722E-3</v>
      </c>
      <c r="AO95" s="495"/>
    </row>
    <row r="96" spans="1:41" x14ac:dyDescent="0.3">
      <c r="B96" s="83" t="s">
        <v>108</v>
      </c>
      <c r="C96" s="453">
        <v>-1.27513986259541E-6</v>
      </c>
      <c r="D96" s="451">
        <f t="shared" si="32"/>
        <v>-0.11017208412824342</v>
      </c>
      <c r="AG96" s="494" t="s">
        <v>158</v>
      </c>
      <c r="AH96">
        <v>4</v>
      </c>
      <c r="AI96">
        <v>5.8273582276785973E-2</v>
      </c>
      <c r="AJ96">
        <v>1.4568395569196493E-2</v>
      </c>
      <c r="AO96" s="495"/>
    </row>
    <row r="97" spans="2:41" ht="15" thickBot="1" x14ac:dyDescent="0.35">
      <c r="B97" s="83" t="s">
        <v>109</v>
      </c>
      <c r="C97" s="453">
        <v>6.9914096692111896E-7</v>
      </c>
      <c r="D97" s="451">
        <f t="shared" si="32"/>
        <v>6.0405779541984679E-2</v>
      </c>
      <c r="AG97" s="497" t="s">
        <v>105</v>
      </c>
      <c r="AH97" s="487">
        <v>5</v>
      </c>
      <c r="AI97" s="487">
        <v>0.40552130281817039</v>
      </c>
      <c r="AJ97" s="487"/>
      <c r="AK97" s="487"/>
      <c r="AL97" s="487"/>
      <c r="AO97" s="495"/>
    </row>
    <row r="98" spans="2:41" ht="15" thickBot="1" x14ac:dyDescent="0.35">
      <c r="B98" s="83" t="s">
        <v>110</v>
      </c>
      <c r="C98" s="453">
        <v>-4.0200137048346001E-7</v>
      </c>
      <c r="D98" s="451">
        <f t="shared" si="32"/>
        <v>-3.4732918409770948E-2</v>
      </c>
      <c r="AG98" s="494"/>
      <c r="AO98" s="495"/>
    </row>
    <row r="99" spans="2:41" x14ac:dyDescent="0.3">
      <c r="B99" s="83" t="s">
        <v>111</v>
      </c>
      <c r="C99" s="453">
        <v>-1.93824267684478E-6</v>
      </c>
      <c r="D99" s="451">
        <f t="shared" si="32"/>
        <v>-0.16746416727938898</v>
      </c>
      <c r="AG99" s="498"/>
      <c r="AH99" s="488" t="s">
        <v>165</v>
      </c>
      <c r="AI99" s="488" t="s">
        <v>154</v>
      </c>
      <c r="AJ99" s="488" t="s">
        <v>166</v>
      </c>
      <c r="AK99" s="488" t="s">
        <v>167</v>
      </c>
      <c r="AL99" s="488" t="s">
        <v>168</v>
      </c>
      <c r="AM99" s="488" t="s">
        <v>169</v>
      </c>
      <c r="AN99" s="488" t="s">
        <v>170</v>
      </c>
      <c r="AO99" s="499" t="s">
        <v>171</v>
      </c>
    </row>
    <row r="100" spans="2:41" x14ac:dyDescent="0.3">
      <c r="B100" s="83" t="s">
        <v>112</v>
      </c>
      <c r="C100" s="453">
        <v>-3.8632371653943999E-7</v>
      </c>
      <c r="D100" s="451">
        <f t="shared" si="32"/>
        <v>-3.3378369109007613E-2</v>
      </c>
      <c r="AC100">
        <v>0.42806196398944324</v>
      </c>
      <c r="AD100">
        <v>-0.25646381521666273</v>
      </c>
      <c r="AG100" s="494" t="s">
        <v>159</v>
      </c>
      <c r="AH100">
        <v>-0.11699256842473796</v>
      </c>
      <c r="AI100">
        <v>6.5748668415023803E-2</v>
      </c>
      <c r="AJ100">
        <v>-1.7793906895003329</v>
      </c>
      <c r="AK100">
        <v>0.14979061070026786</v>
      </c>
      <c r="AL100">
        <v>-0.29954013701890359</v>
      </c>
      <c r="AM100">
        <v>6.5555000169427641E-2</v>
      </c>
      <c r="AN100">
        <v>-0.29954013701890359</v>
      </c>
      <c r="AO100" s="495">
        <v>6.5555000169427641E-2</v>
      </c>
    </row>
    <row r="101" spans="2:41" x14ac:dyDescent="0.3">
      <c r="B101" s="83"/>
      <c r="C101" s="450"/>
      <c r="D101" s="452"/>
      <c r="AC101">
        <v>-0.26191713426081537</v>
      </c>
      <c r="AD101">
        <v>8.8871890830739209E-2</v>
      </c>
      <c r="AG101" s="500" t="s">
        <v>131</v>
      </c>
      <c r="AH101" s="501">
        <v>-1.7507202812248268</v>
      </c>
      <c r="AI101" s="501">
        <v>0.35859392155390085</v>
      </c>
      <c r="AJ101" s="501">
        <v>-4.8821805836484966</v>
      </c>
      <c r="AK101" s="502">
        <v>8.1477958245433722E-3</v>
      </c>
      <c r="AL101" s="501">
        <v>-2.7463366194768364</v>
      </c>
      <c r="AM101" s="501">
        <v>-0.75510394297281724</v>
      </c>
      <c r="AN101" s="501">
        <v>-2.7463366194768364</v>
      </c>
      <c r="AO101" s="503">
        <v>-0.75510394297281724</v>
      </c>
    </row>
    <row r="102" spans="2:41" x14ac:dyDescent="0.3">
      <c r="B102" s="83" t="s">
        <v>114</v>
      </c>
      <c r="C102" s="450" t="s">
        <v>117</v>
      </c>
      <c r="D102" s="450" t="s">
        <v>118</v>
      </c>
      <c r="AC102">
        <v>-6.5913688961924233E-2</v>
      </c>
      <c r="AD102">
        <v>-5.8003155872635853E-2</v>
      </c>
    </row>
    <row r="103" spans="2:41" x14ac:dyDescent="0.3">
      <c r="B103" s="83" t="s">
        <v>115</v>
      </c>
      <c r="C103" s="450" t="s">
        <v>116</v>
      </c>
      <c r="D103" s="450" t="s">
        <v>116</v>
      </c>
      <c r="AC103">
        <v>-6.8297498069089135E-2</v>
      </c>
      <c r="AD103">
        <v>-0.12379754395977956</v>
      </c>
      <c r="AG103" s="491" t="s">
        <v>149</v>
      </c>
      <c r="AH103" s="492"/>
      <c r="AI103" s="492"/>
      <c r="AJ103" s="492"/>
      <c r="AK103" s="492"/>
      <c r="AL103" s="492"/>
      <c r="AM103" s="492"/>
      <c r="AN103" s="492"/>
      <c r="AO103" s="493"/>
    </row>
    <row r="104" spans="2:41" ht="15" thickBot="1" x14ac:dyDescent="0.35">
      <c r="B104" s="83" t="s">
        <v>106</v>
      </c>
      <c r="C104" s="453">
        <v>-2.9683311946372999E-6</v>
      </c>
      <c r="D104" s="451">
        <f t="shared" ref="D104:D110" si="33">C104*86400</f>
        <v>-0.25646381521666273</v>
      </c>
      <c r="AC104">
        <v>0.10788011827382145</v>
      </c>
      <c r="AD104">
        <v>-5.2460135362221633E-2</v>
      </c>
      <c r="AG104" s="494" t="s">
        <v>183</v>
      </c>
      <c r="AH104" s="563"/>
      <c r="AI104" s="563"/>
      <c r="AJ104" s="563"/>
      <c r="AK104" s="563"/>
      <c r="AL104" s="563"/>
      <c r="AM104" s="563"/>
      <c r="AN104" s="563"/>
      <c r="AO104" s="495"/>
    </row>
    <row r="105" spans="2:41" x14ac:dyDescent="0.3">
      <c r="B105" s="83" t="s">
        <v>107</v>
      </c>
      <c r="C105" s="453">
        <v>-3.7787547681749199E-6</v>
      </c>
      <c r="D105" s="451">
        <f t="shared" si="33"/>
        <v>-0.32648441197031308</v>
      </c>
      <c r="AG105" s="496" t="s">
        <v>150</v>
      </c>
      <c r="AH105" s="489"/>
      <c r="AI105" s="563"/>
      <c r="AJ105" s="563"/>
      <c r="AK105" s="563"/>
      <c r="AL105" s="563"/>
      <c r="AM105" s="563"/>
      <c r="AN105" s="563"/>
      <c r="AO105" s="495"/>
    </row>
    <row r="106" spans="2:41" x14ac:dyDescent="0.3">
      <c r="B106" s="83" t="s">
        <v>108</v>
      </c>
      <c r="C106" s="453">
        <v>-3.46758151783576E-6</v>
      </c>
      <c r="D106" s="451">
        <f t="shared" si="33"/>
        <v>-0.29959904314100966</v>
      </c>
      <c r="AG106" s="494" t="s">
        <v>151</v>
      </c>
      <c r="AH106" s="563">
        <v>0.88694087034060609</v>
      </c>
      <c r="AI106" s="563"/>
      <c r="AJ106" s="563"/>
      <c r="AK106" s="563"/>
      <c r="AL106" s="563"/>
      <c r="AM106" s="563"/>
      <c r="AN106" s="563"/>
      <c r="AO106" s="495"/>
    </row>
    <row r="107" spans="2:41" x14ac:dyDescent="0.3">
      <c r="B107" s="83" t="s">
        <v>109</v>
      </c>
      <c r="C107" s="453">
        <v>1.0286098475780001E-6</v>
      </c>
      <c r="D107" s="451">
        <f t="shared" si="33"/>
        <v>8.8871890830739209E-2</v>
      </c>
      <c r="AG107" s="494" t="s">
        <v>152</v>
      </c>
      <c r="AH107" s="563">
        <v>0.78666410748055182</v>
      </c>
      <c r="AI107" s="563"/>
      <c r="AJ107" s="563"/>
      <c r="AK107" s="563"/>
      <c r="AL107" s="563"/>
      <c r="AM107" s="563"/>
      <c r="AN107" s="563"/>
      <c r="AO107" s="495"/>
    </row>
    <row r="108" spans="2:41" x14ac:dyDescent="0.3">
      <c r="B108" s="83" t="s">
        <v>110</v>
      </c>
      <c r="C108" s="453">
        <v>-6.7133282259995204E-7</v>
      </c>
      <c r="D108" s="451">
        <f t="shared" si="33"/>
        <v>-5.8003155872635853E-2</v>
      </c>
      <c r="AG108" s="494" t="s">
        <v>153</v>
      </c>
      <c r="AH108" s="563">
        <v>0.71555214330740247</v>
      </c>
      <c r="AI108" s="563"/>
      <c r="AJ108" s="563"/>
      <c r="AK108" s="563"/>
      <c r="AL108" s="563"/>
      <c r="AM108" s="563"/>
      <c r="AN108" s="563"/>
      <c r="AO108" s="495"/>
    </row>
    <row r="109" spans="2:41" x14ac:dyDescent="0.3">
      <c r="B109" s="83" t="s">
        <v>111</v>
      </c>
      <c r="C109" s="453">
        <v>-1.43284194397893E-6</v>
      </c>
      <c r="D109" s="451">
        <f t="shared" si="33"/>
        <v>-0.12379754395977956</v>
      </c>
      <c r="AG109" s="494" t="s">
        <v>154</v>
      </c>
      <c r="AH109" s="563">
        <v>0.1381988408674919</v>
      </c>
      <c r="AI109" s="563"/>
      <c r="AJ109" s="563"/>
      <c r="AK109" s="563"/>
      <c r="AL109" s="563"/>
      <c r="AM109" s="563"/>
      <c r="AN109" s="563"/>
      <c r="AO109" s="495"/>
    </row>
    <row r="110" spans="2:41" ht="15" thickBot="1" x14ac:dyDescent="0.35">
      <c r="B110" s="83" t="s">
        <v>112</v>
      </c>
      <c r="C110" s="453">
        <v>-6.0717749261830596E-7</v>
      </c>
      <c r="D110" s="451">
        <f t="shared" si="33"/>
        <v>-5.2460135362221633E-2</v>
      </c>
      <c r="AG110" s="497" t="s">
        <v>155</v>
      </c>
      <c r="AH110" s="487">
        <v>5</v>
      </c>
      <c r="AI110" s="563"/>
      <c r="AJ110" s="563"/>
      <c r="AK110" s="563"/>
      <c r="AL110" s="563"/>
      <c r="AM110" s="563"/>
      <c r="AN110" s="563"/>
      <c r="AO110" s="495"/>
    </row>
    <row r="111" spans="2:41" x14ac:dyDescent="0.3">
      <c r="AG111" s="494"/>
      <c r="AH111" s="563"/>
      <c r="AI111" s="563"/>
      <c r="AJ111" s="563"/>
      <c r="AK111" s="563"/>
      <c r="AL111" s="563"/>
      <c r="AM111" s="563"/>
      <c r="AN111" s="563"/>
      <c r="AO111" s="495"/>
    </row>
    <row r="112" spans="2:41" ht="15" thickBot="1" x14ac:dyDescent="0.35">
      <c r="AG112" s="494" t="s">
        <v>156</v>
      </c>
      <c r="AH112" s="563"/>
      <c r="AI112" s="563"/>
      <c r="AJ112" s="563"/>
      <c r="AK112" s="563"/>
      <c r="AL112" s="563"/>
      <c r="AM112" s="563"/>
      <c r="AN112" s="563"/>
      <c r="AO112" s="495"/>
    </row>
    <row r="113" spans="33:41" x14ac:dyDescent="0.3">
      <c r="AG113" s="498"/>
      <c r="AH113" s="488" t="s">
        <v>160</v>
      </c>
      <c r="AI113" s="488" t="s">
        <v>161</v>
      </c>
      <c r="AJ113" s="488" t="s">
        <v>162</v>
      </c>
      <c r="AK113" s="488" t="s">
        <v>163</v>
      </c>
      <c r="AL113" s="488" t="s">
        <v>164</v>
      </c>
      <c r="AM113" s="563"/>
      <c r="AN113" s="563"/>
      <c r="AO113" s="495"/>
    </row>
    <row r="114" spans="33:41" x14ac:dyDescent="0.3">
      <c r="AG114" s="494" t="s">
        <v>157</v>
      </c>
      <c r="AH114" s="563">
        <v>1</v>
      </c>
      <c r="AI114" s="563">
        <v>0.21127857638498704</v>
      </c>
      <c r="AJ114" s="563">
        <v>0.21127857638498704</v>
      </c>
      <c r="AK114" s="563">
        <v>11.062331305673343</v>
      </c>
      <c r="AL114" s="563">
        <v>4.4852499869195081E-2</v>
      </c>
      <c r="AM114" s="563"/>
      <c r="AN114" s="563"/>
      <c r="AO114" s="495"/>
    </row>
    <row r="115" spans="33:41" x14ac:dyDescent="0.3">
      <c r="AG115" s="494" t="s">
        <v>158</v>
      </c>
      <c r="AH115" s="563">
        <v>3</v>
      </c>
      <c r="AI115" s="563">
        <v>5.7296758851355045E-2</v>
      </c>
      <c r="AJ115" s="563">
        <v>1.9098919617118348E-2</v>
      </c>
      <c r="AK115" s="563"/>
      <c r="AL115" s="563"/>
      <c r="AM115" s="563"/>
      <c r="AN115" s="563"/>
      <c r="AO115" s="495"/>
    </row>
    <row r="116" spans="33:41" ht="15" thickBot="1" x14ac:dyDescent="0.35">
      <c r="AG116" s="497" t="s">
        <v>105</v>
      </c>
      <c r="AH116" s="487">
        <v>4</v>
      </c>
      <c r="AI116" s="487">
        <v>0.26857533523634208</v>
      </c>
      <c r="AJ116" s="487"/>
      <c r="AK116" s="487"/>
      <c r="AL116" s="487"/>
      <c r="AM116" s="563"/>
      <c r="AN116" s="563"/>
      <c r="AO116" s="495"/>
    </row>
    <row r="117" spans="33:41" ht="15" thickBot="1" x14ac:dyDescent="0.35">
      <c r="AG117" s="494"/>
      <c r="AH117" s="563"/>
      <c r="AI117" s="563"/>
      <c r="AJ117" s="563"/>
      <c r="AK117" s="563"/>
      <c r="AL117" s="563"/>
      <c r="AM117" s="563"/>
      <c r="AN117" s="563"/>
      <c r="AO117" s="495"/>
    </row>
    <row r="118" spans="33:41" x14ac:dyDescent="0.3">
      <c r="AG118" s="498"/>
      <c r="AH118" s="488" t="s">
        <v>165</v>
      </c>
      <c r="AI118" s="488" t="s">
        <v>154</v>
      </c>
      <c r="AJ118" s="488" t="s">
        <v>166</v>
      </c>
      <c r="AK118" s="488" t="s">
        <v>167</v>
      </c>
      <c r="AL118" s="488" t="s">
        <v>168</v>
      </c>
      <c r="AM118" s="488" t="s">
        <v>169</v>
      </c>
      <c r="AN118" s="488" t="s">
        <v>170</v>
      </c>
      <c r="AO118" s="499" t="s">
        <v>171</v>
      </c>
    </row>
    <row r="119" spans="33:41" x14ac:dyDescent="0.3">
      <c r="AG119" s="494" t="s">
        <v>159</v>
      </c>
      <c r="AH119" s="563">
        <v>-0.11943333582275427</v>
      </c>
      <c r="AI119" s="563">
        <v>7.6050710241654926E-2</v>
      </c>
      <c r="AJ119" s="563">
        <v>-1.5704433981385433</v>
      </c>
      <c r="AK119" s="563">
        <v>0.21433907053026652</v>
      </c>
      <c r="AL119" s="563">
        <v>-0.3614606376455109</v>
      </c>
      <c r="AM119" s="563">
        <v>0.12259396600000237</v>
      </c>
      <c r="AN119" s="563">
        <v>-0.3614606376455109</v>
      </c>
      <c r="AO119" s="495">
        <v>0.12259396600000237</v>
      </c>
    </row>
    <row r="120" spans="33:41" x14ac:dyDescent="0.3">
      <c r="AG120" s="500" t="s">
        <v>174</v>
      </c>
      <c r="AH120" s="501">
        <v>-1.8339563994893078</v>
      </c>
      <c r="AI120" s="501">
        <v>0.55139862149384755</v>
      </c>
      <c r="AJ120" s="501">
        <v>-3.3260083141317227</v>
      </c>
      <c r="AK120" s="502">
        <v>4.4852499869195067E-2</v>
      </c>
      <c r="AL120" s="501">
        <v>-3.5887529052009333</v>
      </c>
      <c r="AM120" s="501">
        <v>-7.9159893777682289E-2</v>
      </c>
      <c r="AN120" s="501">
        <v>-3.5887529052009333</v>
      </c>
      <c r="AO120" s="503">
        <v>-7.9159893777682289E-2</v>
      </c>
    </row>
  </sheetData>
  <mergeCells count="27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  <mergeCell ref="W65:Y65"/>
    <mergeCell ref="W74:Y74"/>
    <mergeCell ref="A54:N54"/>
    <mergeCell ref="B55:D55"/>
    <mergeCell ref="E55:G55"/>
    <mergeCell ref="H55:J55"/>
    <mergeCell ref="K55:M55"/>
    <mergeCell ref="B44:D44"/>
    <mergeCell ref="E44:G44"/>
    <mergeCell ref="H44:J44"/>
    <mergeCell ref="K44:M44"/>
    <mergeCell ref="A43:N4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DDF-F1DD-4C50-AABF-9167ABCCC5D1}">
  <dimension ref="A1:M27"/>
  <sheetViews>
    <sheetView tabSelected="1" workbookViewId="0">
      <selection activeCell="Q12" sqref="Q12"/>
    </sheetView>
  </sheetViews>
  <sheetFormatPr defaultRowHeight="14.4" x14ac:dyDescent="0.3"/>
  <sheetData>
    <row r="1" spans="1:13" x14ac:dyDescent="0.3">
      <c r="A1" s="83" t="s">
        <v>187</v>
      </c>
      <c r="B1" s="83"/>
      <c r="H1" s="565" t="s">
        <v>189</v>
      </c>
    </row>
    <row r="2" spans="1:13" x14ac:dyDescent="0.3">
      <c r="B2" t="s">
        <v>190</v>
      </c>
      <c r="C2" s="83" t="s">
        <v>59</v>
      </c>
      <c r="D2" s="83" t="s">
        <v>60</v>
      </c>
      <c r="E2" s="83" t="s">
        <v>61</v>
      </c>
      <c r="F2" s="83" t="s">
        <v>62</v>
      </c>
      <c r="I2" t="s">
        <v>190</v>
      </c>
      <c r="J2" s="83" t="s">
        <v>59</v>
      </c>
      <c r="K2" s="83" t="s">
        <v>60</v>
      </c>
      <c r="L2" s="83" t="s">
        <v>61</v>
      </c>
      <c r="M2" s="83" t="s">
        <v>62</v>
      </c>
    </row>
    <row r="3" spans="1:13" x14ac:dyDescent="0.3">
      <c r="A3" s="59" t="s">
        <v>28</v>
      </c>
      <c r="B3" s="60">
        <v>47.014299999999999</v>
      </c>
      <c r="C3" s="83">
        <v>30.169900000000002</v>
      </c>
      <c r="D3" s="83">
        <v>15.686499999999999</v>
      </c>
      <c r="E3" s="83">
        <v>2.1642984735935578</v>
      </c>
      <c r="F3" s="83">
        <v>0.16000831182380926</v>
      </c>
      <c r="H3" s="230" t="s">
        <v>76</v>
      </c>
      <c r="I3">
        <f>O19</f>
        <v>0</v>
      </c>
    </row>
    <row r="4" spans="1:13" x14ac:dyDescent="0.3">
      <c r="A4" s="59" t="s">
        <v>29</v>
      </c>
      <c r="B4" s="60">
        <v>29.554200000000002</v>
      </c>
      <c r="C4" s="83">
        <v>13.648300000000001</v>
      </c>
      <c r="D4" s="83">
        <v>13.302300000000001</v>
      </c>
      <c r="E4" s="83">
        <v>1.8076248437061064</v>
      </c>
      <c r="F4" s="83">
        <v>0.12962202535912964</v>
      </c>
      <c r="H4" s="230" t="s">
        <v>77</v>
      </c>
    </row>
    <row r="5" spans="1:13" x14ac:dyDescent="0.3">
      <c r="A5" s="61" t="s">
        <v>30</v>
      </c>
      <c r="B5" s="62">
        <v>47.488500000000002</v>
      </c>
      <c r="C5" s="83">
        <v>30.079799999999999</v>
      </c>
      <c r="D5" s="83">
        <v>16.905100000000001</v>
      </c>
      <c r="E5" s="83">
        <v>1.7951717616012994</v>
      </c>
      <c r="F5" s="83">
        <v>0.13238380964895011</v>
      </c>
      <c r="H5" s="231" t="s">
        <v>78</v>
      </c>
    </row>
    <row r="6" spans="1:13" x14ac:dyDescent="0.3">
      <c r="A6" s="63" t="s">
        <v>31</v>
      </c>
      <c r="B6" s="64">
        <v>38.784700000000001</v>
      </c>
      <c r="C6" s="83">
        <v>27.011699999999998</v>
      </c>
      <c r="D6" s="83">
        <v>11.104199999999999</v>
      </c>
      <c r="E6" s="83">
        <v>1.6108243373451037</v>
      </c>
      <c r="F6" s="83">
        <v>0.12090681526084991</v>
      </c>
      <c r="H6" s="233" t="s">
        <v>80</v>
      </c>
    </row>
    <row r="7" spans="1:13" x14ac:dyDescent="0.3">
      <c r="A7" s="65" t="s">
        <v>32</v>
      </c>
      <c r="B7" s="66">
        <v>54.746600000000001</v>
      </c>
      <c r="C7" s="83">
        <v>32.3613</v>
      </c>
      <c r="D7" s="83">
        <v>21.376599999999996</v>
      </c>
      <c r="E7" s="83">
        <v>4.0674559942692206</v>
      </c>
      <c r="F7" s="83">
        <v>0.32174543062421551</v>
      </c>
      <c r="H7" s="233" t="s">
        <v>81</v>
      </c>
    </row>
    <row r="8" spans="1:13" x14ac:dyDescent="0.3">
      <c r="A8" s="65" t="s">
        <v>33</v>
      </c>
      <c r="B8" s="66">
        <v>27.5703</v>
      </c>
      <c r="C8" s="83">
        <v>13.872400000000001</v>
      </c>
      <c r="D8" s="83">
        <v>12.863</v>
      </c>
      <c r="E8" s="83">
        <v>2.5636871963176899</v>
      </c>
      <c r="F8" s="83">
        <v>0.22065374815008071</v>
      </c>
      <c r="H8" s="234" t="s">
        <v>83</v>
      </c>
    </row>
    <row r="9" spans="1:13" x14ac:dyDescent="0.3">
      <c r="A9" s="67" t="s">
        <v>34</v>
      </c>
      <c r="B9" s="68">
        <v>63.384900000000002</v>
      </c>
      <c r="C9" s="83">
        <v>43.567</v>
      </c>
      <c r="D9" s="83">
        <v>18.895600000000002</v>
      </c>
      <c r="E9" s="83">
        <v>3.6723632263988888</v>
      </c>
      <c r="F9" s="83">
        <v>0.32472434373056097</v>
      </c>
      <c r="H9" s="235" t="s">
        <v>84</v>
      </c>
    </row>
    <row r="10" spans="1:13" x14ac:dyDescent="0.3">
      <c r="A10" s="67" t="s">
        <v>35</v>
      </c>
      <c r="B10" s="68">
        <v>31.8675</v>
      </c>
      <c r="C10" s="83">
        <v>21.365199999999998</v>
      </c>
      <c r="D10" s="83">
        <v>10.018800000000001</v>
      </c>
      <c r="E10" s="83">
        <v>1.5610683051149881</v>
      </c>
      <c r="F10" s="83">
        <v>0.12314691966104313</v>
      </c>
      <c r="H10" s="235" t="s">
        <v>85</v>
      </c>
    </row>
    <row r="11" spans="1:13" x14ac:dyDescent="0.3">
      <c r="A11" s="69" t="s">
        <v>36</v>
      </c>
      <c r="B11" s="62">
        <v>21.8202</v>
      </c>
      <c r="C11" s="83">
        <v>16.279599999999999</v>
      </c>
      <c r="D11" s="83">
        <v>5.2179000000000002</v>
      </c>
      <c r="E11" s="83">
        <v>0.68218590616009644</v>
      </c>
      <c r="F11" s="83">
        <v>4.2238846068331719E-2</v>
      </c>
      <c r="H11" s="236" t="s">
        <v>86</v>
      </c>
    </row>
    <row r="12" spans="1:13" x14ac:dyDescent="0.3">
      <c r="A12" s="69" t="s">
        <v>37</v>
      </c>
      <c r="B12" s="62">
        <v>17.0562</v>
      </c>
      <c r="C12" s="83">
        <v>10.2546</v>
      </c>
      <c r="D12" s="83">
        <v>6.2910000000000004</v>
      </c>
      <c r="E12" s="83">
        <v>1.0662058857023278</v>
      </c>
      <c r="F12" s="83">
        <v>6.5591352842813269E-2</v>
      </c>
    </row>
    <row r="13" spans="1:13" x14ac:dyDescent="0.3">
      <c r="A13" s="70" t="s">
        <v>38</v>
      </c>
      <c r="B13" s="71">
        <v>23.997399999999999</v>
      </c>
      <c r="C13" s="83">
        <v>13.4611</v>
      </c>
      <c r="D13" s="83">
        <v>9.7505000000000006</v>
      </c>
      <c r="E13" s="83">
        <v>2.0555035456745703</v>
      </c>
      <c r="F13" s="83">
        <v>0.14223859065114886</v>
      </c>
    </row>
    <row r="14" spans="1:13" x14ac:dyDescent="0.3">
      <c r="A14" s="70" t="s">
        <v>39</v>
      </c>
      <c r="B14" s="71">
        <v>35.043199999999999</v>
      </c>
      <c r="C14" s="83">
        <v>21.040900000000001</v>
      </c>
      <c r="D14" s="83">
        <v>13.398000000000001</v>
      </c>
      <c r="E14" s="83">
        <v>1.4828472986928873</v>
      </c>
      <c r="F14" s="83">
        <v>0.10207224320241665</v>
      </c>
    </row>
    <row r="15" spans="1:13" x14ac:dyDescent="0.3">
      <c r="A15" s="83" t="s">
        <v>188</v>
      </c>
      <c r="B15" s="83"/>
      <c r="C15" s="83"/>
      <c r="D15" s="83"/>
      <c r="E15" s="83"/>
      <c r="F15" s="83"/>
    </row>
    <row r="16" spans="1:13" x14ac:dyDescent="0.3">
      <c r="B16" s="83" t="s">
        <v>190</v>
      </c>
      <c r="C16" s="83" t="s">
        <v>59</v>
      </c>
      <c r="D16" s="83" t="s">
        <v>60</v>
      </c>
      <c r="E16" s="83" t="s">
        <v>61</v>
      </c>
      <c r="F16" s="83" t="s">
        <v>62</v>
      </c>
    </row>
    <row r="17" spans="1:6" x14ac:dyDescent="0.3">
      <c r="A17" s="59" t="s">
        <v>41</v>
      </c>
      <c r="B17" s="60">
        <v>27.528300000000002</v>
      </c>
      <c r="C17" s="83">
        <v>13.648300000000001</v>
      </c>
      <c r="D17" s="83">
        <v>13.302300000000001</v>
      </c>
      <c r="E17" s="83">
        <v>1.7670026790341271</v>
      </c>
      <c r="F17" s="83">
        <v>0.12877571176566063</v>
      </c>
    </row>
    <row r="18" spans="1:6" x14ac:dyDescent="0.3">
      <c r="A18" s="59" t="s">
        <v>42</v>
      </c>
      <c r="B18" s="60">
        <v>14.5052</v>
      </c>
      <c r="C18" s="83">
        <v>8.8192000000000004</v>
      </c>
      <c r="D18" s="83">
        <v>5.3845000000000001</v>
      </c>
      <c r="E18" s="83">
        <v>0.65559581388507215</v>
      </c>
      <c r="F18" s="83">
        <v>4.3028917050452489E-2</v>
      </c>
    </row>
    <row r="19" spans="1:6" x14ac:dyDescent="0.3">
      <c r="A19" s="61" t="s">
        <v>43</v>
      </c>
      <c r="B19" s="62">
        <v>71.694199999999995</v>
      </c>
      <c r="C19" s="83">
        <v>46.750100000000003</v>
      </c>
      <c r="D19" s="83">
        <v>24.247299999999999</v>
      </c>
      <c r="E19" s="83">
        <v>2.6057113132310041</v>
      </c>
      <c r="F19" s="83">
        <v>0.19838337462369771</v>
      </c>
    </row>
    <row r="20" spans="1:6" x14ac:dyDescent="0.3">
      <c r="A20" s="63" t="s">
        <v>44</v>
      </c>
      <c r="B20" s="64">
        <v>47.312199999999997</v>
      </c>
      <c r="C20" s="83">
        <v>25.8965</v>
      </c>
      <c r="D20" s="83">
        <v>20.538399999999999</v>
      </c>
      <c r="E20" s="83">
        <v>3.0081030306286425</v>
      </c>
      <c r="F20" s="83">
        <v>0.23269804300815269</v>
      </c>
    </row>
    <row r="21" spans="1:6" x14ac:dyDescent="0.3">
      <c r="A21" s="65" t="s">
        <v>45</v>
      </c>
      <c r="B21" s="66">
        <v>31.810600000000001</v>
      </c>
      <c r="C21" s="83">
        <v>20.333100000000002</v>
      </c>
      <c r="D21" s="83">
        <v>10.927899999999999</v>
      </c>
      <c r="E21" s="83">
        <v>1.8888090235443336</v>
      </c>
      <c r="F21" s="83">
        <v>0.14591900352662143</v>
      </c>
    </row>
    <row r="22" spans="1:6" x14ac:dyDescent="0.3">
      <c r="A22" s="65" t="s">
        <v>46</v>
      </c>
      <c r="B22" s="66">
        <v>24.152100000000001</v>
      </c>
      <c r="C22" s="83">
        <v>14.4063</v>
      </c>
      <c r="D22" s="83">
        <v>8.773299999999999</v>
      </c>
      <c r="E22" s="83">
        <v>1.5903523592655615</v>
      </c>
      <c r="F22" s="83">
        <v>0.1089397532643475</v>
      </c>
    </row>
    <row r="23" spans="1:6" x14ac:dyDescent="0.3">
      <c r="A23" s="67" t="s">
        <v>47</v>
      </c>
      <c r="B23" s="68">
        <v>62.840499999999999</v>
      </c>
      <c r="C23" s="83">
        <v>43.821899999999999</v>
      </c>
      <c r="D23" s="83">
        <v>18.183500000000002</v>
      </c>
      <c r="E23" s="83">
        <v>3.0290299129841833</v>
      </c>
      <c r="F23" s="83">
        <v>0.25350487407165828</v>
      </c>
    </row>
    <row r="24" spans="1:6" x14ac:dyDescent="0.3">
      <c r="A24" s="67" t="s">
        <v>48</v>
      </c>
      <c r="B24" s="68">
        <v>29.180700000000002</v>
      </c>
      <c r="C24" s="83">
        <v>16.210899999999999</v>
      </c>
      <c r="D24" s="83">
        <v>12.4641</v>
      </c>
      <c r="E24" s="83">
        <v>2.078531841419446</v>
      </c>
      <c r="F24" s="83">
        <v>0.17018552264393186</v>
      </c>
    </row>
    <row r="25" spans="1:6" x14ac:dyDescent="0.3">
      <c r="A25" s="69" t="s">
        <v>49</v>
      </c>
      <c r="B25" s="62">
        <v>25.196200000000001</v>
      </c>
      <c r="C25" s="83">
        <v>16.2744</v>
      </c>
      <c r="D25" s="83">
        <v>8.6090999999999998</v>
      </c>
      <c r="E25" s="83">
        <v>1.2116342474787469</v>
      </c>
      <c r="F25" s="83">
        <v>8.7751258894774364E-2</v>
      </c>
    </row>
    <row r="26" spans="1:6" x14ac:dyDescent="0.3">
      <c r="A26" s="69" t="s">
        <v>50</v>
      </c>
      <c r="B26" s="62">
        <v>14.8794</v>
      </c>
      <c r="C26" s="83">
        <v>8.4464000000000006</v>
      </c>
      <c r="D26" s="83">
        <v>5.661999999999999</v>
      </c>
      <c r="E26" s="83">
        <v>1.31167900122773</v>
      </c>
      <c r="F26" s="83">
        <v>7.6598708923253711E-2</v>
      </c>
    </row>
    <row r="27" spans="1:6" x14ac:dyDescent="0.3">
      <c r="A27" s="70" t="s">
        <v>51</v>
      </c>
      <c r="B27" s="71">
        <v>31.258299999999998</v>
      </c>
      <c r="C27" s="83">
        <v>17.811199999999999</v>
      </c>
      <c r="D27" s="83">
        <v>12.9597</v>
      </c>
      <c r="E27" s="83">
        <v>1.249394894119128</v>
      </c>
      <c r="F27" s="83">
        <v>8.0302038778309603E-2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66C1-4B31-4F00-BE61-6D231B4BEDC5}">
  <dimension ref="B1:BA165"/>
  <sheetViews>
    <sheetView topLeftCell="AB42" workbookViewId="0">
      <selection activeCell="Z79" sqref="Z79"/>
    </sheetView>
  </sheetViews>
  <sheetFormatPr defaultRowHeight="14.4" x14ac:dyDescent="0.3"/>
  <cols>
    <col min="2" max="2" width="15.6640625" customWidth="1"/>
    <col min="27" max="27" width="18" customWidth="1"/>
    <col min="28" max="28" width="22.44140625" customWidth="1"/>
    <col min="29" max="29" width="19" customWidth="1"/>
    <col min="30" max="30" width="18.5546875" customWidth="1"/>
    <col min="31" max="31" width="16.6640625" customWidth="1"/>
    <col min="32" max="32" width="20.44140625" customWidth="1"/>
    <col min="33" max="33" width="19.109375" customWidth="1"/>
    <col min="34" max="34" width="20.88671875" customWidth="1"/>
    <col min="35" max="35" width="17.44140625" customWidth="1"/>
    <col min="36" max="36" width="20.33203125" customWidth="1"/>
    <col min="37" max="37" width="18.33203125" customWidth="1"/>
    <col min="38" max="38" width="17" customWidth="1"/>
    <col min="39" max="39" width="14.44140625" customWidth="1"/>
    <col min="40" max="40" width="14.5546875" customWidth="1"/>
  </cols>
  <sheetData>
    <row r="1" spans="2:53" ht="15" customHeight="1" x14ac:dyDescent="0.3">
      <c r="AG1" s="528" t="s">
        <v>122</v>
      </c>
      <c r="AH1" s="528" t="s">
        <v>57</v>
      </c>
      <c r="AI1" s="528" t="s">
        <v>52</v>
      </c>
      <c r="AJ1" s="528" t="s">
        <v>122</v>
      </c>
      <c r="AK1" s="528" t="s">
        <v>57</v>
      </c>
      <c r="AL1" s="528" t="s">
        <v>52</v>
      </c>
    </row>
    <row r="2" spans="2:53" ht="15" thickBot="1" x14ac:dyDescent="0.35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36" t="s">
        <v>25</v>
      </c>
      <c r="AC2" s="542"/>
      <c r="AD2" s="535" t="s">
        <v>58</v>
      </c>
      <c r="AE2" s="535"/>
      <c r="AF2" s="97" t="s">
        <v>97</v>
      </c>
      <c r="AG2" s="528"/>
      <c r="AH2" s="528"/>
      <c r="AI2" s="528"/>
      <c r="AJ2" s="528"/>
      <c r="AK2" s="528"/>
      <c r="AL2" s="528"/>
    </row>
    <row r="3" spans="2:53" x14ac:dyDescent="0.3">
      <c r="B3" s="14">
        <v>0.37</v>
      </c>
      <c r="C3" s="346">
        <v>0.14193025141930252</v>
      </c>
      <c r="D3" s="347">
        <v>0.14614952220348507</v>
      </c>
      <c r="E3" s="346">
        <v>0.14871330660804349</v>
      </c>
      <c r="F3" s="34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2">
        <v>0.21338506304558683</v>
      </c>
      <c r="Q3" s="353">
        <v>0.19383259911894274</v>
      </c>
      <c r="R3" s="352">
        <v>0.19161876197617264</v>
      </c>
      <c r="S3" s="354">
        <v>0.16793282686925237</v>
      </c>
      <c r="T3" s="355">
        <v>0.14378145219266716</v>
      </c>
      <c r="U3" s="354">
        <v>0.24628208771431281</v>
      </c>
      <c r="V3" s="355">
        <v>0.18140589569161</v>
      </c>
      <c r="W3" s="356">
        <v>0.34035656401944892</v>
      </c>
      <c r="X3" s="357">
        <v>0.19468888715832106</v>
      </c>
      <c r="Y3" s="358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M3" s="83"/>
      <c r="AN3" s="413" t="s">
        <v>105</v>
      </c>
    </row>
    <row r="4" spans="2:53" x14ac:dyDescent="0.3">
      <c r="B4" s="28">
        <v>0.44</v>
      </c>
      <c r="C4" s="348">
        <v>0.14193025141930252</v>
      </c>
      <c r="D4" s="349">
        <v>0.15177065767284989</v>
      </c>
      <c r="E4" s="348">
        <v>0.15517910254752362</v>
      </c>
      <c r="F4" s="34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59">
        <v>0.22308438409311351</v>
      </c>
      <c r="Q4" s="360">
        <v>0.20264317180616739</v>
      </c>
      <c r="R4" s="359">
        <v>0.1999500124968758</v>
      </c>
      <c r="S4" s="361">
        <v>0.18392642942822876</v>
      </c>
      <c r="T4" s="362">
        <v>0.15405155592071482</v>
      </c>
      <c r="U4" s="361">
        <v>0.25575447570332482</v>
      </c>
      <c r="V4" s="362">
        <v>0.18788467768059605</v>
      </c>
      <c r="W4" s="363">
        <v>0.37277147487844409</v>
      </c>
      <c r="X4" s="364">
        <v>0.21026399813098676</v>
      </c>
      <c r="Y4" s="365">
        <v>0.18006065200909782</v>
      </c>
      <c r="Z4" s="412"/>
      <c r="AA4" s="59" t="s">
        <v>28</v>
      </c>
      <c r="AB4" s="60">
        <v>11.398899999999999</v>
      </c>
      <c r="AC4" s="373"/>
      <c r="AD4" s="397">
        <f>SUM(C57:C60)</f>
        <v>2.5505272727272739</v>
      </c>
      <c r="AE4" s="397">
        <f>SUM(C61:C64)</f>
        <v>6.5639727272727271</v>
      </c>
      <c r="AF4" s="398">
        <v>6.2739000000000003</v>
      </c>
      <c r="AG4" s="213">
        <f>AF4*AJ4/100</f>
        <v>2.2774477493917278</v>
      </c>
      <c r="AH4" s="88">
        <f>AF4*AK4/100</f>
        <v>3.7933434306569351</v>
      </c>
      <c r="AI4" s="37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19">
        <f>SUM(AG4:AI4)</f>
        <v>6.2739000000000011</v>
      </c>
      <c r="AN4" s="419">
        <f>SUM(AD4:AE4,AH4:AI4)</f>
        <v>13.110952250608275</v>
      </c>
      <c r="AW4" s="85"/>
      <c r="AX4" s="85"/>
      <c r="AY4" s="85"/>
      <c r="AZ4" s="85"/>
      <c r="BA4" s="85"/>
    </row>
    <row r="5" spans="2:53" x14ac:dyDescent="0.3">
      <c r="B5" s="28">
        <v>0.52</v>
      </c>
      <c r="C5" s="348">
        <v>0.14868883482022172</v>
      </c>
      <c r="D5" s="349">
        <v>0.15739179314221471</v>
      </c>
      <c r="E5" s="348">
        <v>0.16811069442648394</v>
      </c>
      <c r="F5" s="34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59">
        <v>0.24248302618816686</v>
      </c>
      <c r="Q5" s="360">
        <v>0.22026431718061676</v>
      </c>
      <c r="R5" s="359">
        <v>0.21661251353828215</v>
      </c>
      <c r="S5" s="361">
        <v>0.1999200319872052</v>
      </c>
      <c r="T5" s="362">
        <v>0.16432165964876247</v>
      </c>
      <c r="U5" s="361">
        <v>0.28417163967036091</v>
      </c>
      <c r="V5" s="362">
        <v>0.20732102364755425</v>
      </c>
      <c r="W5" s="363">
        <v>0.42139384116693684</v>
      </c>
      <c r="X5" s="364">
        <v>0.2258391091036524</v>
      </c>
      <c r="Y5" s="365">
        <v>0.18953752843062929</v>
      </c>
      <c r="AA5" s="59" t="s">
        <v>29</v>
      </c>
      <c r="AB5" s="60">
        <v>8.5109999999999992</v>
      </c>
      <c r="AC5" s="373"/>
      <c r="AD5" s="397">
        <f>SUM(R57:R60)</f>
        <v>1.1935454545454547</v>
      </c>
      <c r="AE5" s="397">
        <f>SUM(R61:R64)</f>
        <v>5.2806545454545457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7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19">
        <f t="shared" ref="AM5:AM14" si="3">SUM(AG5:AI5)</f>
        <v>5.9919999999999982</v>
      </c>
      <c r="AN5" s="419">
        <f t="shared" ref="AN5:AN28" si="4">SUM(AD5:AE5,AH5:AI5)</f>
        <v>10.964607673860911</v>
      </c>
    </row>
    <row r="6" spans="2:53" x14ac:dyDescent="0.3">
      <c r="B6" s="28">
        <v>0.61</v>
      </c>
      <c r="C6" s="348">
        <v>0.16220600162206003</v>
      </c>
      <c r="D6" s="349">
        <v>0.16301292861157951</v>
      </c>
      <c r="E6" s="348">
        <v>0.18104228630544425</v>
      </c>
      <c r="F6" s="34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59">
        <v>0.26188166828322024</v>
      </c>
      <c r="Q6" s="360">
        <v>0.2378854625550661</v>
      </c>
      <c r="R6" s="359">
        <v>0.23327501457968847</v>
      </c>
      <c r="S6" s="361">
        <v>0.22391043582566983</v>
      </c>
      <c r="T6" s="362">
        <v>0.17459176337681015</v>
      </c>
      <c r="U6" s="361">
        <v>0.31258880363739699</v>
      </c>
      <c r="V6" s="362">
        <v>0.23323615160349853</v>
      </c>
      <c r="W6" s="363">
        <v>0.48622366288492702</v>
      </c>
      <c r="X6" s="364">
        <v>0.2569893310489838</v>
      </c>
      <c r="Y6" s="365">
        <v>0.20849128127369224</v>
      </c>
      <c r="AA6" s="61" t="s">
        <v>30</v>
      </c>
      <c r="AB6" s="62">
        <v>10.304</v>
      </c>
      <c r="AC6" s="397"/>
      <c r="AD6" s="397">
        <f>SUM(C73:C76)</f>
        <v>2.6312363636363632</v>
      </c>
      <c r="AE6" s="397">
        <f>SUM(C77:C80)</f>
        <v>5.9299636363636363</v>
      </c>
      <c r="AF6" s="399">
        <v>4.8148000000000017</v>
      </c>
      <c r="AG6" s="213">
        <f t="shared" si="0"/>
        <v>1.4248532844281436</v>
      </c>
      <c r="AH6" s="88">
        <f t="shared" si="1"/>
        <v>3.2029096365455167</v>
      </c>
      <c r="AI6" s="37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19">
        <f t="shared" si="3"/>
        <v>4.8148000000000026</v>
      </c>
      <c r="AN6" s="419">
        <f t="shared" si="4"/>
        <v>11.951146715571859</v>
      </c>
    </row>
    <row r="7" spans="2:53" x14ac:dyDescent="0.3">
      <c r="B7" s="28">
        <v>0.72</v>
      </c>
      <c r="C7" s="348">
        <v>0.17572316842389837</v>
      </c>
      <c r="D7" s="349">
        <v>0.16863406408094431</v>
      </c>
      <c r="E7" s="348">
        <v>0.20043967412388472</v>
      </c>
      <c r="F7" s="34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59">
        <v>0.29097963142580019</v>
      </c>
      <c r="Q7" s="360">
        <v>0.26431718061674009</v>
      </c>
      <c r="R7" s="359">
        <v>0.26660001666250105</v>
      </c>
      <c r="S7" s="361">
        <v>0.25589764094362266</v>
      </c>
      <c r="T7" s="362">
        <v>0.19513197083290543</v>
      </c>
      <c r="U7" s="361">
        <v>0.35047835559344515</v>
      </c>
      <c r="V7" s="362">
        <v>0.26563006154842889</v>
      </c>
      <c r="W7" s="363">
        <v>0.56726094003241478</v>
      </c>
      <c r="X7" s="364">
        <v>0.29592710848064796</v>
      </c>
      <c r="Y7" s="365">
        <v>0.22744503411675515</v>
      </c>
      <c r="AA7" s="63" t="s">
        <v>31</v>
      </c>
      <c r="AB7" s="64">
        <v>19.3034</v>
      </c>
      <c r="AC7" s="374"/>
      <c r="AD7" s="397">
        <f>SUM(H89:H92)</f>
        <v>6.1620999999999997</v>
      </c>
      <c r="AE7" s="397">
        <f>SUM(H93:H96)</f>
        <v>9.8764000000000003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7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19">
        <f t="shared" si="3"/>
        <v>8.3797000000000033</v>
      </c>
      <c r="AN7" s="419">
        <f t="shared" si="4"/>
        <v>22.224855704697987</v>
      </c>
    </row>
    <row r="8" spans="2:53" x14ac:dyDescent="0.3">
      <c r="B8" s="28">
        <v>0.85</v>
      </c>
      <c r="C8" s="348">
        <v>0.19599891862665586</v>
      </c>
      <c r="D8" s="349">
        <v>0.19111860595840358</v>
      </c>
      <c r="E8" s="348">
        <v>0.23276865382128542</v>
      </c>
      <c r="F8" s="34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59">
        <v>0.32977691561590694</v>
      </c>
      <c r="Q8" s="360">
        <v>0.29955947136563876</v>
      </c>
      <c r="R8" s="359">
        <v>0.29992501874531369</v>
      </c>
      <c r="S8" s="361">
        <v>0.29588164734106365</v>
      </c>
      <c r="T8" s="362">
        <v>0.22594228201704841</v>
      </c>
      <c r="U8" s="361">
        <v>0.40731268352751726</v>
      </c>
      <c r="V8" s="362">
        <v>0.30450275348234529</v>
      </c>
      <c r="W8" s="363">
        <v>0.68071312803889783</v>
      </c>
      <c r="X8" s="364">
        <v>0.34265244139864504</v>
      </c>
      <c r="Y8" s="365">
        <v>0.26535253980288104</v>
      </c>
      <c r="AA8" s="65" t="s">
        <v>32</v>
      </c>
      <c r="AB8" s="66">
        <v>20.031400000000001</v>
      </c>
      <c r="AC8" s="375"/>
      <c r="AD8" s="420">
        <f>SUM(C105:C108)</f>
        <v>7.6432363636363609</v>
      </c>
      <c r="AE8" s="420">
        <f>SUM(C109:C112)</f>
        <v>8.918163636363639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7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19">
        <f t="shared" si="3"/>
        <v>8.958200000000005</v>
      </c>
      <c r="AN8" s="419">
        <f t="shared" si="4"/>
        <v>24.085714445778315</v>
      </c>
    </row>
    <row r="9" spans="2:53" x14ac:dyDescent="0.3">
      <c r="B9" s="28">
        <v>1.01</v>
      </c>
      <c r="C9" s="348">
        <v>0.24330900243309003</v>
      </c>
      <c r="D9" s="349">
        <v>0.23608768971332203</v>
      </c>
      <c r="E9" s="348">
        <v>0.29096081727660683</v>
      </c>
      <c r="F9" s="34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59">
        <v>0.40737148399612028</v>
      </c>
      <c r="Q9" s="360">
        <v>0.37004405286343611</v>
      </c>
      <c r="R9" s="359">
        <v>0.36657502291093896</v>
      </c>
      <c r="S9" s="361">
        <v>0.35985605757696937</v>
      </c>
      <c r="T9" s="362">
        <v>0.27729280065728668</v>
      </c>
      <c r="U9" s="361">
        <v>0.50203656341763758</v>
      </c>
      <c r="V9" s="362">
        <v>0.3757693553611921</v>
      </c>
      <c r="W9" s="363">
        <v>0.84278768233387369</v>
      </c>
      <c r="X9" s="364">
        <v>0.42052799626197351</v>
      </c>
      <c r="Y9" s="365">
        <v>0.32221379833206981</v>
      </c>
      <c r="AA9" s="65" t="s">
        <v>33</v>
      </c>
      <c r="AB9" s="66">
        <v>16.980599999999999</v>
      </c>
      <c r="AC9" s="375"/>
      <c r="AD9" s="420">
        <f>SUM(R105:R108)</f>
        <v>7.6653090909090906</v>
      </c>
      <c r="AE9" s="420">
        <f>SUM(R109:R112)</f>
        <v>6.915290909090908</v>
      </c>
      <c r="AF9" s="400">
        <v>5.7997999999999958</v>
      </c>
      <c r="AG9" s="213">
        <f t="shared" si="0"/>
        <v>0.18830519480519459</v>
      </c>
      <c r="AH9" s="88">
        <f t="shared" si="1"/>
        <v>5.0778449889732853</v>
      </c>
      <c r="AI9" s="37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19">
        <f t="shared" si="3"/>
        <v>5.7997999999999941</v>
      </c>
      <c r="AN9" s="419">
        <f t="shared" si="4"/>
        <v>20.192094805194795</v>
      </c>
    </row>
    <row r="10" spans="2:53" x14ac:dyDescent="0.3">
      <c r="B10" s="28">
        <v>1.19</v>
      </c>
      <c r="C10" s="348">
        <v>0.33117058664503923</v>
      </c>
      <c r="D10" s="349">
        <v>0.33164699269252385</v>
      </c>
      <c r="E10" s="348">
        <v>0.40734514418724954</v>
      </c>
      <c r="F10" s="34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59">
        <v>0.55286129970902032</v>
      </c>
      <c r="Q10" s="360">
        <v>0.50220264317180607</v>
      </c>
      <c r="R10" s="359">
        <v>0.50820628176289262</v>
      </c>
      <c r="S10" s="361">
        <v>0.50379848060775712</v>
      </c>
      <c r="T10" s="362">
        <v>0.36972373420971549</v>
      </c>
      <c r="U10" s="361">
        <v>0.69148432319787823</v>
      </c>
      <c r="V10" s="362">
        <v>0.51830255911888579</v>
      </c>
      <c r="W10" s="363">
        <v>1.1507293354943273</v>
      </c>
      <c r="X10" s="364">
        <v>0.58406666147496322</v>
      </c>
      <c r="Y10" s="365">
        <v>0.44541319181197886</v>
      </c>
      <c r="AA10" s="67" t="s">
        <v>35</v>
      </c>
      <c r="AB10" s="68">
        <v>15.056900000000001</v>
      </c>
      <c r="AC10" s="225"/>
      <c r="AD10" s="420">
        <f>SUM(R121:R124)</f>
        <v>7.3863000000000003</v>
      </c>
      <c r="AE10" s="420">
        <f>SUM(R125:R128)</f>
        <v>5.7456000000000014</v>
      </c>
      <c r="AF10" s="401">
        <v>4.7938000000000009</v>
      </c>
      <c r="AG10" s="213">
        <f t="shared" si="0"/>
        <v>1.0619606931600436</v>
      </c>
      <c r="AH10" s="88">
        <f t="shared" si="1"/>
        <v>3.4966024327251528</v>
      </c>
      <c r="AI10" s="37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19">
        <f t="shared" si="3"/>
        <v>4.7938000000000018</v>
      </c>
      <c r="AN10" s="419">
        <f t="shared" si="4"/>
        <v>16.86373930683996</v>
      </c>
    </row>
    <row r="11" spans="2:53" x14ac:dyDescent="0.3">
      <c r="B11" s="28">
        <v>1.4</v>
      </c>
      <c r="C11" s="348">
        <v>0.47310083806434178</v>
      </c>
      <c r="D11" s="349">
        <v>0.47779651489600883</v>
      </c>
      <c r="E11" s="348">
        <v>0.60131902237165413</v>
      </c>
      <c r="F11" s="34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59">
        <v>0.79534432589718729</v>
      </c>
      <c r="Q11" s="360">
        <v>0.72246696035242286</v>
      </c>
      <c r="R11" s="359">
        <v>0.72481879530117477</v>
      </c>
      <c r="S11" s="361">
        <v>0.72770891643342694</v>
      </c>
      <c r="T11" s="362">
        <v>0.53404539385847805</v>
      </c>
      <c r="U11" s="361">
        <v>1.0135455148242873</v>
      </c>
      <c r="V11" s="362">
        <v>0.7450599287333981</v>
      </c>
      <c r="W11" s="363">
        <v>1.6693679092382496</v>
      </c>
      <c r="X11" s="364">
        <v>0.84884354801027984</v>
      </c>
      <c r="Y11" s="365">
        <v>0.63495072024260824</v>
      </c>
      <c r="AA11" s="69" t="s">
        <v>36</v>
      </c>
      <c r="AB11" s="62">
        <v>12.7844</v>
      </c>
      <c r="AC11" s="374"/>
      <c r="AD11" s="420">
        <f>SUM(C137:C140)</f>
        <v>4.2001454545454537</v>
      </c>
      <c r="AE11" s="420">
        <f>SUM(C141:C144)</f>
        <v>6.4343545454545463</v>
      </c>
      <c r="AF11" s="402">
        <v>5.7195999999999998</v>
      </c>
      <c r="AG11" s="213">
        <f t="shared" si="0"/>
        <v>1.1471216953218717</v>
      </c>
      <c r="AH11" s="88">
        <f t="shared" si="1"/>
        <v>4.2943881967213136</v>
      </c>
      <c r="AI11" s="37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19">
        <f t="shared" si="3"/>
        <v>5.7196000000000025</v>
      </c>
      <c r="AN11" s="419">
        <f t="shared" si="4"/>
        <v>15.206978304678131</v>
      </c>
    </row>
    <row r="12" spans="2:53" x14ac:dyDescent="0.3">
      <c r="B12" s="28">
        <v>1.65</v>
      </c>
      <c r="C12" s="348">
        <v>0.57447958907812935</v>
      </c>
      <c r="D12" s="349">
        <v>0.59021922428330509</v>
      </c>
      <c r="E12" s="348">
        <v>0.75649812491917767</v>
      </c>
      <c r="F12" s="34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59">
        <v>0.96993210475266745</v>
      </c>
      <c r="Q12" s="360">
        <v>0.8722466960352423</v>
      </c>
      <c r="R12" s="359">
        <v>0.89144380571523807</v>
      </c>
      <c r="S12" s="361">
        <v>0.90363854458216741</v>
      </c>
      <c r="T12" s="362">
        <v>0.64701653486700228</v>
      </c>
      <c r="U12" s="361">
        <v>1.250355214549588</v>
      </c>
      <c r="V12" s="362">
        <v>0.92646582442500802</v>
      </c>
      <c r="W12" s="363">
        <v>2.0745542949756888</v>
      </c>
      <c r="X12" s="364">
        <v>1.0513199906549338</v>
      </c>
      <c r="Y12" s="365">
        <v>0.76762699014404867</v>
      </c>
      <c r="AA12" s="69" t="s">
        <v>37</v>
      </c>
      <c r="AB12" s="62">
        <v>12.443300000000001</v>
      </c>
      <c r="AC12" s="374"/>
      <c r="AD12" s="420">
        <f>SUM(R137:R140)</f>
        <v>2.3713272727272732</v>
      </c>
      <c r="AE12" s="420">
        <f>SUM(R141:R144)</f>
        <v>7.1681727272727276</v>
      </c>
      <c r="AF12" s="402">
        <v>7.186300000000001</v>
      </c>
      <c r="AG12" s="213">
        <f t="shared" si="0"/>
        <v>1.2975845869776486</v>
      </c>
      <c r="AH12" s="88">
        <f t="shared" si="1"/>
        <v>5.5288184321347602</v>
      </c>
      <c r="AI12" s="37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19">
        <f t="shared" si="3"/>
        <v>7.1863000000000019</v>
      </c>
      <c r="AN12" s="419">
        <f t="shared" si="4"/>
        <v>15.428215413022352</v>
      </c>
    </row>
    <row r="13" spans="2:53" ht="15" thickBot="1" x14ac:dyDescent="0.35">
      <c r="B13" s="42">
        <v>1.95</v>
      </c>
      <c r="C13" s="350">
        <v>0.64882400648824012</v>
      </c>
      <c r="D13" s="351">
        <v>0.6913996627318717</v>
      </c>
      <c r="E13" s="350">
        <v>0.8858140437087807</v>
      </c>
      <c r="F13" s="35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66">
        <v>1.0960232783705142</v>
      </c>
      <c r="Q13" s="367">
        <v>0.99559471365638763</v>
      </c>
      <c r="R13" s="366">
        <v>1.0080813130050821</v>
      </c>
      <c r="S13" s="368">
        <v>1.0395841663334671</v>
      </c>
      <c r="T13" s="369">
        <v>0.72917736469138339</v>
      </c>
      <c r="U13" s="368">
        <v>1.4587477503078528</v>
      </c>
      <c r="V13" s="369">
        <v>1.0625202461937155</v>
      </c>
      <c r="W13" s="370">
        <v>2.3987034035656403</v>
      </c>
      <c r="X13" s="371">
        <v>1.2148586558679235</v>
      </c>
      <c r="Y13" s="372">
        <v>0.87187263078089483</v>
      </c>
      <c r="AA13" s="70" t="s">
        <v>38</v>
      </c>
      <c r="AB13" s="71">
        <v>12.441000000000001</v>
      </c>
      <c r="AC13" s="376"/>
      <c r="AD13" s="420">
        <f>SUM(C153:C156)</f>
        <v>1.5159636363636371</v>
      </c>
      <c r="AE13" s="420">
        <f>SUM(C157:C160)</f>
        <v>8.5656363636363615</v>
      </c>
      <c r="AF13" s="403">
        <v>7.9821999999999989</v>
      </c>
      <c r="AG13" s="213">
        <f t="shared" si="0"/>
        <v>0.16300764991896269</v>
      </c>
      <c r="AH13" s="88">
        <f t="shared" si="1"/>
        <v>6.9407622366288502</v>
      </c>
      <c r="AI13" s="378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19">
        <f t="shared" si="3"/>
        <v>7.9822000000000006</v>
      </c>
      <c r="AN13" s="419">
        <f t="shared" si="4"/>
        <v>17.900792350081034</v>
      </c>
    </row>
    <row r="14" spans="2:53" x14ac:dyDescent="0.3">
      <c r="B14" s="28">
        <v>2.2999999999999998</v>
      </c>
      <c r="C14" s="348">
        <v>0.71640984049743184</v>
      </c>
      <c r="D14" s="349">
        <v>0.77571669477234384</v>
      </c>
      <c r="E14" s="348">
        <v>1.0151299624983838</v>
      </c>
      <c r="F14" s="34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59">
        <v>1.2124151309408342</v>
      </c>
      <c r="Q14" s="360">
        <v>1.1013215859030838</v>
      </c>
      <c r="R14" s="359">
        <v>1.1163875697742232</v>
      </c>
      <c r="S14" s="361">
        <v>1.1675329868052782</v>
      </c>
      <c r="T14" s="362">
        <v>0.82160829824381232</v>
      </c>
      <c r="U14" s="361">
        <v>1.6576678980771051</v>
      </c>
      <c r="V14" s="362">
        <v>1.1985746679624232</v>
      </c>
      <c r="W14" s="363">
        <v>2.706645056726094</v>
      </c>
      <c r="X14" s="364">
        <v>1.3706097655945801</v>
      </c>
      <c r="Y14" s="365">
        <v>0.96664139499620938</v>
      </c>
      <c r="AA14" s="70" t="s">
        <v>39</v>
      </c>
      <c r="AB14" s="71">
        <v>13.622999999999999</v>
      </c>
      <c r="AC14" s="376"/>
      <c r="AD14" s="420">
        <f>SUM(M153:M156)</f>
        <v>3.4839818181818178</v>
      </c>
      <c r="AE14" s="420">
        <f>SUM(M157:M160)</f>
        <v>7.9150181818181835</v>
      </c>
      <c r="AF14" s="404">
        <v>6.5748000000000006</v>
      </c>
      <c r="AG14" s="213">
        <f t="shared" si="0"/>
        <v>2.2325159590598944</v>
      </c>
      <c r="AH14" s="88">
        <f t="shared" si="1"/>
        <v>4.0606493176648994</v>
      </c>
      <c r="AI14" s="37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19">
        <f t="shared" si="3"/>
        <v>6.5748000000000033</v>
      </c>
      <c r="AN14" s="419">
        <f>SUM(AD14:AE14,AH14:AI14)</f>
        <v>15.74128404094011</v>
      </c>
    </row>
    <row r="15" spans="2:53" ht="15" customHeight="1" x14ac:dyDescent="0.3">
      <c r="B15" s="28">
        <v>2.72</v>
      </c>
      <c r="C15" s="348">
        <v>0.7704785077047851</v>
      </c>
      <c r="D15" s="349">
        <v>0.83754918493535668</v>
      </c>
      <c r="E15" s="348">
        <v>1.1121169015905861</v>
      </c>
      <c r="F15" s="34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59">
        <v>1.2997090203685744</v>
      </c>
      <c r="Q15" s="360">
        <v>1.1718061674008811</v>
      </c>
      <c r="R15" s="359">
        <v>1.1913688244605516</v>
      </c>
      <c r="S15" s="361">
        <v>1.2634946021591369</v>
      </c>
      <c r="T15" s="362">
        <v>0.87295881688405053</v>
      </c>
      <c r="U15" s="361">
        <v>1.8281708818793219</v>
      </c>
      <c r="V15" s="362">
        <v>1.3022351797862002</v>
      </c>
      <c r="W15" s="363">
        <v>2.9659643435980549</v>
      </c>
      <c r="X15" s="364">
        <v>1.4952106533759055</v>
      </c>
      <c r="Y15" s="365">
        <v>1.0235026535253984</v>
      </c>
      <c r="AG15" s="528" t="s">
        <v>122</v>
      </c>
      <c r="AH15" s="528" t="s">
        <v>57</v>
      </c>
      <c r="AI15" s="528" t="s">
        <v>52</v>
      </c>
      <c r="AJ15" s="528" t="s">
        <v>122</v>
      </c>
      <c r="AK15" s="528" t="s">
        <v>57</v>
      </c>
      <c r="AL15" s="528" t="s">
        <v>52</v>
      </c>
      <c r="AM15" s="419"/>
      <c r="AN15" s="419"/>
    </row>
    <row r="16" spans="2:53" x14ac:dyDescent="0.3">
      <c r="B16" s="28">
        <v>3.2</v>
      </c>
      <c r="C16" s="348">
        <v>0.81778859151121941</v>
      </c>
      <c r="D16" s="349">
        <v>0.89376053962900492</v>
      </c>
      <c r="E16" s="348">
        <v>1.196172248803828</v>
      </c>
      <c r="F16" s="34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59">
        <v>1.3676042677012608</v>
      </c>
      <c r="Q16" s="360">
        <v>1.2334801762114536</v>
      </c>
      <c r="R16" s="359">
        <v>1.2580188286261769</v>
      </c>
      <c r="S16" s="361">
        <v>1.351459416233507</v>
      </c>
      <c r="T16" s="362">
        <v>0.92430933552428896</v>
      </c>
      <c r="U16" s="361">
        <v>1.9797290897035142</v>
      </c>
      <c r="V16" s="362">
        <v>1.3929381276320052</v>
      </c>
      <c r="W16" s="363">
        <v>3.1766612641815231</v>
      </c>
      <c r="X16" s="364">
        <v>1.5886613192118999</v>
      </c>
      <c r="Y16" s="365">
        <v>1.0708870356330553</v>
      </c>
      <c r="AB16" s="536" t="s">
        <v>40</v>
      </c>
      <c r="AC16" s="537"/>
      <c r="AD16" s="535" t="s">
        <v>58</v>
      </c>
      <c r="AE16" s="535"/>
      <c r="AF16" s="97" t="s">
        <v>97</v>
      </c>
      <c r="AG16" s="528"/>
      <c r="AH16" s="528"/>
      <c r="AI16" s="528"/>
      <c r="AJ16" s="528"/>
      <c r="AK16" s="528"/>
      <c r="AL16" s="528"/>
      <c r="AM16" s="419"/>
      <c r="AN16" s="419"/>
    </row>
    <row r="17" spans="2:40" ht="14.4" customHeight="1" x14ac:dyDescent="0.3">
      <c r="B17" s="28">
        <v>3.78</v>
      </c>
      <c r="C17" s="348">
        <v>0.88537442552041112</v>
      </c>
      <c r="D17" s="349">
        <v>0.96121416526138248</v>
      </c>
      <c r="E17" s="348">
        <v>1.2996249838355103</v>
      </c>
      <c r="F17" s="34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59">
        <v>1.4645974781765276</v>
      </c>
      <c r="Q17" s="360">
        <v>1.3127753303964758</v>
      </c>
      <c r="R17" s="359">
        <v>1.3413313338332087</v>
      </c>
      <c r="S17" s="361">
        <v>1.4554178328668539</v>
      </c>
      <c r="T17" s="362">
        <v>0.97565985416452705</v>
      </c>
      <c r="U17" s="361">
        <v>2.188121625461779</v>
      </c>
      <c r="V17" s="362">
        <v>1.5030774214447684</v>
      </c>
      <c r="W17" s="363">
        <v>3.4683954619124795</v>
      </c>
      <c r="X17" s="364">
        <v>1.6976870960205597</v>
      </c>
      <c r="Y17" s="36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98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19"/>
      <c r="AN17" s="419"/>
    </row>
    <row r="18" spans="2:40" x14ac:dyDescent="0.3">
      <c r="B18" s="28">
        <v>4.46</v>
      </c>
      <c r="C18" s="348">
        <v>0.9799945931332793</v>
      </c>
      <c r="D18" s="349">
        <v>1.0511523327712196</v>
      </c>
      <c r="E18" s="348">
        <v>1.448338290443554</v>
      </c>
      <c r="F18" s="34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59">
        <v>1.5906886517943746</v>
      </c>
      <c r="Q18" s="360">
        <v>1.436123348017621</v>
      </c>
      <c r="R18" s="359">
        <v>1.4663000916437559</v>
      </c>
      <c r="S18" s="361">
        <v>1.6073570571771296</v>
      </c>
      <c r="T18" s="362">
        <v>1.0475505802608607</v>
      </c>
      <c r="U18" s="361">
        <v>2.481765653121152</v>
      </c>
      <c r="V18" s="362">
        <v>1.6520894071914478</v>
      </c>
      <c r="W18" s="363">
        <v>3.8573743922204211</v>
      </c>
      <c r="X18" s="364">
        <v>1.8534382057472165</v>
      </c>
      <c r="Y18" s="365">
        <v>1.2035633055344961</v>
      </c>
      <c r="AA18" s="59" t="s">
        <v>41</v>
      </c>
      <c r="AB18" s="60">
        <v>12.6114</v>
      </c>
      <c r="AC18" s="373"/>
      <c r="AD18" s="397">
        <f>SUM(H57:H60)</f>
        <v>2.1793818181818176</v>
      </c>
      <c r="AE18" s="397">
        <f>SUM(H61:H64)</f>
        <v>7.6219181818181809</v>
      </c>
      <c r="AF18" s="398">
        <v>7.254999999999999</v>
      </c>
      <c r="AG18" s="88">
        <f>AJ18*AF18/100</f>
        <v>2.6834120292299035</v>
      </c>
      <c r="AH18" s="88">
        <f>AF18*AK18/100</f>
        <v>4.3317937043282733</v>
      </c>
      <c r="AI18" s="37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19">
        <f>SUM(AG18:AI18)</f>
        <v>7.2549999999999981</v>
      </c>
      <c r="AN18" s="419">
        <f>SUM(AD18:AE18,AH18:AI18)</f>
        <v>14.372887970770092</v>
      </c>
    </row>
    <row r="19" spans="2:40" x14ac:dyDescent="0.3">
      <c r="B19" s="28">
        <v>5.27</v>
      </c>
      <c r="C19" s="348">
        <v>1.0881319275479862</v>
      </c>
      <c r="D19" s="349">
        <v>1.1523327712197862</v>
      </c>
      <c r="E19" s="348">
        <v>1.6099831889305578</v>
      </c>
      <c r="F19" s="34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59">
        <v>1.7361784675072747</v>
      </c>
      <c r="Q19" s="360">
        <v>1.5594713656387666</v>
      </c>
      <c r="R19" s="359">
        <v>1.5996000999750064</v>
      </c>
      <c r="S19" s="361">
        <v>1.767293082766894</v>
      </c>
      <c r="T19" s="362">
        <v>1.1297114100852421</v>
      </c>
      <c r="U19" s="361">
        <v>2.8417163967036094</v>
      </c>
      <c r="V19" s="362">
        <v>1.8140589569160999</v>
      </c>
      <c r="W19" s="363">
        <v>4.3111831442463533</v>
      </c>
      <c r="X19" s="364">
        <v>2.0169768709602058</v>
      </c>
      <c r="Y19" s="365">
        <v>1.2888551933282792</v>
      </c>
      <c r="AA19" s="59" t="s">
        <v>42</v>
      </c>
      <c r="AB19" s="60">
        <v>16.5716</v>
      </c>
      <c r="AC19" s="373"/>
      <c r="AD19" s="397">
        <f>SUM(M57:M60)</f>
        <v>3.4154181818181817</v>
      </c>
      <c r="AE19" s="397">
        <f>SUM(M61:M64)</f>
        <v>9.774761818181819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78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19">
        <f t="shared" ref="AM19:AM28" si="8">SUM(AG19:AI19)</f>
        <v>8.9556000000000022</v>
      </c>
      <c r="AN19" s="419">
        <f t="shared" si="4"/>
        <v>20.008503419112898</v>
      </c>
    </row>
    <row r="20" spans="2:40" x14ac:dyDescent="0.3">
      <c r="B20" s="28">
        <v>6.21</v>
      </c>
      <c r="C20" s="348">
        <v>1.2165450121654504</v>
      </c>
      <c r="D20" s="349">
        <v>1.2759977515458119</v>
      </c>
      <c r="E20" s="348">
        <v>1.7910254752360018</v>
      </c>
      <c r="F20" s="34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59">
        <v>1.9107662463627546</v>
      </c>
      <c r="Q20" s="360">
        <v>1.7180616740088104</v>
      </c>
      <c r="R20" s="359">
        <v>1.7745563609097725</v>
      </c>
      <c r="S20" s="361">
        <v>1.9512195121951226</v>
      </c>
      <c r="T20" s="362">
        <v>1.2324124473657185</v>
      </c>
      <c r="U20" s="361">
        <v>3.2869186321871746</v>
      </c>
      <c r="V20" s="362">
        <v>2.0084224165856819</v>
      </c>
      <c r="W20" s="363">
        <v>4.764991896272285</v>
      </c>
      <c r="X20" s="364">
        <v>2.21945331360486</v>
      </c>
      <c r="Y20" s="365">
        <v>1.4025777103866568</v>
      </c>
      <c r="AA20" s="61" t="s">
        <v>43</v>
      </c>
      <c r="AB20" s="62">
        <v>15.135</v>
      </c>
      <c r="AC20" s="397"/>
      <c r="AD20" s="397">
        <f>SUM(H73:H76)</f>
        <v>7.1915818181818176</v>
      </c>
      <c r="AE20" s="397">
        <f>SUM(H77:H80)</f>
        <v>5.7301181818181828</v>
      </c>
      <c r="AF20" s="399">
        <v>5.5904000000000025</v>
      </c>
      <c r="AG20" s="88">
        <f t="shared" si="5"/>
        <v>1.3819777993151134</v>
      </c>
      <c r="AH20" s="88">
        <f t="shared" si="6"/>
        <v>3.9736376817212653</v>
      </c>
      <c r="AI20" s="378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19">
        <f t="shared" si="8"/>
        <v>5.5904000000000025</v>
      </c>
      <c r="AN20" s="419">
        <f t="shared" si="4"/>
        <v>17.130122200684887</v>
      </c>
    </row>
    <row r="21" spans="2:40" x14ac:dyDescent="0.3">
      <c r="B21" s="28">
        <v>7.33</v>
      </c>
      <c r="C21" s="348">
        <v>1.365233846985672</v>
      </c>
      <c r="D21" s="349">
        <v>1.4165261382799323</v>
      </c>
      <c r="E21" s="348">
        <v>1.9849993534204062</v>
      </c>
      <c r="F21" s="34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59">
        <v>2.1338506304558682</v>
      </c>
      <c r="Q21" s="360">
        <v>1.8942731277533038</v>
      </c>
      <c r="R21" s="359">
        <v>1.9661751228859454</v>
      </c>
      <c r="S21" s="361">
        <v>2.1431427429028398</v>
      </c>
      <c r="T21" s="362">
        <v>1.3556536921022904</v>
      </c>
      <c r="U21" s="361">
        <v>3.7889551956048124</v>
      </c>
      <c r="V21" s="362">
        <v>2.2351797862001943</v>
      </c>
      <c r="W21" s="363">
        <v>5.2025931928687195</v>
      </c>
      <c r="X21" s="364">
        <v>2.4608675336811783</v>
      </c>
      <c r="Y21" s="365">
        <v>1.5447308567096287</v>
      </c>
      <c r="AA21" s="63" t="s">
        <v>44</v>
      </c>
      <c r="AB21" s="64">
        <v>4.6359000000000004</v>
      </c>
      <c r="AC21" s="374"/>
      <c r="AD21" s="397">
        <f>SUM(C89:C92)</f>
        <v>0.94569999999999965</v>
      </c>
      <c r="AE21" s="397">
        <f>SUM(C93:C96)</f>
        <v>2.7210999999999999</v>
      </c>
      <c r="AF21" s="405">
        <v>2.6214</v>
      </c>
      <c r="AG21" s="88">
        <f t="shared" si="5"/>
        <v>0.22430094050296454</v>
      </c>
      <c r="AH21" s="88">
        <f t="shared" si="6"/>
        <v>2.2229107544469429</v>
      </c>
      <c r="AI21" s="378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19">
        <f t="shared" si="8"/>
        <v>2.6213999999999991</v>
      </c>
      <c r="AN21" s="419">
        <f t="shared" si="4"/>
        <v>6.0638990594970341</v>
      </c>
    </row>
    <row r="22" spans="2:40" x14ac:dyDescent="0.3">
      <c r="B22" s="28">
        <v>8.65</v>
      </c>
      <c r="C22" s="348">
        <v>1.5341984320086512</v>
      </c>
      <c r="D22" s="349">
        <v>1.5795390668915117</v>
      </c>
      <c r="E22" s="348">
        <v>2.2113022113022116</v>
      </c>
      <c r="F22" s="34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59">
        <v>2.405431619786615</v>
      </c>
      <c r="Q22" s="360">
        <v>2.0969162995594712</v>
      </c>
      <c r="R22" s="359">
        <v>2.1911188869449307</v>
      </c>
      <c r="S22" s="361">
        <v>2.3750499800079981</v>
      </c>
      <c r="T22" s="362">
        <v>1.4891650405669099</v>
      </c>
      <c r="U22" s="361">
        <v>4.376243250923558</v>
      </c>
      <c r="V22" s="362">
        <v>2.5072886297376096</v>
      </c>
      <c r="W22" s="363">
        <v>5.6564019448946521</v>
      </c>
      <c r="X22" s="364">
        <v>2.7412195311891603</v>
      </c>
      <c r="Y22" s="365">
        <v>1.7153146322971953</v>
      </c>
      <c r="AA22" s="65" t="s">
        <v>45</v>
      </c>
      <c r="AB22" s="66">
        <v>14.8985</v>
      </c>
      <c r="AC22" s="375"/>
      <c r="AD22" s="420">
        <f>SUM(H105:H108)</f>
        <v>4.6799636363636363</v>
      </c>
      <c r="AE22" s="420">
        <f>SUM(H109:H112)</f>
        <v>7.4421363636363651</v>
      </c>
      <c r="AF22" s="406">
        <v>7.4188999999999989</v>
      </c>
      <c r="AG22" s="88">
        <f t="shared" si="5"/>
        <v>1.5524268675721558</v>
      </c>
      <c r="AH22" s="88">
        <f t="shared" si="6"/>
        <v>5.50591963073005</v>
      </c>
      <c r="AI22" s="378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19">
        <f t="shared" si="8"/>
        <v>7.4188999999999989</v>
      </c>
      <c r="AN22" s="419">
        <f t="shared" si="4"/>
        <v>17.988573132427845</v>
      </c>
    </row>
    <row r="23" spans="2:40" x14ac:dyDescent="0.3">
      <c r="B23" s="28">
        <v>10.210000000000001</v>
      </c>
      <c r="C23" s="348">
        <v>1.7437145174371456</v>
      </c>
      <c r="D23" s="349">
        <v>1.7762788083192802</v>
      </c>
      <c r="E23" s="348">
        <v>2.4957972326393385</v>
      </c>
      <c r="F23" s="34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59">
        <v>2.7546071774975753</v>
      </c>
      <c r="Q23" s="360">
        <v>2.3524229074889864</v>
      </c>
      <c r="R23" s="359">
        <v>2.4993751562109474</v>
      </c>
      <c r="S23" s="361">
        <v>2.6709316273490611</v>
      </c>
      <c r="T23" s="362">
        <v>1.6945671151278627</v>
      </c>
      <c r="U23" s="361">
        <v>5.0582551861324241</v>
      </c>
      <c r="V23" s="362">
        <v>2.8312277291869128</v>
      </c>
      <c r="W23" s="363">
        <v>6.061588330632091</v>
      </c>
      <c r="X23" s="364">
        <v>3.0916595280741381</v>
      </c>
      <c r="Y23" s="365">
        <v>1.9522365428354818</v>
      </c>
      <c r="AA23" s="65" t="s">
        <v>46</v>
      </c>
      <c r="AB23" s="66">
        <v>11.488099999999999</v>
      </c>
      <c r="AC23" s="375"/>
      <c r="AD23" s="420">
        <f>SUM(M105:M108)</f>
        <v>3.2115454545454538</v>
      </c>
      <c r="AE23" s="420">
        <f>SUM(M109:M112)</f>
        <v>5.1718545454545453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78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11">
        <v>6.9994317105512422</v>
      </c>
      <c r="AM23" s="419">
        <f t="shared" si="8"/>
        <v>6.702300000000001</v>
      </c>
      <c r="AN23" s="419">
        <f t="shared" si="4"/>
        <v>14.692119208183367</v>
      </c>
    </row>
    <row r="24" spans="2:40" x14ac:dyDescent="0.3">
      <c r="B24" s="28">
        <v>12.05</v>
      </c>
      <c r="C24" s="348">
        <v>2.0140578534739122</v>
      </c>
      <c r="D24" s="349">
        <v>2.0348510399100612</v>
      </c>
      <c r="E24" s="348">
        <v>2.8449502133712667</v>
      </c>
      <c r="F24" s="34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59">
        <v>3.1910766246362758</v>
      </c>
      <c r="Q24" s="360">
        <v>2.696035242290749</v>
      </c>
      <c r="R24" s="359">
        <v>2.8826126801632928</v>
      </c>
      <c r="S24" s="361">
        <v>3.0467812874850071</v>
      </c>
      <c r="T24" s="362">
        <v>1.9718599157851495</v>
      </c>
      <c r="U24" s="361">
        <v>5.7686842853083267</v>
      </c>
      <c r="V24" s="362">
        <v>3.2588273404599937</v>
      </c>
      <c r="W24" s="363">
        <v>6.3209076175040515</v>
      </c>
      <c r="X24" s="364">
        <v>3.5277626353087772</v>
      </c>
      <c r="Y24" s="365">
        <v>2.2744503411675514</v>
      </c>
      <c r="AA24" s="67" t="s">
        <v>47</v>
      </c>
      <c r="AB24" s="68">
        <v>17.649799999999999</v>
      </c>
      <c r="AC24" s="225"/>
      <c r="AD24" s="420">
        <f>SUM(H121:H124)</f>
        <v>5.3806454545454558</v>
      </c>
      <c r="AE24" s="420">
        <f>SUM(H125:H128)</f>
        <v>9.2252545454545469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78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19">
        <f t="shared" si="8"/>
        <v>7.2861000000000011</v>
      </c>
      <c r="AN24" s="419">
        <f t="shared" si="4"/>
        <v>20.711100572259944</v>
      </c>
    </row>
    <row r="25" spans="2:40" x14ac:dyDescent="0.3">
      <c r="B25" s="28">
        <v>14.22</v>
      </c>
      <c r="C25" s="348">
        <v>2.4195728575290625</v>
      </c>
      <c r="D25" s="349">
        <v>2.4114671163575037</v>
      </c>
      <c r="E25" s="348">
        <v>3.3622138885296788</v>
      </c>
      <c r="F25" s="34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59">
        <v>3.8312318137730359</v>
      </c>
      <c r="Q25" s="360">
        <v>3.251101321585903</v>
      </c>
      <c r="R25" s="359">
        <v>3.4907939681746236</v>
      </c>
      <c r="S25" s="361">
        <v>3.6385445821671345</v>
      </c>
      <c r="T25" s="362">
        <v>2.3929341686351036</v>
      </c>
      <c r="U25" s="361">
        <v>6.6496163682864458</v>
      </c>
      <c r="V25" s="362">
        <v>3.9002267573696145</v>
      </c>
      <c r="W25" s="363">
        <v>6.5478119935170183</v>
      </c>
      <c r="X25" s="364">
        <v>4.1819172961607363</v>
      </c>
      <c r="Y25" s="365">
        <v>2.7482941622441248</v>
      </c>
      <c r="AA25" s="67" t="s">
        <v>48</v>
      </c>
      <c r="AB25" s="68">
        <v>8.8271999999999995</v>
      </c>
      <c r="AC25" s="225"/>
      <c r="AD25" s="420">
        <f>SUM(M121:M124)</f>
        <v>1.4127272727272726</v>
      </c>
      <c r="AE25" s="420">
        <f>SUM(M125:M128)</f>
        <v>4.9479727272727274</v>
      </c>
      <c r="AF25" s="407">
        <v>5.7463999999999995</v>
      </c>
      <c r="AG25" s="88">
        <f t="shared" si="5"/>
        <v>1.3138244933920702</v>
      </c>
      <c r="AH25" s="88">
        <f t="shared" si="6"/>
        <v>4.1520904317180616</v>
      </c>
      <c r="AI25" s="378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19">
        <f t="shared" si="8"/>
        <v>5.7464000000000004</v>
      </c>
      <c r="AN25" s="419">
        <f t="shared" si="4"/>
        <v>10.793275506607928</v>
      </c>
    </row>
    <row r="26" spans="2:40" x14ac:dyDescent="0.3">
      <c r="B26" s="28">
        <v>16.78</v>
      </c>
      <c r="C26" s="348">
        <v>2.9535009462016766</v>
      </c>
      <c r="D26" s="349">
        <v>2.9005059021922421</v>
      </c>
      <c r="E26" s="348">
        <v>4.002327686538214</v>
      </c>
      <c r="F26" s="34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59">
        <v>4.6362754607177505</v>
      </c>
      <c r="Q26" s="360">
        <v>3.9823788546255505</v>
      </c>
      <c r="R26" s="359">
        <v>4.2739315171207197</v>
      </c>
      <c r="S26" s="361">
        <v>4.3742502998800497</v>
      </c>
      <c r="T26" s="362">
        <v>2.9988702885899148</v>
      </c>
      <c r="U26" s="361">
        <v>7.3505730794733353</v>
      </c>
      <c r="V26" s="362">
        <v>4.6776805960479431</v>
      </c>
      <c r="W26" s="363">
        <v>6.4829821717990272</v>
      </c>
      <c r="X26" s="364">
        <v>4.9762479557666852</v>
      </c>
      <c r="Y26" s="365">
        <v>3.3737680060652018</v>
      </c>
      <c r="AA26" s="69" t="s">
        <v>49</v>
      </c>
      <c r="AB26" s="62">
        <v>13.1127</v>
      </c>
      <c r="AC26" s="374"/>
      <c r="AD26" s="420">
        <f>SUM(H137:H140)</f>
        <v>2.1189454545454547</v>
      </c>
      <c r="AE26" s="420">
        <f>SUM(H141:H144)</f>
        <v>7.8500545454545465</v>
      </c>
      <c r="AF26" s="383">
        <v>8.2259000000000029</v>
      </c>
      <c r="AG26" s="88">
        <f t="shared" si="5"/>
        <v>2.9965356167197297</v>
      </c>
      <c r="AH26" s="88">
        <f t="shared" si="6"/>
        <v>4.9319918044572271</v>
      </c>
      <c r="AI26" s="378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19">
        <f t="shared" si="8"/>
        <v>8.2259000000000029</v>
      </c>
      <c r="AN26" s="419">
        <f t="shared" si="4"/>
        <v>15.198364383280273</v>
      </c>
    </row>
    <row r="27" spans="2:40" x14ac:dyDescent="0.3">
      <c r="B27" s="28">
        <v>19.809999999999999</v>
      </c>
      <c r="C27" s="348">
        <v>3.6293592862935937</v>
      </c>
      <c r="D27" s="349">
        <v>3.5413153456998305</v>
      </c>
      <c r="E27" s="348">
        <v>4.7652916073968719</v>
      </c>
      <c r="F27" s="34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59">
        <v>5.5771096023278375</v>
      </c>
      <c r="Q27" s="360">
        <v>4.9074889867841414</v>
      </c>
      <c r="R27" s="359">
        <v>5.2320253270015842</v>
      </c>
      <c r="S27" s="361">
        <v>5.269892043182729</v>
      </c>
      <c r="T27" s="362">
        <v>3.779398171921537</v>
      </c>
      <c r="U27" s="361">
        <v>7.6726342710997448</v>
      </c>
      <c r="V27" s="362">
        <v>5.5458373825720768</v>
      </c>
      <c r="W27" s="363">
        <v>6.0777957860615874</v>
      </c>
      <c r="X27" s="364">
        <v>5.8328790592632993</v>
      </c>
      <c r="Y27" s="365">
        <v>4.1319181197877191</v>
      </c>
      <c r="AA27" s="69" t="s">
        <v>50</v>
      </c>
      <c r="AB27" s="62">
        <v>9.6720000000000006</v>
      </c>
      <c r="AC27" s="374"/>
      <c r="AD27" s="420">
        <f>SUM(M137:M140)</f>
        <v>1.1212909090909093</v>
      </c>
      <c r="AE27" s="420">
        <f>SUM(M141:M144)</f>
        <v>5.713909090909091</v>
      </c>
      <c r="AF27" s="408">
        <v>6.9350000000000014</v>
      </c>
      <c r="AG27" s="88">
        <f t="shared" si="5"/>
        <v>0.42567774936061398</v>
      </c>
      <c r="AH27" s="88">
        <f t="shared" si="6"/>
        <v>6.0396315241072305</v>
      </c>
      <c r="AI27" s="378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19">
        <f t="shared" si="8"/>
        <v>6.9350000000000032</v>
      </c>
      <c r="AN27" s="419">
        <f t="shared" si="4"/>
        <v>13.34452225063939</v>
      </c>
    </row>
    <row r="28" spans="2:40" x14ac:dyDescent="0.3">
      <c r="B28" s="28">
        <v>23.37</v>
      </c>
      <c r="C28" s="348">
        <v>4.366044876993783</v>
      </c>
      <c r="D28" s="349">
        <v>4.2776840921866208</v>
      </c>
      <c r="E28" s="348">
        <v>5.5411871201344898</v>
      </c>
      <c r="F28" s="34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59">
        <v>6.4791464597478168</v>
      </c>
      <c r="Q28" s="360">
        <v>5.8414096916299556</v>
      </c>
      <c r="R28" s="359">
        <v>6.1234691327168207</v>
      </c>
      <c r="S28" s="361">
        <v>6.125549780087967</v>
      </c>
      <c r="T28" s="362">
        <v>4.6626270925336355</v>
      </c>
      <c r="U28" s="361">
        <v>7.3505730794733353</v>
      </c>
      <c r="V28" s="362">
        <v>6.3103336572724338</v>
      </c>
      <c r="W28" s="363">
        <v>5.2836304700162069</v>
      </c>
      <c r="X28" s="364">
        <v>6.5337590530332541</v>
      </c>
      <c r="Y28" s="365">
        <v>4.9753601213040195</v>
      </c>
      <c r="AA28" s="70" t="s">
        <v>51</v>
      </c>
      <c r="AB28" s="71">
        <v>13.8108</v>
      </c>
      <c r="AC28" s="376"/>
      <c r="AD28" s="420">
        <f>SUM(H153:H156)</f>
        <v>2.4587999999999997</v>
      </c>
      <c r="AE28" s="420">
        <f>SUM(H157:H160)</f>
        <v>8.8299000000000003</v>
      </c>
      <c r="AF28" s="409">
        <v>8.6735999999999969</v>
      </c>
      <c r="AG28" s="88">
        <f t="shared" si="5"/>
        <v>1.3266062144692778</v>
      </c>
      <c r="AH28" s="88">
        <f t="shared" si="6"/>
        <v>6.8572842613503608</v>
      </c>
      <c r="AI28" s="378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19">
        <f t="shared" si="8"/>
        <v>8.6735999999999969</v>
      </c>
      <c r="AN28" s="419">
        <f t="shared" si="4"/>
        <v>18.635693785530719</v>
      </c>
    </row>
    <row r="29" spans="2:40" x14ac:dyDescent="0.3">
      <c r="B29" s="28">
        <v>27.58</v>
      </c>
      <c r="C29" s="348">
        <v>5.271695052716951</v>
      </c>
      <c r="D29" s="349">
        <v>5.2051714446318149</v>
      </c>
      <c r="E29" s="348">
        <v>6.3688090003879481</v>
      </c>
      <c r="F29" s="34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59">
        <v>7.3714839961202721</v>
      </c>
      <c r="Q29" s="360">
        <v>6.7577092511013213</v>
      </c>
      <c r="R29" s="359">
        <v>6.9482629342664346</v>
      </c>
      <c r="S29" s="361">
        <v>6.9252299080367878</v>
      </c>
      <c r="T29" s="362">
        <v>5.5869364280579248</v>
      </c>
      <c r="U29" s="361">
        <v>6.6401439802974336</v>
      </c>
      <c r="V29" s="362">
        <v>6.9841269841269842</v>
      </c>
      <c r="W29" s="363">
        <v>4.3922204213938407</v>
      </c>
      <c r="X29" s="364">
        <v>7.0711003815902203</v>
      </c>
      <c r="Y29" s="365">
        <v>5.8188021228203191</v>
      </c>
    </row>
    <row r="30" spans="2:40" x14ac:dyDescent="0.3">
      <c r="B30" s="28">
        <v>32.549999999999997</v>
      </c>
      <c r="C30" s="348">
        <v>6.2043795620437967</v>
      </c>
      <c r="D30" s="349">
        <v>6.1045531197301841</v>
      </c>
      <c r="E30" s="348">
        <v>7.0218543902754433</v>
      </c>
      <c r="F30" s="34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59">
        <v>7.875848690591658</v>
      </c>
      <c r="Q30" s="360">
        <v>7.392070484581498</v>
      </c>
      <c r="R30" s="359">
        <v>7.3898192118637001</v>
      </c>
      <c r="S30" s="361">
        <v>7.3970411835265928</v>
      </c>
      <c r="T30" s="362">
        <v>6.3469241039334507</v>
      </c>
      <c r="U30" s="361">
        <v>5.5981813015061102</v>
      </c>
      <c r="V30" s="362">
        <v>7.3404599935212183</v>
      </c>
      <c r="W30" s="363">
        <v>3.5170178282009723</v>
      </c>
      <c r="X30" s="364">
        <v>7.2502141577758765</v>
      </c>
      <c r="Y30" s="365">
        <v>6.3968915845337389</v>
      </c>
      <c r="AH30" s="83"/>
    </row>
    <row r="31" spans="2:40" x14ac:dyDescent="0.3">
      <c r="B31" s="28">
        <v>38.409999999999997</v>
      </c>
      <c r="C31" s="348">
        <v>7.0897539875642082</v>
      </c>
      <c r="D31" s="349">
        <v>6.8690275435637993</v>
      </c>
      <c r="E31" s="348">
        <v>7.4485969222811335</v>
      </c>
      <c r="F31" s="34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59">
        <v>7.8855480116391856</v>
      </c>
      <c r="Q31" s="360">
        <v>7.5947136563876638</v>
      </c>
      <c r="R31" s="359">
        <v>7.3481629592601863</v>
      </c>
      <c r="S31" s="361">
        <v>7.4370251899240332</v>
      </c>
      <c r="T31" s="362">
        <v>6.8912396015199757</v>
      </c>
      <c r="U31" s="361">
        <v>4.5088566827697258</v>
      </c>
      <c r="V31" s="362">
        <v>7.3922902494331071</v>
      </c>
      <c r="W31" s="363">
        <v>2.7228525121555913</v>
      </c>
      <c r="X31" s="364">
        <v>7.0944630480492181</v>
      </c>
      <c r="Y31" s="365">
        <v>6.6148597422289619</v>
      </c>
      <c r="AA31" s="540" t="s">
        <v>25</v>
      </c>
      <c r="AB31" s="540"/>
      <c r="AC31" s="541" t="s">
        <v>40</v>
      </c>
      <c r="AD31" s="541"/>
      <c r="AJ31" s="229" t="s">
        <v>73</v>
      </c>
      <c r="AK31" s="237" t="s">
        <v>87</v>
      </c>
      <c r="AL31" s="237" t="s">
        <v>88</v>
      </c>
      <c r="AM31" s="237" t="s">
        <v>89</v>
      </c>
      <c r="AN31" s="237" t="s">
        <v>90</v>
      </c>
    </row>
    <row r="32" spans="2:40" x14ac:dyDescent="0.3">
      <c r="B32" s="28">
        <v>45.32</v>
      </c>
      <c r="C32" s="348">
        <v>7.6980264936469327</v>
      </c>
      <c r="D32" s="349">
        <v>7.3805508712759966</v>
      </c>
      <c r="E32" s="348">
        <v>7.5326522694943758</v>
      </c>
      <c r="F32" s="34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59">
        <v>7.3811833171677987</v>
      </c>
      <c r="Q32" s="360">
        <v>7.3832599118942746</v>
      </c>
      <c r="R32" s="359">
        <v>6.9066066816629172</v>
      </c>
      <c r="S32" s="361">
        <v>7.0371851259496232</v>
      </c>
      <c r="T32" s="362">
        <v>7.0761014686248336</v>
      </c>
      <c r="U32" s="361">
        <v>3.4953111679454389</v>
      </c>
      <c r="V32" s="362">
        <v>6.9776482021379982</v>
      </c>
      <c r="W32" s="363">
        <v>2.025931928687196</v>
      </c>
      <c r="X32" s="364">
        <v>6.5026088310879233</v>
      </c>
      <c r="Y32" s="36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76</v>
      </c>
      <c r="AK32" s="239">
        <f>AD18-AD4</f>
        <v>-0.37114545454545622</v>
      </c>
      <c r="AL32" s="239">
        <f>AE18-AE4</f>
        <v>1.0579454545454539</v>
      </c>
      <c r="AM32" s="239">
        <f>AH18-AH4</f>
        <v>0.53845027367133813</v>
      </c>
      <c r="AN32" s="239">
        <f>AI18-AI4</f>
        <v>3.6685446490482859E-2</v>
      </c>
    </row>
    <row r="33" spans="2:40" ht="15" thickBot="1" x14ac:dyDescent="0.35">
      <c r="B33" s="28">
        <v>53.48</v>
      </c>
      <c r="C33" s="348">
        <v>7.6980264936469327</v>
      </c>
      <c r="D33" s="349">
        <v>7.2625070264193345</v>
      </c>
      <c r="E33" s="348">
        <v>7.0541833699728453</v>
      </c>
      <c r="F33" s="34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59">
        <v>6.3045586808923373</v>
      </c>
      <c r="Q33" s="360">
        <v>6.5726872246696031</v>
      </c>
      <c r="R33" s="359">
        <v>5.9401816212613516</v>
      </c>
      <c r="S33" s="361">
        <v>6.0775689724110373</v>
      </c>
      <c r="T33" s="362">
        <v>6.7063777344151188</v>
      </c>
      <c r="U33" s="361">
        <v>2.5670171450222599</v>
      </c>
      <c r="V33" s="362">
        <v>6.1030126336248793</v>
      </c>
      <c r="W33" s="363">
        <v>1.4100486223662885</v>
      </c>
      <c r="X33" s="364">
        <v>5.552527061755316</v>
      </c>
      <c r="Y33" s="365">
        <v>5.7240333586050047</v>
      </c>
      <c r="AA33" s="86">
        <f>AE4</f>
        <v>6.5639727272727271</v>
      </c>
      <c r="AB33" s="86">
        <f>AG4</f>
        <v>2.2774477493917278</v>
      </c>
      <c r="AC33" s="87">
        <f>AE18</f>
        <v>7.6219181818181809</v>
      </c>
      <c r="AD33" s="87">
        <f t="shared" ref="AD33:AD43" si="9">AG18</f>
        <v>2.6834120292299035</v>
      </c>
      <c r="AJ33" s="230" t="s">
        <v>77</v>
      </c>
      <c r="AK33" s="239">
        <f t="shared" ref="AK33:AL37" si="10">AD19-AD5</f>
        <v>2.2218727272727268</v>
      </c>
      <c r="AL33" s="239">
        <f t="shared" si="10"/>
        <v>4.4941072727272733</v>
      </c>
      <c r="AM33" s="239">
        <f t="shared" ref="AM33:AN36" si="11">AH19-AH5</f>
        <v>2.2148485174720722</v>
      </c>
      <c r="AN33" s="239">
        <f t="shared" si="11"/>
        <v>0.11306722777991254</v>
      </c>
    </row>
    <row r="34" spans="2:40" x14ac:dyDescent="0.3">
      <c r="B34" s="14">
        <v>63.11</v>
      </c>
      <c r="C34" s="346">
        <v>7.1978913219789149</v>
      </c>
      <c r="D34" s="347">
        <v>6.7847105115233273</v>
      </c>
      <c r="E34" s="346">
        <v>6.2782878572352274</v>
      </c>
      <c r="F34" s="34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2">
        <v>5.1503394762366632</v>
      </c>
      <c r="Q34" s="353">
        <v>5.4977973568281939</v>
      </c>
      <c r="R34" s="352">
        <v>4.8654503040906443</v>
      </c>
      <c r="S34" s="354">
        <v>4.9900039984006419</v>
      </c>
      <c r="T34" s="355">
        <v>5.9669302659956864</v>
      </c>
      <c r="U34" s="354">
        <v>1.885005209813394</v>
      </c>
      <c r="V34" s="355">
        <v>5.1182377712989959</v>
      </c>
      <c r="W34" s="356">
        <v>0.94003241491085876</v>
      </c>
      <c r="X34" s="357">
        <v>4.5167821820730483</v>
      </c>
      <c r="Y34" s="358">
        <v>4.9184988627748307</v>
      </c>
      <c r="AA34" s="86">
        <f t="shared" ref="AA34:AA43" si="12">AE5</f>
        <v>5.2806545454545457</v>
      </c>
      <c r="AB34" s="86">
        <f>AG5</f>
        <v>1.5015923261390882</v>
      </c>
      <c r="AC34" s="87">
        <f t="shared" ref="AC34:AC43" si="13">AE19</f>
        <v>9.774761818181819</v>
      </c>
      <c r="AD34" s="87">
        <f t="shared" si="9"/>
        <v>2.1372765808871073</v>
      </c>
      <c r="AJ34" s="231" t="s">
        <v>78</v>
      </c>
      <c r="AK34" s="239">
        <f>AD20-AD6</f>
        <v>4.5603454545454545</v>
      </c>
      <c r="AL34" s="239">
        <f>AE20-AE6</f>
        <v>-0.19984545454545355</v>
      </c>
      <c r="AM34" s="239">
        <f>AH20-AH6</f>
        <v>0.77072804517574856</v>
      </c>
      <c r="AN34" s="239">
        <f>AI20-AI6</f>
        <v>4.7747439937281255E-2</v>
      </c>
    </row>
    <row r="35" spans="2:40" x14ac:dyDescent="0.3">
      <c r="B35" s="28">
        <v>74.48</v>
      </c>
      <c r="C35" s="348">
        <v>6.17734522844012</v>
      </c>
      <c r="D35" s="349">
        <v>5.7729061270376603</v>
      </c>
      <c r="E35" s="348">
        <v>5.0756498124919185</v>
      </c>
      <c r="F35" s="34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59">
        <v>3.9088263821532498</v>
      </c>
      <c r="Q35" s="360">
        <v>4.3348017621145374</v>
      </c>
      <c r="R35" s="359">
        <v>3.774056485878531</v>
      </c>
      <c r="S35" s="361">
        <v>3.8144742103158746</v>
      </c>
      <c r="T35" s="362">
        <v>5.0631611379274934</v>
      </c>
      <c r="U35" s="361">
        <v>1.2787723785166243</v>
      </c>
      <c r="V35" s="362">
        <v>3.9002267573696145</v>
      </c>
      <c r="W35" s="363">
        <v>0.55105348460291737</v>
      </c>
      <c r="X35" s="364">
        <v>3.3642239700957881</v>
      </c>
      <c r="Y35" s="365">
        <v>3.9992418498862778</v>
      </c>
      <c r="AA35" s="86">
        <f t="shared" si="12"/>
        <v>5.9299636363636363</v>
      </c>
      <c r="AB35" s="86">
        <f t="shared" ref="AB35:AB42" si="14">AG6</f>
        <v>1.4248532844281436</v>
      </c>
      <c r="AC35" s="87">
        <f t="shared" si="13"/>
        <v>5.7301181818181828</v>
      </c>
      <c r="AD35" s="87">
        <f t="shared" si="9"/>
        <v>1.3819777993151134</v>
      </c>
      <c r="AJ35" s="232" t="s">
        <v>79</v>
      </c>
      <c r="AK35" s="239">
        <f t="shared" si="10"/>
        <v>-5.2164000000000001</v>
      </c>
      <c r="AL35" s="239">
        <f t="shared" si="10"/>
        <v>-7.1553000000000004</v>
      </c>
      <c r="AM35" s="239">
        <f t="shared" si="11"/>
        <v>-3.5999326439667252</v>
      </c>
      <c r="AN35" s="239">
        <f>AI21-AI7</f>
        <v>-0.18932400123422785</v>
      </c>
    </row>
    <row r="36" spans="2:40" x14ac:dyDescent="0.3">
      <c r="B36" s="28">
        <v>87.89</v>
      </c>
      <c r="C36" s="348">
        <v>5.0419032170857001</v>
      </c>
      <c r="D36" s="349">
        <v>4.6824058459808873</v>
      </c>
      <c r="E36" s="348">
        <v>3.8794775636880905</v>
      </c>
      <c r="F36" s="34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59">
        <v>2.8612997090203689</v>
      </c>
      <c r="Q36" s="360">
        <v>3.3480176211453743</v>
      </c>
      <c r="R36" s="359">
        <v>2.9159376822461054</v>
      </c>
      <c r="S36" s="361">
        <v>2.8788484606157549</v>
      </c>
      <c r="T36" s="362">
        <v>4.2415528396836812</v>
      </c>
      <c r="U36" s="361">
        <v>0.86198730700009474</v>
      </c>
      <c r="V36" s="362">
        <v>2.8636216391318432</v>
      </c>
      <c r="W36" s="363">
        <v>0.29173419773095621</v>
      </c>
      <c r="X36" s="364">
        <v>2.3985670897905154</v>
      </c>
      <c r="Y36" s="365">
        <v>3.2410917361637606</v>
      </c>
      <c r="AA36" s="86">
        <f t="shared" si="12"/>
        <v>9.8764000000000003</v>
      </c>
      <c r="AB36" s="86">
        <f t="shared" si="14"/>
        <v>2.1933442953020137</v>
      </c>
      <c r="AC36" s="87">
        <f t="shared" si="13"/>
        <v>2.7210999999999999</v>
      </c>
      <c r="AD36" s="87">
        <f t="shared" si="9"/>
        <v>0.22430094050296454</v>
      </c>
      <c r="AJ36" s="233" t="s">
        <v>80</v>
      </c>
      <c r="AK36" s="239">
        <f t="shared" si="10"/>
        <v>-2.9632727272727246</v>
      </c>
      <c r="AL36" s="239">
        <f t="shared" si="10"/>
        <v>-1.4760272727272739</v>
      </c>
      <c r="AM36" s="239">
        <f t="shared" si="11"/>
        <v>-1.5595514376973254</v>
      </c>
      <c r="AN36" s="239">
        <f t="shared" si="11"/>
        <v>-9.8289875653147785E-2</v>
      </c>
    </row>
    <row r="37" spans="2:40" x14ac:dyDescent="0.3">
      <c r="B37" s="28">
        <v>103.72</v>
      </c>
      <c r="C37" s="348">
        <v>3.933495539334956</v>
      </c>
      <c r="D37" s="349">
        <v>3.681843732433951</v>
      </c>
      <c r="E37" s="348">
        <v>2.786758049915945</v>
      </c>
      <c r="F37" s="34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59">
        <v>1.9010669253152281</v>
      </c>
      <c r="Q37" s="360">
        <v>2.4317180616740086</v>
      </c>
      <c r="R37" s="359">
        <v>2.1411313838207118</v>
      </c>
      <c r="S37" s="361">
        <v>2.0631747301079577</v>
      </c>
      <c r="T37" s="362">
        <v>3.3685940227996305</v>
      </c>
      <c r="U37" s="361">
        <v>0.56834327934072182</v>
      </c>
      <c r="V37" s="362">
        <v>1.9760285066407515</v>
      </c>
      <c r="W37" s="363">
        <v>0.14586709886547811</v>
      </c>
      <c r="X37" s="364">
        <v>1.6120239856708982</v>
      </c>
      <c r="Y37" s="365">
        <v>2.5682335102350269</v>
      </c>
      <c r="AA37" s="86">
        <f t="shared" si="12"/>
        <v>8.918163636363639</v>
      </c>
      <c r="AB37" s="86">
        <f t="shared" si="14"/>
        <v>1.4338855542216893</v>
      </c>
      <c r="AC37" s="87">
        <f t="shared" si="13"/>
        <v>7.4421363636363651</v>
      </c>
      <c r="AD37" s="87">
        <f t="shared" si="9"/>
        <v>1.5524268675721558</v>
      </c>
      <c r="AJ37" s="233" t="s">
        <v>81</v>
      </c>
      <c r="AK37" s="239">
        <f t="shared" si="10"/>
        <v>-4.4537636363636368</v>
      </c>
      <c r="AL37" s="239">
        <f t="shared" si="10"/>
        <v>-1.7434363636363628</v>
      </c>
      <c r="AM37" s="239">
        <f>AH23-AH9</f>
        <v>0.76175130767380761</v>
      </c>
      <c r="AN37" s="239">
        <f>AI23-AI9</f>
        <v>-6.4526904685237918E-2</v>
      </c>
    </row>
    <row r="38" spans="2:40" x14ac:dyDescent="0.3">
      <c r="B38" s="28">
        <v>122.39</v>
      </c>
      <c r="C38" s="348">
        <v>3.1832927818329284</v>
      </c>
      <c r="D38" s="349">
        <v>3.0522765598650921</v>
      </c>
      <c r="E38" s="348">
        <v>2.0302599249967677</v>
      </c>
      <c r="F38" s="34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59">
        <v>1.1833171677982541</v>
      </c>
      <c r="Q38" s="360">
        <v>1.8237885462555066</v>
      </c>
      <c r="R38" s="359">
        <v>1.6412563525785222</v>
      </c>
      <c r="S38" s="361">
        <v>1.5113954418232711</v>
      </c>
      <c r="T38" s="362">
        <v>2.8140084214850574</v>
      </c>
      <c r="U38" s="361">
        <v>0.40731268352751726</v>
      </c>
      <c r="V38" s="362">
        <v>1.3994169096209914</v>
      </c>
      <c r="W38" s="363">
        <v>6.4829821717990274E-2</v>
      </c>
      <c r="X38" s="364">
        <v>1.1291955455182621</v>
      </c>
      <c r="Y38" s="365">
        <v>2.1322971948445799</v>
      </c>
      <c r="AA38" s="86">
        <f t="shared" si="12"/>
        <v>6.915290909090908</v>
      </c>
      <c r="AB38" s="86">
        <f t="shared" si="14"/>
        <v>0.18830519480519459</v>
      </c>
      <c r="AC38" s="87">
        <f t="shared" si="13"/>
        <v>5.1718545454545453</v>
      </c>
      <c r="AD38" s="87">
        <f t="shared" si="9"/>
        <v>0.39358079181663208</v>
      </c>
      <c r="AJ38" s="234" t="s">
        <v>83</v>
      </c>
      <c r="AK38" s="239">
        <f t="shared" ref="AK38:AL40" si="15">AD25-AD10</f>
        <v>-5.9735727272727281</v>
      </c>
      <c r="AL38" s="239">
        <f t="shared" si="15"/>
        <v>-0.79762727272727396</v>
      </c>
      <c r="AM38" s="239">
        <f t="shared" ref="AM38:AM40" si="16">AH25-AH10</f>
        <v>0.65548799899290877</v>
      </c>
      <c r="AN38" s="239">
        <f>AI25-AI10</f>
        <v>4.5248200775063058E-2</v>
      </c>
    </row>
    <row r="39" spans="2:40" x14ac:dyDescent="0.3">
      <c r="B39" s="28">
        <v>144.43</v>
      </c>
      <c r="C39" s="348">
        <v>2.4736415247364159</v>
      </c>
      <c r="D39" s="349">
        <v>2.5014052838673408</v>
      </c>
      <c r="E39" s="348">
        <v>1.4030777188671928</v>
      </c>
      <c r="F39" s="34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59">
        <v>0.66925315227934035</v>
      </c>
      <c r="Q39" s="360">
        <v>1.330396475770925</v>
      </c>
      <c r="R39" s="359">
        <v>1.2413563275847705</v>
      </c>
      <c r="S39" s="361">
        <v>1.1035585765693725</v>
      </c>
      <c r="T39" s="362">
        <v>2.3518537537229127</v>
      </c>
      <c r="U39" s="361">
        <v>0.29364402765937297</v>
      </c>
      <c r="V39" s="362">
        <v>0.94590217039196633</v>
      </c>
      <c r="W39" s="363">
        <v>3.2414910858995137E-2</v>
      </c>
      <c r="X39" s="364">
        <v>0.76318043766061849</v>
      </c>
      <c r="Y39" s="365">
        <v>1.87642153146323</v>
      </c>
      <c r="AA39" s="86">
        <f t="shared" si="12"/>
        <v>5.7456000000000014</v>
      </c>
      <c r="AB39" s="86">
        <f t="shared" si="14"/>
        <v>1.0619606931600436</v>
      </c>
      <c r="AC39" s="87">
        <f t="shared" si="13"/>
        <v>9.2252545454545469</v>
      </c>
      <c r="AD39" s="87">
        <f t="shared" si="9"/>
        <v>1.1808994277400584</v>
      </c>
      <c r="AJ39" s="235" t="s">
        <v>84</v>
      </c>
      <c r="AK39" s="239">
        <f t="shared" si="15"/>
        <v>-2.0811999999999991</v>
      </c>
      <c r="AL39" s="239">
        <f t="shared" si="15"/>
        <v>1.4157000000000002</v>
      </c>
      <c r="AM39" s="239">
        <f t="shared" si="16"/>
        <v>0.63760360773591351</v>
      </c>
      <c r="AN39" s="239">
        <f>AI26-AI11</f>
        <v>1.9282470866228862E-2</v>
      </c>
    </row>
    <row r="40" spans="2:40" x14ac:dyDescent="0.3">
      <c r="B40" s="28">
        <v>170.44</v>
      </c>
      <c r="C40" s="348">
        <v>1.8924033522573671</v>
      </c>
      <c r="D40" s="349">
        <v>2.0573355817875205</v>
      </c>
      <c r="E40" s="348">
        <v>0.91167722746670132</v>
      </c>
      <c r="F40" s="34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59">
        <v>0.32977691561590694</v>
      </c>
      <c r="Q40" s="360">
        <v>0.99559471365638763</v>
      </c>
      <c r="R40" s="359">
        <v>0.97475631092226944</v>
      </c>
      <c r="S40" s="361">
        <v>0.82367053178728533</v>
      </c>
      <c r="T40" s="362">
        <v>2.177261990346103</v>
      </c>
      <c r="U40" s="361">
        <v>0.19892014776925265</v>
      </c>
      <c r="V40" s="362">
        <v>0.62196307094266279</v>
      </c>
      <c r="W40" s="363">
        <v>1.6207455429497569E-2</v>
      </c>
      <c r="X40" s="364">
        <v>0.49061599563896907</v>
      </c>
      <c r="Y40" s="365">
        <v>1.8290371493555728</v>
      </c>
      <c r="AA40" s="86">
        <f t="shared" si="12"/>
        <v>6.4343545454545463</v>
      </c>
      <c r="AB40" s="86">
        <f t="shared" si="14"/>
        <v>1.1471216953218717</v>
      </c>
      <c r="AC40" s="87">
        <f t="shared" si="13"/>
        <v>4.9479727272727274</v>
      </c>
      <c r="AD40" s="87">
        <f t="shared" si="9"/>
        <v>1.3138244933920702</v>
      </c>
      <c r="AJ40" s="235" t="s">
        <v>85</v>
      </c>
      <c r="AK40" s="239">
        <f t="shared" si="15"/>
        <v>-1.2500363636363638</v>
      </c>
      <c r="AL40" s="239">
        <f t="shared" si="15"/>
        <v>-1.4542636363636365</v>
      </c>
      <c r="AM40" s="239">
        <f t="shared" si="16"/>
        <v>0.51081309197247027</v>
      </c>
      <c r="AN40" s="239">
        <f>AI27-AI12</f>
        <v>0.10979374564456568</v>
      </c>
    </row>
    <row r="41" spans="2:40" x14ac:dyDescent="0.3">
      <c r="B41" s="28">
        <v>201.13</v>
      </c>
      <c r="C41" s="348">
        <v>1.4125439307921059</v>
      </c>
      <c r="D41" s="349">
        <v>1.6807195053400785</v>
      </c>
      <c r="E41" s="348">
        <v>0.55605845079529304</v>
      </c>
      <c r="F41" s="34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59">
        <v>0.12609117361784675</v>
      </c>
      <c r="Q41" s="360">
        <v>0.67841409691629961</v>
      </c>
      <c r="R41" s="359">
        <v>0.73315004582187793</v>
      </c>
      <c r="S41" s="361">
        <v>0.58376649340263909</v>
      </c>
      <c r="T41" s="362">
        <v>2.0334805381534355</v>
      </c>
      <c r="U41" s="361">
        <v>0.13261343184616844</v>
      </c>
      <c r="V41" s="362">
        <v>0.38224813735017815</v>
      </c>
      <c r="W41" s="363">
        <v>0</v>
      </c>
      <c r="X41" s="364">
        <v>0.29592710848064796</v>
      </c>
      <c r="Y41" s="365">
        <v>1.8858984078847614</v>
      </c>
      <c r="AA41" s="86">
        <f t="shared" si="12"/>
        <v>7.1681727272727276</v>
      </c>
      <c r="AB41" s="86">
        <f t="shared" si="14"/>
        <v>1.2975845869776486</v>
      </c>
      <c r="AC41" s="87">
        <f t="shared" si="13"/>
        <v>7.8500545454545465</v>
      </c>
      <c r="AD41" s="87">
        <f t="shared" si="9"/>
        <v>2.9965356167197297</v>
      </c>
      <c r="AJ41" s="236" t="s">
        <v>86</v>
      </c>
      <c r="AK41" s="239">
        <f>AD28-AD14</f>
        <v>-1.0251818181818182</v>
      </c>
      <c r="AL41" s="239">
        <f>AE28-AE14</f>
        <v>0.9148818181818168</v>
      </c>
      <c r="AM41" s="239">
        <f>AH28-AH14</f>
        <v>2.7966349436854614</v>
      </c>
      <c r="AN41" s="239">
        <f>AI28-AI14</f>
        <v>0.20807480090515129</v>
      </c>
    </row>
    <row r="42" spans="2:40" x14ac:dyDescent="0.3">
      <c r="B42" s="28">
        <v>237.35</v>
      </c>
      <c r="C42" s="348">
        <v>1.128683427953501</v>
      </c>
      <c r="D42" s="349">
        <v>1.5233277121978637</v>
      </c>
      <c r="E42" s="348">
        <v>0.35561877667140834</v>
      </c>
      <c r="F42" s="34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59">
        <v>4.849660523763337E-2</v>
      </c>
      <c r="Q42" s="360">
        <v>0.53744493392070491</v>
      </c>
      <c r="R42" s="359">
        <v>0.6581687911355496</v>
      </c>
      <c r="S42" s="361">
        <v>0.47980807676929244</v>
      </c>
      <c r="T42" s="362">
        <v>1.9821300195131972</v>
      </c>
      <c r="U42" s="361">
        <v>0.10419626787913233</v>
      </c>
      <c r="V42" s="362">
        <v>0.25267249757045679</v>
      </c>
      <c r="W42" s="363">
        <v>0</v>
      </c>
      <c r="X42" s="364">
        <v>0.20247644264465392</v>
      </c>
      <c r="Y42" s="365">
        <v>2.1038665655799855</v>
      </c>
      <c r="AA42" s="86">
        <f t="shared" si="12"/>
        <v>8.5656363636363615</v>
      </c>
      <c r="AB42" s="86">
        <f t="shared" si="14"/>
        <v>0.16300764991896269</v>
      </c>
      <c r="AC42" s="87">
        <f t="shared" si="13"/>
        <v>5.713909090909091</v>
      </c>
      <c r="AD42" s="87">
        <f t="shared" si="9"/>
        <v>0.42567774936061398</v>
      </c>
    </row>
    <row r="43" spans="2:40" x14ac:dyDescent="0.3">
      <c r="B43" s="28">
        <v>280.08999999999997</v>
      </c>
      <c r="C43" s="348">
        <v>1.0881319275479862</v>
      </c>
      <c r="D43" s="349">
        <v>1.545812254075323</v>
      </c>
      <c r="E43" s="348">
        <v>0.25216604163972589</v>
      </c>
      <c r="F43" s="34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59">
        <v>1.9398642095053348E-2</v>
      </c>
      <c r="Q43" s="360">
        <v>0.56387665198237891</v>
      </c>
      <c r="R43" s="359">
        <v>0.79146879946680004</v>
      </c>
      <c r="S43" s="361">
        <v>0.50379848060775712</v>
      </c>
      <c r="T43" s="362">
        <v>1.9307795008729589</v>
      </c>
      <c r="U43" s="361">
        <v>0.12314104385715641</v>
      </c>
      <c r="V43" s="362">
        <v>0.20732102364755425</v>
      </c>
      <c r="W43" s="363">
        <v>0</v>
      </c>
      <c r="X43" s="364">
        <v>0.18690133167198819</v>
      </c>
      <c r="Y43" s="365">
        <v>2.359742228961335</v>
      </c>
      <c r="AA43" s="86">
        <f t="shared" si="12"/>
        <v>7.9150181818181835</v>
      </c>
      <c r="AB43" s="86">
        <f>AG14</f>
        <v>2.2325159590598944</v>
      </c>
      <c r="AC43" s="87">
        <f t="shared" si="13"/>
        <v>8.8299000000000003</v>
      </c>
      <c r="AD43" s="87">
        <f t="shared" si="9"/>
        <v>1.3266062144692778</v>
      </c>
      <c r="AJ43" s="229" t="s">
        <v>73</v>
      </c>
      <c r="AK43" s="215" t="s">
        <v>127</v>
      </c>
      <c r="AL43" s="215" t="s">
        <v>128</v>
      </c>
    </row>
    <row r="44" spans="2:40" x14ac:dyDescent="0.3">
      <c r="B44" s="28">
        <v>330.52</v>
      </c>
      <c r="C44" s="348">
        <v>1.1084076777507434</v>
      </c>
      <c r="D44" s="349">
        <v>1.545812254075323</v>
      </c>
      <c r="E44" s="348">
        <v>0.17457649036596409</v>
      </c>
      <c r="F44" s="34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59">
        <v>9.6993210475266739E-3</v>
      </c>
      <c r="Q44" s="360">
        <v>0.59911894273127753</v>
      </c>
      <c r="R44" s="359">
        <v>0.99141881196367576</v>
      </c>
      <c r="S44" s="361">
        <v>0.55177928828468625</v>
      </c>
      <c r="T44" s="362">
        <v>1.7869980486802919</v>
      </c>
      <c r="U44" s="361">
        <v>0.14208581983518045</v>
      </c>
      <c r="V44" s="362">
        <v>0.17492711370262393</v>
      </c>
      <c r="W44" s="363">
        <v>0</v>
      </c>
      <c r="X44" s="364">
        <v>0.17132622069932252</v>
      </c>
      <c r="Y44" s="365">
        <v>2.5208491281273697</v>
      </c>
      <c r="AJ44" s="230" t="s">
        <v>76</v>
      </c>
      <c r="AK44" s="86">
        <f t="shared" ref="AK44:AK49" si="17">AB18-AB4</f>
        <v>1.2125000000000004</v>
      </c>
      <c r="AL44" s="86">
        <f t="shared" ref="AL44:AL49" si="18">AN18-AN4</f>
        <v>1.2619357201618175</v>
      </c>
    </row>
    <row r="45" spans="2:40" x14ac:dyDescent="0.3">
      <c r="B45" s="28">
        <v>390.04</v>
      </c>
      <c r="C45" s="348">
        <v>0.95971884293052179</v>
      </c>
      <c r="D45" s="349">
        <v>1.2703766160764471</v>
      </c>
      <c r="E45" s="348">
        <v>0.10345273503168242</v>
      </c>
      <c r="F45" s="34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59">
        <v>0</v>
      </c>
      <c r="Q45" s="360">
        <v>0.46696035242290757</v>
      </c>
      <c r="R45" s="359">
        <v>0.89144380571523807</v>
      </c>
      <c r="S45" s="361">
        <v>0.46381447421031607</v>
      </c>
      <c r="T45" s="362">
        <v>1.4891650405669099</v>
      </c>
      <c r="U45" s="361">
        <v>0.10419626787913233</v>
      </c>
      <c r="V45" s="362">
        <v>0.12957563977972145</v>
      </c>
      <c r="W45" s="363">
        <v>0</v>
      </c>
      <c r="X45" s="364">
        <v>0.10902577680865981</v>
      </c>
      <c r="Y45" s="365">
        <v>2.388172858225929</v>
      </c>
      <c r="AJ45" s="230" t="s">
        <v>77</v>
      </c>
      <c r="AK45" s="86">
        <f t="shared" si="17"/>
        <v>8.0606000000000009</v>
      </c>
      <c r="AL45" s="86">
        <f t="shared" si="18"/>
        <v>9.0438957452519873</v>
      </c>
    </row>
    <row r="46" spans="2:40" ht="15" thickBot="1" x14ac:dyDescent="0.35">
      <c r="B46" s="42">
        <v>460.27</v>
      </c>
      <c r="C46" s="350">
        <v>0.7028926736955935</v>
      </c>
      <c r="D46" s="351">
        <v>0.8881394041596401</v>
      </c>
      <c r="E46" s="350">
        <v>5.8192163455321355E-2</v>
      </c>
      <c r="F46" s="35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66">
        <v>0</v>
      </c>
      <c r="Q46" s="367">
        <v>0.25550660792951541</v>
      </c>
      <c r="R46" s="366">
        <v>0.5332000333250021</v>
      </c>
      <c r="S46" s="368">
        <v>0.28788484606157544</v>
      </c>
      <c r="T46" s="369">
        <v>1.2221423436376708</v>
      </c>
      <c r="U46" s="368">
        <v>3.7889551956048123E-2</v>
      </c>
      <c r="V46" s="369">
        <v>8.4224165856818925E-2</v>
      </c>
      <c r="W46" s="370">
        <v>0</v>
      </c>
      <c r="X46" s="371">
        <v>5.4512888404329905E-2</v>
      </c>
      <c r="Y46" s="372">
        <v>2.1322971948445799</v>
      </c>
      <c r="AJ46" s="231" t="s">
        <v>78</v>
      </c>
      <c r="AK46" s="220">
        <f t="shared" si="17"/>
        <v>4.8309999999999995</v>
      </c>
      <c r="AL46" s="220">
        <f t="shared" si="18"/>
        <v>5.1789754851130283</v>
      </c>
    </row>
    <row r="47" spans="2:40" x14ac:dyDescent="0.3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2" t="s">
        <v>79</v>
      </c>
      <c r="AK47" s="222">
        <f t="shared" si="17"/>
        <v>-14.6675</v>
      </c>
      <c r="AL47" s="222">
        <f t="shared" si="18"/>
        <v>-16.160956645200955</v>
      </c>
    </row>
    <row r="48" spans="2:40" x14ac:dyDescent="0.3">
      <c r="AJ48" s="233" t="s">
        <v>80</v>
      </c>
      <c r="AK48" s="87">
        <f t="shared" si="17"/>
        <v>-5.1329000000000011</v>
      </c>
      <c r="AL48" s="87">
        <f t="shared" si="18"/>
        <v>-6.0971413133504697</v>
      </c>
    </row>
    <row r="49" spans="2:39" x14ac:dyDescent="0.3">
      <c r="AB49" s="535" t="s">
        <v>136</v>
      </c>
      <c r="AC49" s="535"/>
      <c r="AJ49" s="233" t="s">
        <v>81</v>
      </c>
      <c r="AK49" s="87">
        <f t="shared" si="17"/>
        <v>-5.4924999999999997</v>
      </c>
      <c r="AL49" s="87">
        <f t="shared" si="18"/>
        <v>-5.4999755970114279</v>
      </c>
    </row>
    <row r="50" spans="2:39" x14ac:dyDescent="0.3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4" t="s">
        <v>83</v>
      </c>
      <c r="AK50" s="225">
        <f>AB25-AB10</f>
        <v>-6.2297000000000011</v>
      </c>
      <c r="AL50" s="225">
        <f>AN25-AN10</f>
        <v>-6.0704638002320319</v>
      </c>
    </row>
    <row r="51" spans="2:39" x14ac:dyDescent="0.3">
      <c r="AA51" s="59" t="s">
        <v>106</v>
      </c>
      <c r="AB51" s="85">
        <f>AVERAGE(AB4:AB5)</f>
        <v>9.9549500000000002</v>
      </c>
      <c r="AC51" s="85">
        <f>AVERAGE(AN4:AN5)</f>
        <v>12.037779962234593</v>
      </c>
      <c r="AE51" s="85">
        <f>AVERAGE(AD4:AD5)</f>
        <v>1.8720363636363642</v>
      </c>
      <c r="AF51" s="85">
        <f t="shared" ref="AF51" si="19">AVERAGE(AE4:AE5)</f>
        <v>5.9223136363636364</v>
      </c>
      <c r="AG51" s="85">
        <f>AVERAGE(AH4:AH5)</f>
        <v>4.0180348353587583</v>
      </c>
      <c r="AH51" s="85">
        <f>AVERAGE(AI4:AI5)</f>
        <v>0.22539512687583316</v>
      </c>
      <c r="AJ51" s="235" t="s">
        <v>84</v>
      </c>
      <c r="AK51" s="420">
        <f>AB26-AB11</f>
        <v>0.32830000000000048</v>
      </c>
      <c r="AL51" s="420">
        <f>AN26-AN11</f>
        <v>-8.6139213978579932E-3</v>
      </c>
    </row>
    <row r="52" spans="2:39" x14ac:dyDescent="0.3">
      <c r="AA52" s="61" t="s">
        <v>107</v>
      </c>
      <c r="AB52" s="85">
        <f>AVERAGE(AB6)</f>
        <v>10.304</v>
      </c>
      <c r="AC52" s="85">
        <f>AVERAGE(AN6)</f>
        <v>11.951146715571859</v>
      </c>
      <c r="AE52" s="85">
        <f>AVERAGE(AD6)</f>
        <v>2.6312363636363632</v>
      </c>
      <c r="AF52" s="85">
        <f t="shared" ref="AF52" si="20">AVERAGE(AE6)</f>
        <v>5.9299636363636363</v>
      </c>
      <c r="AG52" s="85">
        <f>AVERAGE(AH6)</f>
        <v>3.2029096365455167</v>
      </c>
      <c r="AH52" s="85">
        <f>AVERAGE(AI6)</f>
        <v>0.18703707902634226</v>
      </c>
      <c r="AJ52" s="235" t="s">
        <v>85</v>
      </c>
      <c r="AK52" s="420">
        <f>AB27-AB12</f>
        <v>-2.7713000000000001</v>
      </c>
      <c r="AL52" s="420">
        <f>AN27-AN12</f>
        <v>-2.0836931623829624</v>
      </c>
    </row>
    <row r="53" spans="2:39" x14ac:dyDescent="0.3">
      <c r="B53" t="s">
        <v>91</v>
      </c>
      <c r="W53" s="412"/>
      <c r="AA53" s="63" t="s">
        <v>108</v>
      </c>
      <c r="AB53" s="85">
        <f>AB7</f>
        <v>19.3034</v>
      </c>
      <c r="AC53" s="85">
        <f>AN7</f>
        <v>22.224855704697987</v>
      </c>
      <c r="AE53" s="85">
        <f>AD7</f>
        <v>6.1620999999999997</v>
      </c>
      <c r="AF53" s="85">
        <f t="shared" ref="AF53" si="21">AE7</f>
        <v>9.8764000000000003</v>
      </c>
      <c r="AG53" s="85">
        <f>AH7</f>
        <v>5.822843398413668</v>
      </c>
      <c r="AH53" s="85">
        <f>AI7</f>
        <v>0.3635123062843198</v>
      </c>
      <c r="AJ53" s="236" t="s">
        <v>86</v>
      </c>
      <c r="AK53" s="227">
        <f>AB28-AB14</f>
        <v>0.18780000000000108</v>
      </c>
      <c r="AL53" s="227">
        <f>AN28-AN14</f>
        <v>2.8944097445906092</v>
      </c>
    </row>
    <row r="54" spans="2:39" ht="15" thickBot="1" x14ac:dyDescent="0.35">
      <c r="AA54" s="65" t="s">
        <v>109</v>
      </c>
      <c r="AB54" s="85">
        <f>AVERAGE(AB8:AB9)</f>
        <v>18.506</v>
      </c>
      <c r="AC54" s="85">
        <f>AVERAGE(AN8:AN9)</f>
        <v>22.138904625486553</v>
      </c>
      <c r="AE54" s="85">
        <f>AVERAGE(AD8:AD9)</f>
        <v>7.6542727272727262</v>
      </c>
      <c r="AF54" s="85">
        <f t="shared" ref="AF54" si="22">AVERAGE(AE8:AE9)</f>
        <v>7.9167272727272735</v>
      </c>
      <c r="AG54" s="85">
        <f>AVERAGE(AH8:AH9)</f>
        <v>6.0716580287003303</v>
      </c>
      <c r="AH54" s="85">
        <f>AVERAGE(AI8:AI9)</f>
        <v>0.49624659678622718</v>
      </c>
    </row>
    <row r="55" spans="2:39" x14ac:dyDescent="0.3">
      <c r="B55" s="544" t="s">
        <v>1</v>
      </c>
      <c r="C55" s="545"/>
      <c r="D55" s="545"/>
      <c r="E55" s="545"/>
      <c r="F55" s="546"/>
      <c r="G55" s="544" t="s">
        <v>2</v>
      </c>
      <c r="H55" s="545"/>
      <c r="I55" s="545"/>
      <c r="J55" s="545"/>
      <c r="K55" s="546"/>
      <c r="L55" s="544" t="s">
        <v>3</v>
      </c>
      <c r="M55" s="545"/>
      <c r="N55" s="545"/>
      <c r="O55" s="545"/>
      <c r="P55" s="546"/>
      <c r="Q55" s="544" t="s">
        <v>4</v>
      </c>
      <c r="R55" s="545"/>
      <c r="S55" s="545"/>
      <c r="T55" s="545"/>
      <c r="U55" s="546"/>
      <c r="AA55" s="67" t="s">
        <v>110</v>
      </c>
      <c r="AB55" s="85">
        <f>AVERAGE(AB10)</f>
        <v>15.056900000000001</v>
      </c>
      <c r="AC55" s="85">
        <f>AVERAGE(AN10)</f>
        <v>16.86373930683996</v>
      </c>
      <c r="AE55" s="85">
        <f>AVERAGE(AD10)</f>
        <v>7.3863000000000003</v>
      </c>
      <c r="AF55" s="85">
        <f t="shared" ref="AF55" si="23">AVERAGE(AE10)</f>
        <v>5.7456000000000014</v>
      </c>
      <c r="AG55" s="85">
        <f>AVERAGE(AH10)</f>
        <v>3.4966024327251528</v>
      </c>
      <c r="AH55" s="85">
        <f>AVERAGE(AI10)</f>
        <v>0.23523687411480473</v>
      </c>
    </row>
    <row r="56" spans="2:39" ht="15" thickBot="1" x14ac:dyDescent="0.35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AVERAGE(AB11:AB12)</f>
        <v>12.613849999999999</v>
      </c>
      <c r="AC56" s="85">
        <f>AVERAGE(AN11:AN12)</f>
        <v>15.317596858850241</v>
      </c>
      <c r="AE56" s="85">
        <f>AVERAGE(AD11:AD12)</f>
        <v>3.2857363636363637</v>
      </c>
      <c r="AF56" s="85">
        <f t="shared" ref="AF56" si="24">AVERAGE(AE11:AE12)</f>
        <v>6.801263636363637</v>
      </c>
      <c r="AG56" s="85">
        <f>AVERAGE(AH11:AH12)</f>
        <v>4.9116033144280369</v>
      </c>
      <c r="AH56" s="85">
        <f>AVERAGE(AI11:AI12)</f>
        <v>0.31899354442220529</v>
      </c>
    </row>
    <row r="57" spans="2:39" x14ac:dyDescent="0.3">
      <c r="B57" s="165">
        <v>5</v>
      </c>
      <c r="C57" s="248">
        <v>0</v>
      </c>
      <c r="D57" s="166">
        <v>0</v>
      </c>
      <c r="E57" s="166">
        <v>0</v>
      </c>
      <c r="F57" s="167">
        <v>100</v>
      </c>
      <c r="G57" s="165">
        <v>5</v>
      </c>
      <c r="H57" s="248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AVERAGE(AB13:AB14)</f>
        <v>13.032</v>
      </c>
      <c r="AC57" s="85">
        <f>AVERAGE(AN13:AN14)</f>
        <v>16.821038195510571</v>
      </c>
      <c r="AE57" s="85">
        <f>AVERAGE(AD13:AD14)</f>
        <v>2.4999727272727275</v>
      </c>
      <c r="AF57" s="85">
        <f t="shared" ref="AF57" si="25">AVERAGE(AE13:AE14)</f>
        <v>8.2403272727272725</v>
      </c>
      <c r="AG57" s="85">
        <f>AVERAGE(AH13:AH14)</f>
        <v>5.5007057771468748</v>
      </c>
      <c r="AH57" s="85">
        <f>AVERAGE(AI13:AI14)</f>
        <v>0.58003241836369823</v>
      </c>
    </row>
    <row r="58" spans="2:39" x14ac:dyDescent="0.3">
      <c r="B58" s="168">
        <v>1</v>
      </c>
      <c r="C58" s="249">
        <v>1.246</v>
      </c>
      <c r="D58" s="250">
        <v>10.930879295370605</v>
      </c>
      <c r="E58" s="250">
        <v>10.930879295370605</v>
      </c>
      <c r="F58" s="251">
        <v>89.069120704629398</v>
      </c>
      <c r="G58" s="168">
        <v>1</v>
      </c>
      <c r="H58" s="249">
        <v>0.74319999999999997</v>
      </c>
      <c r="I58" s="250">
        <v>5.8930808633458609</v>
      </c>
      <c r="J58" s="250">
        <v>5.8930808633458609</v>
      </c>
      <c r="K58" s="251">
        <v>94.106919136654142</v>
      </c>
      <c r="L58" s="168">
        <v>1</v>
      </c>
      <c r="M58" s="249">
        <v>1.2899</v>
      </c>
      <c r="N58" s="250">
        <v>7.7837987882883972</v>
      </c>
      <c r="O58" s="250">
        <v>7.7837987882883972</v>
      </c>
      <c r="P58" s="251">
        <v>92.216201211711606</v>
      </c>
      <c r="Q58" s="168">
        <v>1</v>
      </c>
      <c r="R58" s="149">
        <v>0.57740000000000002</v>
      </c>
      <c r="S58" s="250">
        <v>6.7841616731288923</v>
      </c>
      <c r="T58" s="250">
        <v>6.7841616731288923</v>
      </c>
      <c r="U58" s="251">
        <v>93.215838326871108</v>
      </c>
      <c r="AB58" s="536" t="s">
        <v>139</v>
      </c>
      <c r="AC58" s="537"/>
      <c r="AI58" s="538" t="s">
        <v>141</v>
      </c>
      <c r="AJ58" s="538"/>
      <c r="AK58" s="538"/>
      <c r="AL58" s="538"/>
      <c r="AM58" s="538"/>
    </row>
    <row r="59" spans="2:39" ht="15" thickBot="1" x14ac:dyDescent="0.35">
      <c r="B59" s="170">
        <v>0.85</v>
      </c>
      <c r="C59" s="252">
        <v>0.33910000000000001</v>
      </c>
      <c r="D59" s="253">
        <v>2.9748484502890635</v>
      </c>
      <c r="E59" s="253">
        <v>13.905727745659668</v>
      </c>
      <c r="F59" s="254">
        <v>86.094272254340325</v>
      </c>
      <c r="G59" s="170">
        <v>0.85</v>
      </c>
      <c r="H59" s="252">
        <v>0.24479999999999999</v>
      </c>
      <c r="I59" s="253">
        <v>1.9411009087016509</v>
      </c>
      <c r="J59" s="253">
        <v>7.8341817720475113</v>
      </c>
      <c r="K59" s="254">
        <v>92.165818227952485</v>
      </c>
      <c r="L59" s="170">
        <v>0.85</v>
      </c>
      <c r="M59" s="252">
        <v>0.55030000000000001</v>
      </c>
      <c r="N59" s="253">
        <v>3.3207415095705906</v>
      </c>
      <c r="O59" s="253">
        <v>11.104540297858987</v>
      </c>
      <c r="P59" s="254">
        <v>88.895459702141011</v>
      </c>
      <c r="Q59" s="170">
        <v>0.85</v>
      </c>
      <c r="R59" s="171">
        <v>0.1191</v>
      </c>
      <c r="S59" s="253">
        <v>1.399365526965104</v>
      </c>
      <c r="T59" s="253">
        <v>8.1835272000939963</v>
      </c>
      <c r="U59" s="254">
        <v>91.816472799906009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" thickBot="1" x14ac:dyDescent="0.35">
      <c r="B60" s="168">
        <v>0.7</v>
      </c>
      <c r="C60" s="249">
        <f>D60*C69/100</f>
        <v>0.9654272727272738</v>
      </c>
      <c r="D60" s="250">
        <f>E60-E59</f>
        <v>8.4694775173681123</v>
      </c>
      <c r="E60" s="250">
        <f>'Summer Weights'!X63</f>
        <v>22.37520526302778</v>
      </c>
      <c r="F60" s="251"/>
      <c r="G60" s="168">
        <v>0.7</v>
      </c>
      <c r="H60" s="249">
        <f>I60*H69/100</f>
        <v>1.1913818181818179</v>
      </c>
      <c r="I60" s="250">
        <f>J60-J59</f>
        <v>9.4468640926607499</v>
      </c>
      <c r="J60" s="250">
        <f>'Summer Weights'!X64</f>
        <v>17.281045864708261</v>
      </c>
      <c r="K60" s="251"/>
      <c r="L60" s="168">
        <v>0.7</v>
      </c>
      <c r="M60" s="249">
        <f>N60*M69/100</f>
        <v>1.5752181818181816</v>
      </c>
      <c r="N60" s="250">
        <f>O60-O59</f>
        <v>9.5055286261928931</v>
      </c>
      <c r="O60" s="250">
        <f>'Summer Weights'!X65</f>
        <v>20.61006892405188</v>
      </c>
      <c r="P60" s="251"/>
      <c r="Q60" s="168">
        <v>0.7</v>
      </c>
      <c r="R60" s="249">
        <f>S60*R69/100</f>
        <v>0.49704545454545462</v>
      </c>
      <c r="S60" s="250">
        <f>T60-T59</f>
        <v>5.8400358893837936</v>
      </c>
      <c r="T60" s="250">
        <f>'Summer Weights'!X66</f>
        <v>14.02356308947779</v>
      </c>
      <c r="U60" s="251"/>
      <c r="AA60" s="59" t="s">
        <v>106</v>
      </c>
      <c r="AB60" s="85">
        <f>AVERAGE(AB18:AB19)</f>
        <v>14.5915</v>
      </c>
      <c r="AC60" s="85">
        <f>AVERAGE(AN18:AN19)</f>
        <v>17.190695694941496</v>
      </c>
      <c r="AE60" s="85">
        <f>AVERAGE(AD18:AD19)</f>
        <v>2.7973999999999997</v>
      </c>
      <c r="AF60" s="85">
        <f>AVERAGE(AE18:AE19)</f>
        <v>8.69834</v>
      </c>
      <c r="AG60" s="85">
        <f>AVERAGE(AH18:AH19)</f>
        <v>5.3946842309304639</v>
      </c>
      <c r="AH60" s="85">
        <f>AVERAGE(AI18:AI19)</f>
        <v>0.30027146401103089</v>
      </c>
      <c r="AI60" s="59" t="s">
        <v>106</v>
      </c>
      <c r="AJ60" s="239">
        <f>AE60-AE51</f>
        <v>0.9253636363636355</v>
      </c>
      <c r="AK60" s="239">
        <f t="shared" ref="AK60:AM66" si="26">AF60-AF51</f>
        <v>2.7760263636363636</v>
      </c>
      <c r="AL60" s="239">
        <f t="shared" si="26"/>
        <v>1.3766493955717056</v>
      </c>
      <c r="AM60" s="239">
        <f>AH60-AH51</f>
        <v>7.4876337135197729E-2</v>
      </c>
    </row>
    <row r="61" spans="2:39" x14ac:dyDescent="0.3">
      <c r="B61" s="165">
        <v>0.3</v>
      </c>
      <c r="C61" s="248">
        <f>D61*C69/100</f>
        <v>2.5744727272727266</v>
      </c>
      <c r="D61" s="255">
        <f>E61-E60</f>
        <v>22.585273379648271</v>
      </c>
      <c r="E61" s="255">
        <v>44.960478642676051</v>
      </c>
      <c r="F61" s="256">
        <v>55.039521357323949</v>
      </c>
      <c r="G61" s="165">
        <v>0.3</v>
      </c>
      <c r="H61" s="248">
        <f>I61*H69/100</f>
        <v>3.1770181818181817</v>
      </c>
      <c r="I61" s="255">
        <f>J61-J60</f>
        <v>25.191637580428676</v>
      </c>
      <c r="J61" s="255">
        <v>42.472683445136937</v>
      </c>
      <c r="K61" s="256">
        <v>57.527316554863063</v>
      </c>
      <c r="L61" s="165">
        <v>0.3</v>
      </c>
      <c r="M61" s="248">
        <f>N61*M69/100</f>
        <v>4.2005818181818197</v>
      </c>
      <c r="N61" s="255">
        <f>O61-O60</f>
        <v>25.348076336514396</v>
      </c>
      <c r="O61" s="255">
        <v>45.958145260566276</v>
      </c>
      <c r="P61" s="256">
        <v>54.041854739433724</v>
      </c>
      <c r="Q61" s="165">
        <v>0.3</v>
      </c>
      <c r="R61" s="248">
        <f>S61*R69/100</f>
        <v>1.3254545454545452</v>
      </c>
      <c r="S61" s="255">
        <f>T61-T60</f>
        <v>15.573429038356778</v>
      </c>
      <c r="T61" s="255">
        <v>29.596992127834568</v>
      </c>
      <c r="U61" s="256">
        <v>70.403007872165432</v>
      </c>
      <c r="AA61" s="61" t="s">
        <v>107</v>
      </c>
      <c r="AB61" s="85">
        <f>AVERAGE(AB20)</f>
        <v>15.135</v>
      </c>
      <c r="AC61" s="85">
        <f>AVERAGE(AN20)</f>
        <v>17.130122200684887</v>
      </c>
      <c r="AE61" s="85">
        <f>AVERAGE(AD20)</f>
        <v>7.1915818181818176</v>
      </c>
      <c r="AF61" s="85">
        <f t="shared" ref="AF61:AF62" si="27">AVERAGE(AE20)</f>
        <v>5.7301181818181828</v>
      </c>
      <c r="AG61" s="85">
        <f>AVERAGE(AH20)</f>
        <v>3.9736376817212653</v>
      </c>
      <c r="AH61" s="85">
        <f>AVERAGE(AI20)</f>
        <v>0.23478451896362351</v>
      </c>
      <c r="AI61" s="61" t="s">
        <v>107</v>
      </c>
      <c r="AJ61" s="239">
        <f t="shared" ref="AJ61:AJ65" si="28">AE61-AE52</f>
        <v>4.5603454545454545</v>
      </c>
      <c r="AK61" s="239">
        <f t="shared" si="26"/>
        <v>-0.19984545454545355</v>
      </c>
      <c r="AL61" s="239">
        <f t="shared" si="26"/>
        <v>0.77072804517574856</v>
      </c>
      <c r="AM61" s="239">
        <f t="shared" si="26"/>
        <v>4.7747439937281255E-2</v>
      </c>
    </row>
    <row r="62" spans="2:39" x14ac:dyDescent="0.3">
      <c r="B62" s="168">
        <v>0.25</v>
      </c>
      <c r="C62" s="249">
        <v>0.66300000000000003</v>
      </c>
      <c r="D62" s="250">
        <v>5.8163507005061899</v>
      </c>
      <c r="E62" s="250">
        <v>50.776829343182243</v>
      </c>
      <c r="F62" s="251">
        <v>49.223170656817757</v>
      </c>
      <c r="G62" s="168">
        <v>0.25</v>
      </c>
      <c r="H62" s="249">
        <v>0.56699999999999995</v>
      </c>
      <c r="I62" s="250">
        <v>4.4959322517722056</v>
      </c>
      <c r="J62" s="250">
        <v>46.96861569690914</v>
      </c>
      <c r="K62" s="251">
        <v>53.03138430309086</v>
      </c>
      <c r="L62" s="168">
        <v>0.25</v>
      </c>
      <c r="M62" s="249">
        <v>0.77178000000000002</v>
      </c>
      <c r="N62" s="250">
        <v>4.6572449250524999</v>
      </c>
      <c r="O62" s="250">
        <v>50.615390185618779</v>
      </c>
      <c r="P62" s="251">
        <v>49.384609814381221</v>
      </c>
      <c r="Q62" s="168">
        <v>0.25</v>
      </c>
      <c r="R62" s="149">
        <v>0.57999999999999996</v>
      </c>
      <c r="S62" s="250">
        <v>6.8147103748090698</v>
      </c>
      <c r="T62" s="250">
        <v>36.411702502643635</v>
      </c>
      <c r="U62" s="251">
        <v>63.588297497356365</v>
      </c>
      <c r="AA62" s="63" t="s">
        <v>108</v>
      </c>
      <c r="AB62" s="85">
        <f>AVERAGE(AB21)</f>
        <v>4.6359000000000004</v>
      </c>
      <c r="AC62" s="85">
        <f>AVERAGE(AN21)</f>
        <v>6.0638990594970341</v>
      </c>
      <c r="AE62" s="85">
        <f>AVERAGE(AD21)</f>
        <v>0.94569999999999965</v>
      </c>
      <c r="AF62" s="85">
        <f t="shared" si="27"/>
        <v>2.7210999999999999</v>
      </c>
      <c r="AG62" s="85">
        <f>AVERAGE(AH21)</f>
        <v>2.2229107544469429</v>
      </c>
      <c r="AH62" s="85">
        <f>AVERAGE(AI21)</f>
        <v>0.17418830505009195</v>
      </c>
      <c r="AI62" s="63" t="s">
        <v>108</v>
      </c>
      <c r="AJ62" s="239">
        <f t="shared" si="28"/>
        <v>-5.2164000000000001</v>
      </c>
      <c r="AK62" s="239">
        <f t="shared" si="26"/>
        <v>-7.1553000000000004</v>
      </c>
      <c r="AL62" s="239">
        <f t="shared" si="26"/>
        <v>-3.5999326439667252</v>
      </c>
      <c r="AM62" s="239">
        <f t="shared" si="26"/>
        <v>-0.18932400123422785</v>
      </c>
    </row>
    <row r="63" spans="2:39" x14ac:dyDescent="0.3">
      <c r="B63" s="168">
        <v>0.125</v>
      </c>
      <c r="C63" s="249">
        <v>1.8736999999999999</v>
      </c>
      <c r="D63" s="250">
        <v>16.437550991762361</v>
      </c>
      <c r="E63" s="250">
        <v>67.214380334944607</v>
      </c>
      <c r="F63" s="251">
        <v>32.785619665055393</v>
      </c>
      <c r="G63" s="168">
        <v>0.125</v>
      </c>
      <c r="H63" s="249">
        <v>2.1196999999999999</v>
      </c>
      <c r="I63" s="250">
        <v>16.80780880790396</v>
      </c>
      <c r="J63" s="250">
        <v>63.7764245048131</v>
      </c>
      <c r="K63" s="251">
        <v>36.2235754951869</v>
      </c>
      <c r="L63" s="168">
        <v>0.125</v>
      </c>
      <c r="M63" s="249">
        <v>2.7042000000000002</v>
      </c>
      <c r="N63" s="250">
        <v>16.31827946607449</v>
      </c>
      <c r="O63" s="250">
        <v>66.933669651693265</v>
      </c>
      <c r="P63" s="251">
        <v>33.066330348306735</v>
      </c>
      <c r="Q63" s="168">
        <v>0.125</v>
      </c>
      <c r="R63" s="149">
        <v>1.8762000000000001</v>
      </c>
      <c r="S63" s="250">
        <v>22.044413112442722</v>
      </c>
      <c r="T63" s="250">
        <v>58.456115615086361</v>
      </c>
      <c r="U63" s="251">
        <v>41.543884384913639</v>
      </c>
      <c r="AA63" s="65" t="s">
        <v>109</v>
      </c>
      <c r="AB63" s="85">
        <f>AVERAGE(AB22:AB23)</f>
        <v>13.193300000000001</v>
      </c>
      <c r="AC63" s="85">
        <f>AVERAGE(AN22:AN23)</f>
        <v>16.340346170305608</v>
      </c>
      <c r="AE63" s="85">
        <f>AVERAGE(AD22:AD23)</f>
        <v>3.9457545454545451</v>
      </c>
      <c r="AF63" s="85">
        <f t="shared" ref="AF63" si="29">AVERAGE(AE22:AE23)</f>
        <v>6.3069954545454552</v>
      </c>
      <c r="AG63" s="85">
        <f>AVERAGE(AH22:AH23)</f>
        <v>5.6727579636885714</v>
      </c>
      <c r="AH63" s="85">
        <f>AVERAGE(AI22:AI23)</f>
        <v>0.4148382066170343</v>
      </c>
      <c r="AI63" s="65" t="s">
        <v>109</v>
      </c>
      <c r="AJ63" s="239">
        <f t="shared" si="28"/>
        <v>-3.7085181818181812</v>
      </c>
      <c r="AK63" s="239">
        <f t="shared" si="26"/>
        <v>-1.6097318181818183</v>
      </c>
      <c r="AL63" s="239">
        <f t="shared" si="26"/>
        <v>-0.3989000650117589</v>
      </c>
      <c r="AM63" s="239">
        <f t="shared" si="26"/>
        <v>-8.1408390169192879E-2</v>
      </c>
    </row>
    <row r="64" spans="2:39" ht="15" thickBot="1" x14ac:dyDescent="0.35">
      <c r="B64" s="170">
        <v>6.3E-2</v>
      </c>
      <c r="C64" s="252">
        <v>1.4528000000000001</v>
      </c>
      <c r="D64" s="253">
        <v>12.74508943845459</v>
      </c>
      <c r="E64" s="253">
        <v>79.959469773399192</v>
      </c>
      <c r="F64" s="254">
        <v>20.040530226600808</v>
      </c>
      <c r="G64" s="170">
        <v>6.3E-2</v>
      </c>
      <c r="H64" s="252">
        <v>1.7582</v>
      </c>
      <c r="I64" s="253">
        <v>13.941354647382528</v>
      </c>
      <c r="J64" s="253">
        <v>77.717779152195632</v>
      </c>
      <c r="K64" s="254">
        <v>22.282220847804368</v>
      </c>
      <c r="L64" s="170">
        <v>6.3E-2</v>
      </c>
      <c r="M64" s="252">
        <v>2.0981999999999998</v>
      </c>
      <c r="N64" s="253">
        <v>12.661420743923339</v>
      </c>
      <c r="O64" s="253">
        <v>79.595090395616609</v>
      </c>
      <c r="P64" s="254">
        <v>20.404909604383391</v>
      </c>
      <c r="Q64" s="170">
        <v>6.3E-2</v>
      </c>
      <c r="R64" s="257">
        <v>1.4990000000000001</v>
      </c>
      <c r="S64" s="253">
        <v>17.612501468687583</v>
      </c>
      <c r="T64" s="253">
        <v>76.068617083773944</v>
      </c>
      <c r="U64" s="254">
        <v>23.931382916226056</v>
      </c>
      <c r="AA64" s="67" t="s">
        <v>110</v>
      </c>
      <c r="AB64" s="85">
        <f>AVERAGE(AB24:AB25)</f>
        <v>13.238499999999998</v>
      </c>
      <c r="AC64" s="85">
        <f>AVERAGE(AN24:AN25)</f>
        <v>15.752188039433936</v>
      </c>
      <c r="AE64" s="85">
        <f>AVERAGE(AD24:AD25)</f>
        <v>3.3966863636363644</v>
      </c>
      <c r="AF64" s="85">
        <f t="shared" ref="AF64" si="30">AVERAGE(AE24:AE25)</f>
        <v>7.0866136363636372</v>
      </c>
      <c r="AG64" s="85">
        <f>AVERAGE(AH24:AH25)</f>
        <v>4.9325356329298362</v>
      </c>
      <c r="AH64" s="85">
        <f>AVERAGE(AI24:AI25)</f>
        <v>0.33635240650409981</v>
      </c>
      <c r="AI64" s="67" t="s">
        <v>110</v>
      </c>
      <c r="AJ64" s="239">
        <f t="shared" si="28"/>
        <v>-3.9896136363636359</v>
      </c>
      <c r="AK64" s="239">
        <f t="shared" si="26"/>
        <v>1.3410136363636358</v>
      </c>
      <c r="AL64" s="239">
        <f t="shared" si="26"/>
        <v>1.4359332002046834</v>
      </c>
      <c r="AM64" s="239">
        <f t="shared" si="26"/>
        <v>0.10111553238929508</v>
      </c>
    </row>
    <row r="65" spans="2:39" x14ac:dyDescent="0.3">
      <c r="B65" s="165">
        <v>5.2999999999999999E-2</v>
      </c>
      <c r="C65" s="248">
        <v>0.33450000000000002</v>
      </c>
      <c r="D65" s="255">
        <v>2.9344936792146612</v>
      </c>
      <c r="E65" s="255">
        <v>82.89396345261386</v>
      </c>
      <c r="F65" s="256">
        <v>17.10603654738614</v>
      </c>
      <c r="G65" s="165">
        <v>5.2999999999999999E-2</v>
      </c>
      <c r="H65" s="248">
        <v>0.36099999999999999</v>
      </c>
      <c r="I65" s="255">
        <v>2.862489493632745</v>
      </c>
      <c r="J65" s="255">
        <v>80.580268645828383</v>
      </c>
      <c r="K65" s="256">
        <v>19.419731354171617</v>
      </c>
      <c r="L65" s="165">
        <v>5.2999999999999999E-2</v>
      </c>
      <c r="M65" s="248">
        <v>0.46750000000000003</v>
      </c>
      <c r="N65" s="255">
        <v>2.8210915059499384</v>
      </c>
      <c r="O65" s="255">
        <v>82.416181901566546</v>
      </c>
      <c r="P65" s="256">
        <v>17.583818098433454</v>
      </c>
      <c r="Q65" s="165">
        <v>5.2999999999999999E-2</v>
      </c>
      <c r="R65" s="258">
        <v>0.32079999999999997</v>
      </c>
      <c r="S65" s="255">
        <v>3.7692398073081899</v>
      </c>
      <c r="T65" s="255">
        <v>79.83785689108214</v>
      </c>
      <c r="U65" s="256">
        <v>20.16214310891786</v>
      </c>
      <c r="AA65" s="69" t="s">
        <v>111</v>
      </c>
      <c r="AB65" s="85">
        <f>AVERAGE(AB26:AB27)</f>
        <v>11.39235</v>
      </c>
      <c r="AC65" s="85">
        <f>AVERAGE(AN26:AN27)</f>
        <v>14.271443316959832</v>
      </c>
      <c r="AE65" s="85">
        <f>AVERAGE(AD26:AD27)</f>
        <v>1.620118181818182</v>
      </c>
      <c r="AF65" s="85">
        <f t="shared" ref="AF65" si="31">AVERAGE(AE26:AE27)</f>
        <v>6.7819818181818192</v>
      </c>
      <c r="AG65" s="85">
        <f>AVERAGE(AH26:AH27)</f>
        <v>5.4858116642822292</v>
      </c>
      <c r="AH65" s="85">
        <f>AVERAGE(AI26:AI27)</f>
        <v>0.38353165267760259</v>
      </c>
      <c r="AI65" s="69" t="s">
        <v>111</v>
      </c>
      <c r="AJ65" s="239">
        <f t="shared" si="28"/>
        <v>-1.6656181818181817</v>
      </c>
      <c r="AK65" s="239">
        <f t="shared" si="26"/>
        <v>-1.9281818181817734E-2</v>
      </c>
      <c r="AL65" s="239">
        <f t="shared" si="26"/>
        <v>0.57420834985419233</v>
      </c>
      <c r="AM65" s="239">
        <f t="shared" si="26"/>
        <v>6.4538108255397297E-2</v>
      </c>
    </row>
    <row r="66" spans="2:39" x14ac:dyDescent="0.3">
      <c r="B66" s="168">
        <v>3.7999999999999999E-2</v>
      </c>
      <c r="C66" s="249">
        <v>0.85170000000000001</v>
      </c>
      <c r="D66" s="250">
        <v>7.4717735921887201</v>
      </c>
      <c r="E66" s="250">
        <v>90.365737044802586</v>
      </c>
      <c r="F66" s="251">
        <v>9.6342629551974142</v>
      </c>
      <c r="G66" s="168">
        <v>3.7999999999999999E-2</v>
      </c>
      <c r="H66" s="249">
        <v>1.0794999999999999</v>
      </c>
      <c r="I66" s="250">
        <v>8.5597158126774175</v>
      </c>
      <c r="J66" s="250">
        <v>89.139984458505808</v>
      </c>
      <c r="K66" s="251">
        <v>10.860015541494192</v>
      </c>
      <c r="L66" s="168">
        <v>3.7999999999999999E-2</v>
      </c>
      <c r="M66" s="249">
        <v>1.2306999999999999</v>
      </c>
      <c r="N66" s="250">
        <v>7.4265611045402968</v>
      </c>
      <c r="O66" s="250">
        <v>89.842743006106843</v>
      </c>
      <c r="P66" s="251">
        <v>10.157256993893157</v>
      </c>
      <c r="Q66" s="168">
        <v>3.7999999999999999E-2</v>
      </c>
      <c r="R66" s="149">
        <v>0.85819999999999996</v>
      </c>
      <c r="S66" s="250">
        <v>10.08342145458818</v>
      </c>
      <c r="T66" s="250">
        <v>89.921278345670316</v>
      </c>
      <c r="U66" s="251">
        <v>10.078721654329684</v>
      </c>
      <c r="AA66" s="70" t="s">
        <v>112</v>
      </c>
      <c r="AB66" s="85">
        <f>AVERAGE(AB28)</f>
        <v>13.8108</v>
      </c>
      <c r="AC66" s="85">
        <f>AVERAGE(AN28)</f>
        <v>18.635693785530719</v>
      </c>
      <c r="AE66" s="85">
        <f>AVERAGE(AD28)</f>
        <v>2.4587999999999997</v>
      </c>
      <c r="AF66" s="85">
        <f t="shared" ref="AF66" si="32">AVERAGE(AE28)</f>
        <v>8.8299000000000003</v>
      </c>
      <c r="AG66" s="85">
        <f>AVERAGE(AH28)</f>
        <v>6.8572842613503608</v>
      </c>
      <c r="AH66" s="85">
        <f>AVERAGE(AI28)</f>
        <v>0.48970952418035985</v>
      </c>
      <c r="AI66" s="70" t="s">
        <v>112</v>
      </c>
      <c r="AJ66" s="239">
        <f>AE66-AE57</f>
        <v>-4.1172727272727805E-2</v>
      </c>
      <c r="AK66" s="239">
        <f t="shared" si="26"/>
        <v>0.5895727272727278</v>
      </c>
      <c r="AL66" s="239">
        <f t="shared" si="26"/>
        <v>1.356578484203486</v>
      </c>
      <c r="AM66" s="239">
        <f t="shared" si="26"/>
        <v>-9.0322894183338387E-2</v>
      </c>
    </row>
    <row r="67" spans="2:39" ht="15" thickBot="1" x14ac:dyDescent="0.35">
      <c r="B67" s="170">
        <v>2.5000000000000001E-2</v>
      </c>
      <c r="C67" s="252">
        <v>0.84160000000000001</v>
      </c>
      <c r="D67" s="253">
        <v>7.3831685513514458</v>
      </c>
      <c r="E67" s="253">
        <v>97.748905596154032</v>
      </c>
      <c r="F67" s="254">
        <v>2.2510944038459684</v>
      </c>
      <c r="G67" s="170">
        <v>2.5000000000000001E-2</v>
      </c>
      <c r="H67" s="252">
        <v>1.1706000000000001</v>
      </c>
      <c r="I67" s="253">
        <v>9.2820781197963758</v>
      </c>
      <c r="J67" s="253">
        <v>98.422062578302189</v>
      </c>
      <c r="K67" s="254">
        <v>1.5779374216978113</v>
      </c>
      <c r="L67" s="170">
        <v>2.5000000000000001E-2</v>
      </c>
      <c r="M67" s="252">
        <v>1.4654</v>
      </c>
      <c r="N67" s="253">
        <v>8.8428395568321694</v>
      </c>
      <c r="O67" s="253">
        <v>98.685582562939018</v>
      </c>
      <c r="P67" s="254">
        <v>1.3144174370609818</v>
      </c>
      <c r="Q67" s="170">
        <v>2.5000000000000001E-2</v>
      </c>
      <c r="R67" s="171">
        <v>0.8377</v>
      </c>
      <c r="S67" s="253">
        <v>9.8425566913406186</v>
      </c>
      <c r="T67" s="253">
        <v>99.763835037010935</v>
      </c>
      <c r="U67" s="254">
        <v>0.23616496298906497</v>
      </c>
    </row>
    <row r="68" spans="2:39" x14ac:dyDescent="0.3">
      <c r="B68" s="148" t="s">
        <v>70</v>
      </c>
      <c r="C68" s="259">
        <v>0.25660000000000061</v>
      </c>
      <c r="D68" s="260">
        <v>2.2510944038459906</v>
      </c>
      <c r="E68" s="260">
        <v>100.00000000000003</v>
      </c>
      <c r="F68" s="261">
        <v>0</v>
      </c>
      <c r="G68" s="148" t="s">
        <v>70</v>
      </c>
      <c r="H68" s="259">
        <v>0.19899999999999807</v>
      </c>
      <c r="I68" s="260">
        <v>1.5779374216978135</v>
      </c>
      <c r="J68" s="260">
        <v>100</v>
      </c>
      <c r="K68" s="261">
        <v>0</v>
      </c>
      <c r="L68" s="148" t="s">
        <v>70</v>
      </c>
      <c r="M68" s="259">
        <v>0.21781999999999968</v>
      </c>
      <c r="N68" s="260">
        <v>1.314417437060994</v>
      </c>
      <c r="O68" s="260">
        <v>100.00000000000001</v>
      </c>
      <c r="P68" s="261">
        <v>0</v>
      </c>
      <c r="Q68" s="148" t="s">
        <v>70</v>
      </c>
      <c r="R68" s="259">
        <v>2.0099999999999341E-2</v>
      </c>
      <c r="S68" s="260">
        <v>0.23616496298906522</v>
      </c>
      <c r="T68" s="260">
        <v>100</v>
      </c>
      <c r="U68" s="261">
        <v>0</v>
      </c>
      <c r="AJ68" s="229" t="s">
        <v>73</v>
      </c>
      <c r="AK68" s="215" t="s">
        <v>127</v>
      </c>
      <c r="AL68" s="215" t="s">
        <v>128</v>
      </c>
    </row>
    <row r="69" spans="2:39" ht="15" thickBot="1" x14ac:dyDescent="0.35">
      <c r="B69" s="143" t="s">
        <v>24</v>
      </c>
      <c r="C69" s="144">
        <v>11.398899999999999</v>
      </c>
      <c r="D69" s="473">
        <f>SUM(C57:C68)</f>
        <v>11.398899999999999</v>
      </c>
      <c r="E69" s="262"/>
      <c r="F69" s="147"/>
      <c r="G69" s="143" t="s">
        <v>24</v>
      </c>
      <c r="H69" s="263">
        <v>12.6114</v>
      </c>
      <c r="I69" s="145"/>
      <c r="J69" s="146"/>
      <c r="K69" s="147"/>
      <c r="L69" s="143" t="s">
        <v>24</v>
      </c>
      <c r="M69" s="263">
        <v>16.5716</v>
      </c>
      <c r="N69" s="145"/>
      <c r="O69" s="146"/>
      <c r="P69" s="147"/>
      <c r="Q69" s="143" t="s">
        <v>24</v>
      </c>
      <c r="R69" s="144">
        <v>8.5109999999999992</v>
      </c>
      <c r="S69" s="264">
        <v>100</v>
      </c>
      <c r="T69" s="146"/>
      <c r="U69" s="147"/>
      <c r="AJ69" s="59" t="s">
        <v>106</v>
      </c>
      <c r="AK69" s="85">
        <f>AB60-AB51</f>
        <v>4.6365499999999997</v>
      </c>
      <c r="AL69" s="85">
        <f>AC60-AC51</f>
        <v>5.1529157327069033</v>
      </c>
    </row>
    <row r="70" spans="2:39" ht="15" thickBot="1" x14ac:dyDescent="0.35">
      <c r="AJ70" s="61" t="s">
        <v>107</v>
      </c>
      <c r="AK70" s="85">
        <f t="shared" ref="AK70:AL75" si="33">AB61-AB52</f>
        <v>4.8309999999999995</v>
      </c>
      <c r="AL70" s="85">
        <f t="shared" si="33"/>
        <v>5.1789754851130283</v>
      </c>
    </row>
    <row r="71" spans="2:39" x14ac:dyDescent="0.3">
      <c r="B71" s="507" t="s">
        <v>5</v>
      </c>
      <c r="C71" s="508"/>
      <c r="D71" s="508"/>
      <c r="E71" s="508"/>
      <c r="F71" s="509"/>
      <c r="G71" s="507" t="s">
        <v>6</v>
      </c>
      <c r="H71" s="508"/>
      <c r="I71" s="508"/>
      <c r="J71" s="508"/>
      <c r="K71" s="509"/>
      <c r="R71" s="83"/>
      <c r="S71" s="83"/>
      <c r="V71" s="83"/>
      <c r="W71" s="83"/>
      <c r="Y71" s="83"/>
      <c r="Z71" s="83"/>
      <c r="AJ71" s="63" t="s">
        <v>108</v>
      </c>
      <c r="AK71" s="85">
        <f t="shared" si="33"/>
        <v>-14.6675</v>
      </c>
      <c r="AL71" s="85">
        <f>AC62-AC53</f>
        <v>-16.160956645200955</v>
      </c>
    </row>
    <row r="72" spans="2:39" ht="15" thickBot="1" x14ac:dyDescent="0.35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M72" s="83"/>
      <c r="N72" s="83"/>
      <c r="Q72" s="83"/>
      <c r="R72" s="419"/>
      <c r="S72" s="419"/>
      <c r="U72" s="83"/>
      <c r="V72" s="83"/>
      <c r="W72" s="83"/>
      <c r="AJ72" s="65" t="s">
        <v>109</v>
      </c>
      <c r="AK72" s="85">
        <f t="shared" si="33"/>
        <v>-5.3126999999999995</v>
      </c>
      <c r="AL72" s="85">
        <f t="shared" si="33"/>
        <v>-5.7985584551809453</v>
      </c>
    </row>
    <row r="73" spans="2:39" x14ac:dyDescent="0.3">
      <c r="B73" s="156">
        <v>5</v>
      </c>
      <c r="C73" s="265">
        <v>0</v>
      </c>
      <c r="D73" s="157">
        <v>0</v>
      </c>
      <c r="E73" s="157">
        <v>0</v>
      </c>
      <c r="F73" s="158">
        <v>100</v>
      </c>
      <c r="G73" s="156">
        <v>5</v>
      </c>
      <c r="H73" s="265">
        <v>0</v>
      </c>
      <c r="I73" s="157">
        <v>0</v>
      </c>
      <c r="J73" s="157">
        <v>0</v>
      </c>
      <c r="K73" s="158">
        <v>100</v>
      </c>
      <c r="Q73" s="83"/>
      <c r="R73" s="419"/>
      <c r="S73" s="419"/>
      <c r="U73" s="83"/>
      <c r="V73" s="85"/>
      <c r="W73" s="85"/>
      <c r="Y73" s="454"/>
      <c r="Z73" s="454"/>
      <c r="AB73" s="419"/>
      <c r="AC73" s="419"/>
      <c r="AJ73" s="67" t="s">
        <v>110</v>
      </c>
      <c r="AK73" s="85">
        <f t="shared" si="33"/>
        <v>-1.8184000000000022</v>
      </c>
      <c r="AL73" s="85">
        <f t="shared" si="33"/>
        <v>-1.1115512674060248</v>
      </c>
    </row>
    <row r="74" spans="2:39" x14ac:dyDescent="0.3">
      <c r="B74" s="98">
        <v>1</v>
      </c>
      <c r="C74" s="266">
        <v>1.1468</v>
      </c>
      <c r="D74" s="220">
        <v>11.129658385093167</v>
      </c>
      <c r="E74" s="220">
        <v>11.129658385093167</v>
      </c>
      <c r="F74" s="267">
        <v>88.870341614906835</v>
      </c>
      <c r="G74" s="98">
        <v>1</v>
      </c>
      <c r="H74" s="266">
        <v>5.6570999999999998</v>
      </c>
      <c r="I74" s="220">
        <v>37.377601585728399</v>
      </c>
      <c r="J74" s="220">
        <v>37.377601585728442</v>
      </c>
      <c r="K74" s="267">
        <v>62.622398414271558</v>
      </c>
      <c r="Q74" s="83"/>
      <c r="R74" s="419"/>
      <c r="S74" s="419"/>
      <c r="U74" s="83"/>
      <c r="V74" s="85"/>
      <c r="W74" s="85"/>
      <c r="Y74" s="454"/>
      <c r="Z74" s="454"/>
      <c r="AB74" s="419"/>
      <c r="AC74" s="419"/>
      <c r="AJ74" s="69" t="s">
        <v>111</v>
      </c>
      <c r="AK74" s="85">
        <f t="shared" si="33"/>
        <v>-1.2214999999999989</v>
      </c>
      <c r="AL74" s="85">
        <f t="shared" si="33"/>
        <v>-1.0461535418904084</v>
      </c>
    </row>
    <row r="75" spans="2:39" ht="15" thickBot="1" x14ac:dyDescent="0.35">
      <c r="B75" s="159">
        <v>0.85</v>
      </c>
      <c r="C75" s="268">
        <v>0.41270000000000001</v>
      </c>
      <c r="D75" s="269">
        <v>4.0052406832298137</v>
      </c>
      <c r="E75" s="269">
        <v>15.13489906832298</v>
      </c>
      <c r="F75" s="270">
        <v>84.86510093167702</v>
      </c>
      <c r="G75" s="159">
        <v>0.85</v>
      </c>
      <c r="H75" s="268">
        <v>0.65210000000000001</v>
      </c>
      <c r="I75" s="269">
        <v>4.308556326395772</v>
      </c>
      <c r="J75" s="269">
        <v>41.686157912124216</v>
      </c>
      <c r="K75" s="270">
        <v>58.313842087875784</v>
      </c>
      <c r="Q75" s="83"/>
      <c r="U75" s="83"/>
      <c r="Y75" s="454"/>
      <c r="Z75" s="454"/>
      <c r="AB75" s="419"/>
      <c r="AC75" s="419"/>
      <c r="AJ75" s="70" t="s">
        <v>112</v>
      </c>
      <c r="AK75" s="85">
        <f t="shared" si="33"/>
        <v>0.77880000000000038</v>
      </c>
      <c r="AL75" s="85">
        <f t="shared" si="33"/>
        <v>1.8146555900201484</v>
      </c>
    </row>
    <row r="76" spans="2:39" ht="15" thickBot="1" x14ac:dyDescent="0.35">
      <c r="B76" s="421">
        <v>0.7</v>
      </c>
      <c r="C76" s="249">
        <f>D76*C85/100</f>
        <v>1.0717363636363633</v>
      </c>
      <c r="D76" s="463">
        <f>E76-E75</f>
        <v>10.401168125352903</v>
      </c>
      <c r="E76" s="463">
        <f>'Summer Weights'!N73</f>
        <v>25.536067193675883</v>
      </c>
      <c r="F76" s="464"/>
      <c r="G76" s="421">
        <v>0.7</v>
      </c>
      <c r="H76" s="249">
        <f>I76*H85/100</f>
        <v>0.88238181818181805</v>
      </c>
      <c r="I76" s="463">
        <f>J76-J75</f>
        <v>5.830074781511847</v>
      </c>
      <c r="J76" s="463">
        <f>'Summer Weights'!N74</f>
        <v>47.516232693636063</v>
      </c>
      <c r="K76" s="464"/>
      <c r="Q76" s="83"/>
      <c r="U76" s="83"/>
      <c r="Y76" s="454"/>
      <c r="Z76" s="454"/>
      <c r="AB76" s="419"/>
      <c r="AC76" s="419"/>
    </row>
    <row r="77" spans="2:39" x14ac:dyDescent="0.3">
      <c r="B77" s="156">
        <v>0.3</v>
      </c>
      <c r="C77" s="248">
        <f>D77*C85/100</f>
        <v>2.8579636363636367</v>
      </c>
      <c r="D77" s="271">
        <f>E77-E76</f>
        <v>27.736448334274421</v>
      </c>
      <c r="E77" s="271">
        <v>53.272515527950304</v>
      </c>
      <c r="F77" s="272">
        <v>46.727484472049696</v>
      </c>
      <c r="G77" s="156">
        <v>0.3</v>
      </c>
      <c r="H77" s="248">
        <f>I77*H85/100</f>
        <v>2.3530181818181823</v>
      </c>
      <c r="I77" s="271">
        <f>J77-J76</f>
        <v>15.546866084031599</v>
      </c>
      <c r="J77" s="271">
        <v>63.063098777667662</v>
      </c>
      <c r="K77" s="272">
        <v>36.936901222332338</v>
      </c>
      <c r="Q77" s="83"/>
      <c r="R77" s="419"/>
      <c r="S77" s="419"/>
      <c r="U77" s="83"/>
      <c r="V77" s="85"/>
      <c r="W77" s="85"/>
      <c r="Y77" s="454"/>
      <c r="Z77" s="454"/>
      <c r="AB77" s="419"/>
      <c r="AC77" s="419"/>
    </row>
    <row r="78" spans="2:39" x14ac:dyDescent="0.3">
      <c r="B78" s="98">
        <v>0.25</v>
      </c>
      <c r="C78" s="266">
        <v>0.52429999999999999</v>
      </c>
      <c r="D78" s="220">
        <v>5.0883152173913038</v>
      </c>
      <c r="E78" s="220">
        <v>58.360830745341609</v>
      </c>
      <c r="F78" s="267">
        <v>41.639169254658391</v>
      </c>
      <c r="G78" s="98">
        <v>0.25</v>
      </c>
      <c r="H78" s="266">
        <v>0.48770000000000002</v>
      </c>
      <c r="I78" s="220">
        <v>3.2223323422530559</v>
      </c>
      <c r="J78" s="220">
        <v>66.285431119920716</v>
      </c>
      <c r="K78" s="267">
        <v>33.714568880079284</v>
      </c>
      <c r="M78" s="412"/>
      <c r="N78" s="412"/>
      <c r="Q78" s="83"/>
      <c r="R78" s="419"/>
      <c r="S78" s="419"/>
      <c r="U78" s="83"/>
      <c r="V78" s="85"/>
      <c r="W78" s="85"/>
      <c r="Y78" s="454"/>
      <c r="Z78" s="454"/>
      <c r="AB78" s="419"/>
      <c r="AC78" s="419"/>
    </row>
    <row r="79" spans="2:39" x14ac:dyDescent="0.3">
      <c r="B79" s="98">
        <v>0.125</v>
      </c>
      <c r="C79" s="266">
        <v>1.4875</v>
      </c>
      <c r="D79" s="220">
        <v>14.436141304347828</v>
      </c>
      <c r="E79" s="220">
        <v>72.79697204968943</v>
      </c>
      <c r="F79" s="267">
        <v>27.20302795031057</v>
      </c>
      <c r="G79" s="98">
        <v>0.125</v>
      </c>
      <c r="H79" s="266">
        <v>1.6032</v>
      </c>
      <c r="I79" s="220">
        <v>10.592666005946482</v>
      </c>
      <c r="J79" s="220">
        <v>76.8780971258672</v>
      </c>
      <c r="K79" s="267">
        <v>23.1219028741328</v>
      </c>
      <c r="Q79" s="83"/>
      <c r="R79" s="419"/>
      <c r="S79" s="419"/>
      <c r="U79" s="83"/>
      <c r="V79" s="83"/>
      <c r="W79" s="83"/>
      <c r="Y79" s="454"/>
      <c r="Z79" s="454"/>
      <c r="AB79" s="419"/>
      <c r="AC79" s="419"/>
    </row>
    <row r="80" spans="2:39" ht="15" thickBot="1" x14ac:dyDescent="0.35">
      <c r="B80" s="159">
        <v>6.3E-2</v>
      </c>
      <c r="C80" s="268">
        <v>1.0602</v>
      </c>
      <c r="D80" s="269">
        <v>10.289208074534162</v>
      </c>
      <c r="E80" s="269">
        <v>83.086180124223588</v>
      </c>
      <c r="F80" s="270">
        <v>16.913819875776412</v>
      </c>
      <c r="G80" s="159">
        <v>6.3E-2</v>
      </c>
      <c r="H80" s="268">
        <v>1.2862</v>
      </c>
      <c r="I80" s="269">
        <v>8.4981830194912451</v>
      </c>
      <c r="J80" s="269">
        <v>85.37628014535845</v>
      </c>
      <c r="K80" s="270">
        <v>14.62371985464155</v>
      </c>
      <c r="Q80" s="83"/>
      <c r="R80" s="419"/>
      <c r="S80" s="419"/>
      <c r="U80" s="83"/>
      <c r="V80" s="85"/>
      <c r="W80" s="85"/>
      <c r="Y80" s="454"/>
      <c r="Z80" s="454"/>
      <c r="AB80" s="419"/>
      <c r="AC80" s="419"/>
    </row>
    <row r="81" spans="2:29" x14ac:dyDescent="0.3">
      <c r="B81" s="156">
        <v>5.2999999999999999E-2</v>
      </c>
      <c r="C81" s="265">
        <v>0.25940000000000002</v>
      </c>
      <c r="D81" s="271">
        <v>2.5174689440993792</v>
      </c>
      <c r="E81" s="271">
        <v>85.603649068322966</v>
      </c>
      <c r="F81" s="272">
        <v>14.396350931677034</v>
      </c>
      <c r="G81" s="156">
        <v>5.2999999999999999E-2</v>
      </c>
      <c r="H81" s="265">
        <v>0.3009</v>
      </c>
      <c r="I81" s="271">
        <v>1.9881070366699702</v>
      </c>
      <c r="J81" s="271">
        <v>87.364387182028423</v>
      </c>
      <c r="K81" s="272">
        <v>12.635612817971577</v>
      </c>
      <c r="Q81" s="83"/>
      <c r="R81" s="419"/>
      <c r="S81" s="419"/>
      <c r="U81" s="83"/>
      <c r="V81" s="85"/>
      <c r="W81" s="85"/>
      <c r="Y81" s="454"/>
      <c r="Z81" s="454"/>
      <c r="AB81" s="419"/>
      <c r="AC81" s="419"/>
    </row>
    <row r="82" spans="2:29" x14ac:dyDescent="0.3">
      <c r="B82" s="98">
        <v>3.7999999999999999E-2</v>
      </c>
      <c r="C82" s="266">
        <v>0.63660000000000005</v>
      </c>
      <c r="D82" s="220">
        <v>6.1781832298136647</v>
      </c>
      <c r="E82" s="220">
        <v>91.781832298136635</v>
      </c>
      <c r="F82" s="267">
        <v>8.218167701863365</v>
      </c>
      <c r="G82" s="98">
        <v>3.7999999999999999E-2</v>
      </c>
      <c r="H82" s="266">
        <v>0.78690000000000004</v>
      </c>
      <c r="I82" s="220">
        <v>5.199207135777999</v>
      </c>
      <c r="J82" s="220">
        <v>92.56359431780642</v>
      </c>
      <c r="K82" s="267">
        <v>7.4364056821935804</v>
      </c>
      <c r="Q82" s="83"/>
      <c r="R82" s="419"/>
      <c r="S82" s="419"/>
      <c r="U82" s="83"/>
      <c r="V82" s="85"/>
      <c r="W82" s="85"/>
      <c r="Y82" s="454"/>
      <c r="Z82" s="454"/>
      <c r="AB82" s="419"/>
      <c r="AC82" s="419"/>
    </row>
    <row r="83" spans="2:29" x14ac:dyDescent="0.3">
      <c r="B83" s="98">
        <v>2.5000000000000001E-2</v>
      </c>
      <c r="C83" s="266">
        <v>0.67369999999999997</v>
      </c>
      <c r="D83" s="220">
        <v>6.5382375776397508</v>
      </c>
      <c r="E83" s="220">
        <v>98.320069875776383</v>
      </c>
      <c r="F83" s="267">
        <v>1.6799301242236169</v>
      </c>
      <c r="G83" s="98">
        <v>2.5000000000000001E-2</v>
      </c>
      <c r="H83" s="266">
        <v>0.97399999999999998</v>
      </c>
      <c r="I83" s="220">
        <v>6.4354146019160883</v>
      </c>
      <c r="J83" s="220">
        <v>98.999008919722513</v>
      </c>
      <c r="K83" s="267">
        <v>1.0009910802774868</v>
      </c>
      <c r="Q83" s="83"/>
      <c r="R83" s="419"/>
      <c r="S83" s="419"/>
      <c r="U83" s="83"/>
      <c r="V83" s="85"/>
      <c r="W83" s="85"/>
      <c r="Y83" s="454"/>
      <c r="Z83" s="454"/>
      <c r="AB83" s="419"/>
      <c r="AC83" s="419"/>
    </row>
    <row r="84" spans="2:29" ht="15" thickBot="1" x14ac:dyDescent="0.35">
      <c r="B84" s="159" t="s">
        <v>70</v>
      </c>
      <c r="C84" s="268">
        <v>0.17310000000000159</v>
      </c>
      <c r="D84" s="269">
        <v>1.6799301242236178</v>
      </c>
      <c r="E84" s="269">
        <v>100</v>
      </c>
      <c r="F84" s="270">
        <v>0</v>
      </c>
      <c r="G84" s="159" t="s">
        <v>70</v>
      </c>
      <c r="H84" s="268">
        <v>0.15150000000000219</v>
      </c>
      <c r="I84" s="269">
        <v>1.000991080277517</v>
      </c>
      <c r="J84" s="269">
        <v>100.00000000000003</v>
      </c>
      <c r="K84" s="270">
        <v>0</v>
      </c>
      <c r="Q84" s="83"/>
      <c r="R84" s="419"/>
      <c r="S84" s="419"/>
      <c r="U84" s="83"/>
      <c r="V84" s="85"/>
      <c r="W84" s="85"/>
      <c r="Y84" s="454"/>
      <c r="Z84" s="454"/>
      <c r="AB84" s="419"/>
      <c r="AC84" s="419"/>
    </row>
    <row r="85" spans="2:29" ht="15" thickBot="1" x14ac:dyDescent="0.35">
      <c r="B85" s="160" t="s">
        <v>24</v>
      </c>
      <c r="C85" s="161">
        <v>10.304</v>
      </c>
      <c r="D85" s="162"/>
      <c r="E85" s="163"/>
      <c r="F85" s="164"/>
      <c r="G85" s="160" t="s">
        <v>24</v>
      </c>
      <c r="H85" s="273">
        <v>15.135</v>
      </c>
      <c r="I85" s="162"/>
      <c r="J85" s="163"/>
      <c r="K85" s="164"/>
    </row>
    <row r="86" spans="2:29" ht="15" thickBot="1" x14ac:dyDescent="0.35"/>
    <row r="87" spans="2:29" x14ac:dyDescent="0.3">
      <c r="B87" s="547" t="s">
        <v>7</v>
      </c>
      <c r="C87" s="548"/>
      <c r="D87" s="548"/>
      <c r="E87" s="548"/>
      <c r="F87" s="549"/>
      <c r="G87" s="547" t="s">
        <v>8</v>
      </c>
      <c r="H87" s="548"/>
      <c r="I87" s="548"/>
      <c r="J87" s="548"/>
      <c r="K87" s="549"/>
    </row>
    <row r="88" spans="2:29" ht="15" thickBot="1" x14ac:dyDescent="0.35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29" x14ac:dyDescent="0.3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29" x14ac:dyDescent="0.3">
      <c r="B90" s="107">
        <v>1</v>
      </c>
      <c r="C90" s="64">
        <v>0.36509999999999998</v>
      </c>
      <c r="D90" s="222">
        <v>7.8754934316961096</v>
      </c>
      <c r="E90" s="222">
        <v>7.8754934316961096</v>
      </c>
      <c r="F90" s="274">
        <v>92.124506568303886</v>
      </c>
      <c r="G90" s="107">
        <v>1</v>
      </c>
      <c r="H90" s="64">
        <v>3.4836999999999998</v>
      </c>
      <c r="I90" s="222">
        <v>18.047079789052706</v>
      </c>
      <c r="J90" s="222">
        <v>18.047079789052706</v>
      </c>
      <c r="K90" s="274">
        <v>81.952920210947298</v>
      </c>
    </row>
    <row r="91" spans="2:29" ht="15" thickBot="1" x14ac:dyDescent="0.35">
      <c r="B91" s="182">
        <v>0.85</v>
      </c>
      <c r="C91" s="275">
        <v>0.17979999999999999</v>
      </c>
      <c r="D91" s="276">
        <v>3.8784270583921128</v>
      </c>
      <c r="E91" s="276">
        <v>11.753920490088223</v>
      </c>
      <c r="F91" s="277">
        <v>88.24607950991178</v>
      </c>
      <c r="G91" s="182">
        <v>0.85</v>
      </c>
      <c r="H91" s="114">
        <v>0.89280000000000004</v>
      </c>
      <c r="I91" s="276">
        <v>4.6250919527129941</v>
      </c>
      <c r="J91" s="276">
        <v>22.672171741765702</v>
      </c>
      <c r="K91" s="277">
        <v>77.327828258234291</v>
      </c>
    </row>
    <row r="92" spans="2:29" ht="15" thickBot="1" x14ac:dyDescent="0.35">
      <c r="B92" s="424">
        <v>0.7</v>
      </c>
      <c r="C92" s="249">
        <f>D92*C101/100</f>
        <v>0.40079999999999971</v>
      </c>
      <c r="D92" s="465">
        <f>E92-E91</f>
        <v>8.6455704393968738</v>
      </c>
      <c r="E92" s="465">
        <f>'Summer Weights'!N86</f>
        <v>20.399490929485097</v>
      </c>
      <c r="F92" s="466"/>
      <c r="G92" s="424">
        <v>0.7</v>
      </c>
      <c r="H92" s="249">
        <f>I92*H101/100</f>
        <v>1.7855999999999994</v>
      </c>
      <c r="I92" s="465">
        <f>J92-J91</f>
        <v>9.2501839054259847</v>
      </c>
      <c r="J92" s="465">
        <f>'Summer Weights'!N87</f>
        <v>31.922355647191687</v>
      </c>
      <c r="K92" s="466"/>
    </row>
    <row r="93" spans="2:29" x14ac:dyDescent="0.3">
      <c r="B93" s="179">
        <v>0.3</v>
      </c>
      <c r="C93" s="248">
        <f>D93*C101/100</f>
        <v>1.0688000000000004</v>
      </c>
      <c r="D93" s="279">
        <f>E93-E92</f>
        <v>23.054854505058358</v>
      </c>
      <c r="E93" s="279">
        <v>43.454345434543455</v>
      </c>
      <c r="F93" s="280">
        <v>56.545654565456545</v>
      </c>
      <c r="G93" s="179">
        <v>0.3</v>
      </c>
      <c r="H93" s="248">
        <f>I93*H101/100</f>
        <v>4.7616000000000005</v>
      </c>
      <c r="I93" s="279">
        <f>J93-J92</f>
        <v>24.667157081135969</v>
      </c>
      <c r="J93" s="279">
        <v>56.589512728327655</v>
      </c>
      <c r="K93" s="280">
        <v>43.410487271672345</v>
      </c>
    </row>
    <row r="94" spans="2:29" x14ac:dyDescent="0.3">
      <c r="B94" s="107">
        <v>0.25</v>
      </c>
      <c r="C94" s="281">
        <v>0.26450000000000001</v>
      </c>
      <c r="D94" s="222">
        <v>5.7054725080351174</v>
      </c>
      <c r="E94" s="222">
        <v>49.15981794257857</v>
      </c>
      <c r="F94" s="274">
        <v>50.84018205742143</v>
      </c>
      <c r="G94" s="107">
        <v>0.25</v>
      </c>
      <c r="H94" s="64">
        <v>0.75139999999999996</v>
      </c>
      <c r="I94" s="222">
        <v>3.8925785094853755</v>
      </c>
      <c r="J94" s="222">
        <v>60.48209123781303</v>
      </c>
      <c r="K94" s="274">
        <v>39.51790876218697</v>
      </c>
    </row>
    <row r="95" spans="2:29" x14ac:dyDescent="0.3">
      <c r="B95" s="107">
        <v>0.125</v>
      </c>
      <c r="C95" s="281">
        <v>0.79659999999999997</v>
      </c>
      <c r="D95" s="222">
        <v>17.183286956146592</v>
      </c>
      <c r="E95" s="222">
        <v>66.343104898725159</v>
      </c>
      <c r="F95" s="274">
        <v>33.656895101274841</v>
      </c>
      <c r="G95" s="107">
        <v>0.125</v>
      </c>
      <c r="H95" s="64">
        <v>2.4607999999999999</v>
      </c>
      <c r="I95" s="222">
        <v>12.748013303355885</v>
      </c>
      <c r="J95" s="222">
        <v>73.230104541168913</v>
      </c>
      <c r="K95" s="274">
        <v>26.769895458831087</v>
      </c>
    </row>
    <row r="96" spans="2:29" ht="15" thickBot="1" x14ac:dyDescent="0.35">
      <c r="B96" s="182">
        <v>6.3E-2</v>
      </c>
      <c r="C96" s="275">
        <v>0.59119999999999995</v>
      </c>
      <c r="D96" s="276">
        <v>12.752647813800985</v>
      </c>
      <c r="E96" s="276">
        <v>79.095752712526149</v>
      </c>
      <c r="F96" s="277">
        <v>20.904247287473851</v>
      </c>
      <c r="G96" s="182">
        <v>6.3E-2</v>
      </c>
      <c r="H96" s="282">
        <v>1.9026000000000001</v>
      </c>
      <c r="I96" s="276">
        <v>9.8562947460032948</v>
      </c>
      <c r="J96" s="276">
        <v>83.086399287172213</v>
      </c>
      <c r="K96" s="277">
        <v>16.913600712827787</v>
      </c>
    </row>
    <row r="97" spans="2:21" x14ac:dyDescent="0.3">
      <c r="B97" s="176">
        <v>5.2999999999999999E-2</v>
      </c>
      <c r="C97" s="283">
        <v>0.16170000000000001</v>
      </c>
      <c r="D97" s="284">
        <v>3.4879958584093709</v>
      </c>
      <c r="E97" s="284">
        <v>82.583748570935526</v>
      </c>
      <c r="F97" s="285">
        <v>17.416251429064474</v>
      </c>
      <c r="G97" s="176">
        <v>5.2999999999999999E-2</v>
      </c>
      <c r="H97" s="286">
        <v>0.4325</v>
      </c>
      <c r="I97" s="284">
        <v>2.2405379363220987</v>
      </c>
      <c r="J97" s="284">
        <v>85.326937223494312</v>
      </c>
      <c r="K97" s="285">
        <v>14.673062776505688</v>
      </c>
    </row>
    <row r="98" spans="2:21" x14ac:dyDescent="0.3">
      <c r="B98" s="107">
        <v>3.7999999999999999E-2</v>
      </c>
      <c r="C98" s="281">
        <v>0.37519999999999998</v>
      </c>
      <c r="D98" s="222">
        <v>8.093358355443387</v>
      </c>
      <c r="E98" s="222">
        <v>90.677106926378912</v>
      </c>
      <c r="F98" s="274">
        <v>9.3228930736210884</v>
      </c>
      <c r="G98" s="107">
        <v>3.7999999999999999E-2</v>
      </c>
      <c r="H98" s="64">
        <v>1.1508</v>
      </c>
      <c r="I98" s="222">
        <v>5.9616440627039804</v>
      </c>
      <c r="J98" s="222">
        <v>91.288581286198294</v>
      </c>
      <c r="K98" s="274">
        <v>8.7114187138017058</v>
      </c>
    </row>
    <row r="99" spans="2:21" x14ac:dyDescent="0.3">
      <c r="B99" s="107">
        <v>2.5000000000000001E-2</v>
      </c>
      <c r="C99" s="281">
        <v>0.37409999999999999</v>
      </c>
      <c r="D99" s="222">
        <v>8.0696304924610089</v>
      </c>
      <c r="E99" s="222">
        <v>98.746737418839899</v>
      </c>
      <c r="F99" s="274">
        <v>1.2532625811600724</v>
      </c>
      <c r="G99" s="107">
        <v>2.5000000000000001E-2</v>
      </c>
      <c r="H99" s="64">
        <v>1.5504</v>
      </c>
      <c r="I99" s="222">
        <v>8.0317457028295536</v>
      </c>
      <c r="J99" s="222">
        <v>99.320326989027848</v>
      </c>
      <c r="K99" s="274">
        <v>0.67967301097215227</v>
      </c>
    </row>
    <row r="100" spans="2:21" ht="15" thickBot="1" x14ac:dyDescent="0.35">
      <c r="B100" s="109" t="s">
        <v>70</v>
      </c>
      <c r="C100" s="287">
        <v>5.8100000000000485E-2</v>
      </c>
      <c r="D100" s="222">
        <v>1.2532625811600873</v>
      </c>
      <c r="E100" s="222">
        <v>100.00000000000001</v>
      </c>
      <c r="F100" s="274">
        <v>0</v>
      </c>
      <c r="G100" s="109" t="s">
        <v>70</v>
      </c>
      <c r="H100" s="287">
        <v>0.13119999999999976</v>
      </c>
      <c r="I100" s="222">
        <v>0.67967301097215915</v>
      </c>
      <c r="J100" s="222">
        <v>100</v>
      </c>
      <c r="K100" s="274">
        <v>0</v>
      </c>
    </row>
    <row r="101" spans="2:21" ht="15" thickBot="1" x14ac:dyDescent="0.35">
      <c r="B101" s="111" t="s">
        <v>24</v>
      </c>
      <c r="C101" s="288">
        <v>4.6359000000000004</v>
      </c>
      <c r="D101" s="113"/>
      <c r="E101" s="114"/>
      <c r="F101" s="115"/>
      <c r="G101" s="111" t="s">
        <v>24</v>
      </c>
      <c r="H101" s="112">
        <v>19.3034</v>
      </c>
      <c r="I101" s="289">
        <v>100</v>
      </c>
      <c r="J101" s="114"/>
      <c r="K101" s="115"/>
    </row>
    <row r="102" spans="2:21" ht="15" thickBot="1" x14ac:dyDescent="0.35"/>
    <row r="103" spans="2:21" x14ac:dyDescent="0.3">
      <c r="B103" s="519" t="s">
        <v>9</v>
      </c>
      <c r="C103" s="520"/>
      <c r="D103" s="520"/>
      <c r="E103" s="520"/>
      <c r="F103" s="521"/>
      <c r="G103" s="519" t="s">
        <v>10</v>
      </c>
      <c r="H103" s="520"/>
      <c r="I103" s="520"/>
      <c r="J103" s="520"/>
      <c r="K103" s="521"/>
      <c r="L103" s="519" t="s">
        <v>11</v>
      </c>
      <c r="M103" s="520"/>
      <c r="N103" s="520"/>
      <c r="O103" s="520"/>
      <c r="P103" s="521"/>
      <c r="Q103" s="519" t="s">
        <v>12</v>
      </c>
      <c r="R103" s="520"/>
      <c r="S103" s="520"/>
      <c r="T103" s="520"/>
      <c r="U103" s="521"/>
    </row>
    <row r="104" spans="2:21" ht="15" thickBot="1" x14ac:dyDescent="0.35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3">
      <c r="B105" s="189">
        <v>5</v>
      </c>
      <c r="C105" s="2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2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3">
      <c r="B106" s="116">
        <v>1</v>
      </c>
      <c r="C106" s="66">
        <v>5.5227000000000004</v>
      </c>
      <c r="D106" s="87">
        <v>27.570214762822371</v>
      </c>
      <c r="E106" s="87">
        <v>27.570214762822371</v>
      </c>
      <c r="F106" s="291">
        <v>72.429785237177626</v>
      </c>
      <c r="G106" s="116">
        <v>1</v>
      </c>
      <c r="H106" s="292">
        <v>2.9544000000000001</v>
      </c>
      <c r="I106" s="87">
        <v>19.830184246736248</v>
      </c>
      <c r="J106" s="87">
        <v>19.830184246736248</v>
      </c>
      <c r="K106" s="291">
        <v>80.169815753263748</v>
      </c>
      <c r="L106" s="116">
        <v>1</v>
      </c>
      <c r="M106" s="66">
        <v>2.3210000000000002</v>
      </c>
      <c r="N106" s="87">
        <v>20.203514941548214</v>
      </c>
      <c r="O106" s="87">
        <v>20.203514941548214</v>
      </c>
      <c r="P106" s="291">
        <v>79.796485058451793</v>
      </c>
      <c r="Q106" s="116">
        <v>1</v>
      </c>
      <c r="R106" s="66">
        <v>5.1473000000000004</v>
      </c>
      <c r="S106" s="87">
        <v>30.31282757970861</v>
      </c>
      <c r="T106" s="87">
        <v>30.31282757970861</v>
      </c>
      <c r="U106" s="291">
        <v>69.68717242029139</v>
      </c>
    </row>
    <row r="107" spans="2:21" ht="15" thickBot="1" x14ac:dyDescent="0.35">
      <c r="B107" s="192">
        <v>0.85</v>
      </c>
      <c r="C107" s="123">
        <v>0.83430000000000004</v>
      </c>
      <c r="D107" s="293">
        <v>4.1649610112123963</v>
      </c>
      <c r="E107" s="293">
        <v>31.735175774034765</v>
      </c>
      <c r="F107" s="294">
        <v>68.264824225965242</v>
      </c>
      <c r="G107" s="192">
        <v>0.85</v>
      </c>
      <c r="H107" s="295">
        <v>0.67569999999999997</v>
      </c>
      <c r="I107" s="293">
        <v>4.5353559083129174</v>
      </c>
      <c r="J107" s="293">
        <v>24.365540155049167</v>
      </c>
      <c r="K107" s="294">
        <v>75.63445984495084</v>
      </c>
      <c r="L107" s="192">
        <v>0.85</v>
      </c>
      <c r="M107" s="123">
        <v>0.30020000000000002</v>
      </c>
      <c r="N107" s="293">
        <v>2.6131388132067097</v>
      </c>
      <c r="O107" s="293">
        <v>22.816653754754924</v>
      </c>
      <c r="P107" s="294">
        <v>77.183346245245076</v>
      </c>
      <c r="Q107" s="192">
        <v>0.85</v>
      </c>
      <c r="R107" s="123">
        <v>1.1997</v>
      </c>
      <c r="S107" s="293">
        <v>7.0651213738030458</v>
      </c>
      <c r="T107" s="293">
        <v>37.377948953511655</v>
      </c>
      <c r="U107" s="294">
        <v>62.622051046488345</v>
      </c>
    </row>
    <row r="108" spans="2:21" ht="15" thickBot="1" x14ac:dyDescent="0.35">
      <c r="B108" s="427">
        <v>0.7</v>
      </c>
      <c r="C108" s="249">
        <f>D108*C117/100</f>
        <v>1.2862363636363607</v>
      </c>
      <c r="D108" s="467">
        <f>E108-E107</f>
        <v>6.4211006900983492</v>
      </c>
      <c r="E108" s="467">
        <f>'Summer Weights'!X102</f>
        <v>38.156276464133114</v>
      </c>
      <c r="F108" s="468"/>
      <c r="G108" s="427">
        <v>0.7</v>
      </c>
      <c r="H108" s="249">
        <f>I108*H117/100</f>
        <v>1.0498636363636364</v>
      </c>
      <c r="I108" s="467">
        <f>J108-J107</f>
        <v>7.046774080368067</v>
      </c>
      <c r="J108" s="467">
        <f>'Summer Weights'!X103</f>
        <v>31.412314235417234</v>
      </c>
      <c r="K108" s="468"/>
      <c r="L108" s="427">
        <v>0.7</v>
      </c>
      <c r="M108" s="249">
        <f>N108*M117/100</f>
        <v>0.59034545454545406</v>
      </c>
      <c r="N108" s="467">
        <f>O108-O107</f>
        <v>5.1387562307557744</v>
      </c>
      <c r="O108" s="467">
        <f>'Summer Weights'!X104</f>
        <v>27.955409985510698</v>
      </c>
      <c r="P108" s="468"/>
      <c r="Q108" s="427">
        <v>0.7</v>
      </c>
      <c r="R108" s="249">
        <f>S108*R117/100</f>
        <v>1.31830909090909</v>
      </c>
      <c r="S108" s="467">
        <f>T108-T107</f>
        <v>7.7636190176383053</v>
      </c>
      <c r="T108" s="467">
        <f>'Summer Weights'!X105</f>
        <v>45.141567971149961</v>
      </c>
      <c r="U108" s="468"/>
    </row>
    <row r="109" spans="2:21" x14ac:dyDescent="0.3">
      <c r="B109" s="189">
        <v>0.3</v>
      </c>
      <c r="C109" s="248">
        <f>D109*C117/100</f>
        <v>3.4299636363636394</v>
      </c>
      <c r="D109" s="296">
        <f>E109-E108</f>
        <v>17.12293517359565</v>
      </c>
      <c r="E109" s="296">
        <v>55.279211637728764</v>
      </c>
      <c r="F109" s="297">
        <v>44.720788362271236</v>
      </c>
      <c r="G109" s="189">
        <v>0.3</v>
      </c>
      <c r="H109" s="248">
        <f>I109*H117/100</f>
        <v>2.7996363636363646</v>
      </c>
      <c r="I109" s="296">
        <f>J109-J108</f>
        <v>18.791397547648181</v>
      </c>
      <c r="J109" s="296">
        <v>50.203711783065415</v>
      </c>
      <c r="K109" s="297">
        <v>49.796288216934585</v>
      </c>
      <c r="L109" s="189">
        <v>0.3</v>
      </c>
      <c r="M109" s="248">
        <f>N109*M117/100</f>
        <v>1.5742545454545454</v>
      </c>
      <c r="N109" s="296">
        <f>O109-O108</f>
        <v>13.703349948682074</v>
      </c>
      <c r="O109" s="296">
        <v>41.658759934192773</v>
      </c>
      <c r="P109" s="297">
        <v>58.341240065807227</v>
      </c>
      <c r="Q109" s="189">
        <v>0.3</v>
      </c>
      <c r="R109" s="248">
        <f>S109*R117/100</f>
        <v>3.5154909090909086</v>
      </c>
      <c r="S109" s="296">
        <f>T109-T108</f>
        <v>20.702984047035493</v>
      </c>
      <c r="T109" s="296">
        <v>65.844552018185453</v>
      </c>
      <c r="U109" s="297">
        <v>34.155447981814547</v>
      </c>
    </row>
    <row r="110" spans="2:21" x14ac:dyDescent="0.3">
      <c r="B110" s="116">
        <v>0.25</v>
      </c>
      <c r="C110" s="66">
        <v>0.8831</v>
      </c>
      <c r="D110" s="87">
        <v>4.4085785317052224</v>
      </c>
      <c r="E110" s="87">
        <v>59.687790169433988</v>
      </c>
      <c r="F110" s="291">
        <v>40.312209830566012</v>
      </c>
      <c r="G110" s="116">
        <v>0.25</v>
      </c>
      <c r="H110" s="292">
        <v>0.56040000000000001</v>
      </c>
      <c r="I110" s="87">
        <v>3.7614524952176396</v>
      </c>
      <c r="J110" s="87">
        <v>53.965164278283055</v>
      </c>
      <c r="K110" s="291">
        <v>46.034835721716945</v>
      </c>
      <c r="L110" s="116">
        <v>0.25</v>
      </c>
      <c r="M110" s="66">
        <v>0.4405</v>
      </c>
      <c r="N110" s="87">
        <v>3.8344025556880599</v>
      </c>
      <c r="O110" s="87">
        <v>45.493162489880831</v>
      </c>
      <c r="P110" s="291">
        <v>54.506837510119169</v>
      </c>
      <c r="Q110" s="116">
        <v>0.25</v>
      </c>
      <c r="R110" s="66">
        <v>0.46360000000000001</v>
      </c>
      <c r="S110" s="87">
        <v>2.7301744343544989</v>
      </c>
      <c r="T110" s="87">
        <v>68.574726452539949</v>
      </c>
      <c r="U110" s="291">
        <v>31.425273547460051</v>
      </c>
    </row>
    <row r="111" spans="2:21" x14ac:dyDescent="0.3">
      <c r="B111" s="116">
        <v>0.125</v>
      </c>
      <c r="C111" s="66">
        <v>2.6166</v>
      </c>
      <c r="D111" s="87">
        <v>13.062491887736252</v>
      </c>
      <c r="E111" s="87">
        <v>72.750282057170239</v>
      </c>
      <c r="F111" s="291">
        <v>27.249717942829761</v>
      </c>
      <c r="G111" s="116">
        <v>0.125</v>
      </c>
      <c r="H111" s="292">
        <v>2.1566000000000001</v>
      </c>
      <c r="I111" s="87">
        <v>14.475282746585227</v>
      </c>
      <c r="J111" s="87">
        <v>68.440447024868277</v>
      </c>
      <c r="K111" s="291">
        <v>31.559552975131723</v>
      </c>
      <c r="L111" s="116">
        <v>0.125</v>
      </c>
      <c r="M111" s="66">
        <v>1.6255999999999999</v>
      </c>
      <c r="N111" s="87">
        <v>14.150294652727604</v>
      </c>
      <c r="O111" s="87">
        <v>59.643457142608433</v>
      </c>
      <c r="P111" s="291">
        <v>40.356542857391567</v>
      </c>
      <c r="Q111" s="116">
        <v>0.125</v>
      </c>
      <c r="R111" s="66">
        <v>1.5576000000000001</v>
      </c>
      <c r="S111" s="87">
        <v>9.172820748383451</v>
      </c>
      <c r="T111" s="87">
        <v>77.747547200923407</v>
      </c>
      <c r="U111" s="291">
        <v>22.252452799076593</v>
      </c>
    </row>
    <row r="112" spans="2:21" ht="15" thickBot="1" x14ac:dyDescent="0.35">
      <c r="B112" s="192">
        <v>6.3E-2</v>
      </c>
      <c r="C112" s="123">
        <v>1.9884999999999999</v>
      </c>
      <c r="D112" s="293">
        <v>9.9269147438521514</v>
      </c>
      <c r="E112" s="293">
        <v>82.67719680102239</v>
      </c>
      <c r="F112" s="294">
        <v>17.32280319897761</v>
      </c>
      <c r="G112" s="192">
        <v>6.3E-2</v>
      </c>
      <c r="H112" s="295">
        <v>1.9255</v>
      </c>
      <c r="I112" s="293">
        <v>12.924119877840051</v>
      </c>
      <c r="J112" s="293">
        <v>81.364566902708333</v>
      </c>
      <c r="K112" s="294">
        <v>18.635433097291667</v>
      </c>
      <c r="L112" s="192">
        <v>6.3E-2</v>
      </c>
      <c r="M112" s="123">
        <v>1.5315000000000001</v>
      </c>
      <c r="N112" s="293">
        <v>13.331186183964277</v>
      </c>
      <c r="O112" s="293">
        <v>72.974643326572703</v>
      </c>
      <c r="P112" s="294">
        <v>27.025356673427297</v>
      </c>
      <c r="Q112" s="192">
        <v>6.3E-2</v>
      </c>
      <c r="R112" s="298">
        <v>1.3786</v>
      </c>
      <c r="S112" s="293">
        <v>8.1186766074225876</v>
      </c>
      <c r="T112" s="293">
        <v>85.866223808345993</v>
      </c>
      <c r="U112" s="294">
        <v>14.133776191654007</v>
      </c>
    </row>
    <row r="113" spans="2:21" x14ac:dyDescent="0.3">
      <c r="B113" s="186">
        <v>5.2999999999999999E-2</v>
      </c>
      <c r="C113" s="187">
        <v>0.43930000000000002</v>
      </c>
      <c r="D113" s="299">
        <v>2.1930569006659546</v>
      </c>
      <c r="E113" s="299">
        <v>84.870253701688341</v>
      </c>
      <c r="F113" s="300">
        <v>15.129746298311659</v>
      </c>
      <c r="G113" s="186">
        <v>5.2999999999999999E-2</v>
      </c>
      <c r="H113" s="301">
        <v>0.42230000000000001</v>
      </c>
      <c r="I113" s="299">
        <v>2.8345135416317078</v>
      </c>
      <c r="J113" s="299">
        <v>84.199080444340041</v>
      </c>
      <c r="K113" s="300">
        <v>15.800919555659959</v>
      </c>
      <c r="L113" s="186">
        <v>5.2999999999999999E-2</v>
      </c>
      <c r="M113" s="187">
        <v>0.47299999999999998</v>
      </c>
      <c r="N113" s="299">
        <v>4.1173039928273605</v>
      </c>
      <c r="O113" s="299">
        <v>77.091947319400063</v>
      </c>
      <c r="P113" s="300">
        <v>22.908052680599937</v>
      </c>
      <c r="Q113" s="186">
        <v>5.2999999999999999E-2</v>
      </c>
      <c r="R113" s="302">
        <v>0.35649999999999998</v>
      </c>
      <c r="S113" s="299">
        <v>2.0994546718019387</v>
      </c>
      <c r="T113" s="299">
        <v>87.965678480147929</v>
      </c>
      <c r="U113" s="300">
        <v>12.034321519852071</v>
      </c>
    </row>
    <row r="114" spans="2:21" x14ac:dyDescent="0.3">
      <c r="B114" s="116">
        <v>3.7999999999999999E-2</v>
      </c>
      <c r="C114" s="66">
        <v>1.1314</v>
      </c>
      <c r="D114" s="87">
        <v>5.6481324320816313</v>
      </c>
      <c r="E114" s="87">
        <v>90.51838613376998</v>
      </c>
      <c r="F114" s="291">
        <v>9.4816138662300204</v>
      </c>
      <c r="G114" s="116">
        <v>3.7999999999999999E-2</v>
      </c>
      <c r="H114" s="292">
        <v>1.1215999999999999</v>
      </c>
      <c r="I114" s="87">
        <v>7.5282746585226699</v>
      </c>
      <c r="J114" s="87">
        <v>91.727355102862717</v>
      </c>
      <c r="K114" s="291">
        <v>8.2726448971372832</v>
      </c>
      <c r="L114" s="116">
        <v>3.7999999999999999E-2</v>
      </c>
      <c r="M114" s="66">
        <v>1.3050999999999999</v>
      </c>
      <c r="N114" s="87">
        <v>11.360451249553886</v>
      </c>
      <c r="O114" s="87">
        <v>88.452398568953953</v>
      </c>
      <c r="P114" s="291">
        <v>11.547601431046047</v>
      </c>
      <c r="Q114" s="116">
        <v>3.7999999999999999E-2</v>
      </c>
      <c r="R114" s="66">
        <v>0.94550000000000001</v>
      </c>
      <c r="S114" s="87">
        <v>5.5681189121703598</v>
      </c>
      <c r="T114" s="87">
        <v>93.533797392318291</v>
      </c>
      <c r="U114" s="291">
        <v>6.4662026076817085</v>
      </c>
    </row>
    <row r="115" spans="2:21" x14ac:dyDescent="0.3">
      <c r="B115" s="116">
        <v>2.5000000000000001E-2</v>
      </c>
      <c r="C115" s="66">
        <v>1.3847</v>
      </c>
      <c r="D115" s="87">
        <v>6.9126471439839454</v>
      </c>
      <c r="E115" s="87">
        <v>97.431033277753926</v>
      </c>
      <c r="F115" s="291">
        <v>2.5689667222460741</v>
      </c>
      <c r="G115" s="116">
        <v>2.5000000000000001E-2</v>
      </c>
      <c r="H115" s="292">
        <v>1.0942000000000001</v>
      </c>
      <c r="I115" s="87">
        <v>7.3443635265295164</v>
      </c>
      <c r="J115" s="87">
        <v>99.071718629392237</v>
      </c>
      <c r="K115" s="291">
        <v>0.92828137060776328</v>
      </c>
      <c r="L115" s="116">
        <v>2.5000000000000001E-2</v>
      </c>
      <c r="M115" s="66">
        <v>1.0627</v>
      </c>
      <c r="N115" s="87">
        <v>9.2504417614749173</v>
      </c>
      <c r="O115" s="87">
        <v>97.70284033042887</v>
      </c>
      <c r="P115" s="291">
        <v>2.2971596695711298</v>
      </c>
      <c r="Q115" s="116">
        <v>2.5000000000000001E-2</v>
      </c>
      <c r="R115" s="66">
        <v>0.84299999999999997</v>
      </c>
      <c r="S115" s="87">
        <v>4.9644888873184696</v>
      </c>
      <c r="T115" s="87">
        <v>98.498286279636758</v>
      </c>
      <c r="U115" s="291">
        <v>1.5017137203632416</v>
      </c>
    </row>
    <row r="116" spans="2:21" ht="15" thickBot="1" x14ac:dyDescent="0.35">
      <c r="B116" s="118" t="s">
        <v>70</v>
      </c>
      <c r="C116" s="303">
        <v>0.51460000000000505</v>
      </c>
      <c r="D116" s="87">
        <v>2.5689667222460986</v>
      </c>
      <c r="E116" s="87">
        <v>100.00000000000003</v>
      </c>
      <c r="F116" s="291">
        <v>0</v>
      </c>
      <c r="G116" s="118" t="s">
        <v>70</v>
      </c>
      <c r="H116" s="303">
        <v>0.1382999999999992</v>
      </c>
      <c r="I116" s="87">
        <v>0.92828137060777394</v>
      </c>
      <c r="J116" s="87">
        <v>100.00000000000001</v>
      </c>
      <c r="K116" s="291">
        <v>0</v>
      </c>
      <c r="L116" s="118" t="s">
        <v>70</v>
      </c>
      <c r="M116" s="303">
        <v>0.26389999999999958</v>
      </c>
      <c r="N116" s="87">
        <v>2.2971596695711178</v>
      </c>
      <c r="O116" s="87">
        <v>99.999999999999986</v>
      </c>
      <c r="P116" s="291">
        <v>0</v>
      </c>
      <c r="Q116" s="118" t="s">
        <v>70</v>
      </c>
      <c r="R116" s="303">
        <v>0.25499999999999545</v>
      </c>
      <c r="S116" s="87">
        <v>1.5017137203632114</v>
      </c>
      <c r="T116" s="87">
        <v>99.999999999999972</v>
      </c>
      <c r="U116" s="291">
        <v>0</v>
      </c>
    </row>
    <row r="117" spans="2:21" ht="15" thickBot="1" x14ac:dyDescent="0.35">
      <c r="B117" s="120" t="s">
        <v>24</v>
      </c>
      <c r="C117" s="121">
        <v>20.031400000000001</v>
      </c>
      <c r="D117" s="122"/>
      <c r="E117" s="123"/>
      <c r="F117" s="124"/>
      <c r="G117" s="120" t="s">
        <v>24</v>
      </c>
      <c r="H117" s="304">
        <v>14.8985</v>
      </c>
      <c r="I117" s="122"/>
      <c r="J117" s="123"/>
      <c r="K117" s="124"/>
      <c r="L117" s="120" t="s">
        <v>24</v>
      </c>
      <c r="M117" s="304">
        <v>11.488099999999999</v>
      </c>
      <c r="N117" s="122"/>
      <c r="O117" s="123"/>
      <c r="P117" s="124"/>
      <c r="Q117" s="120" t="s">
        <v>24</v>
      </c>
      <c r="R117" s="121">
        <v>16.980599999999999</v>
      </c>
      <c r="S117" s="305">
        <v>99.999999999999972</v>
      </c>
      <c r="T117" s="123"/>
      <c r="U117" s="124"/>
    </row>
    <row r="118" spans="2:21" ht="15" thickBot="1" x14ac:dyDescent="0.35"/>
    <row r="119" spans="2:21" x14ac:dyDescent="0.3">
      <c r="B119" s="522" t="s">
        <v>13</v>
      </c>
      <c r="C119" s="523"/>
      <c r="D119" s="523"/>
      <c r="E119" s="523"/>
      <c r="F119" s="524"/>
      <c r="G119" s="525" t="s">
        <v>14</v>
      </c>
      <c r="H119" s="526"/>
      <c r="I119" s="526"/>
      <c r="J119" s="526"/>
      <c r="K119" s="527"/>
      <c r="L119" s="525" t="s">
        <v>15</v>
      </c>
      <c r="M119" s="526"/>
      <c r="N119" s="526"/>
      <c r="O119" s="526"/>
      <c r="P119" s="527"/>
      <c r="Q119" s="525" t="s">
        <v>16</v>
      </c>
      <c r="R119" s="526"/>
      <c r="S119" s="526"/>
      <c r="T119" s="526"/>
      <c r="U119" s="527"/>
    </row>
    <row r="120" spans="2:21" ht="15" thickBot="1" x14ac:dyDescent="0.35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3">
      <c r="B121" s="199"/>
      <c r="C121" s="200"/>
      <c r="D121" s="200"/>
      <c r="E121" s="200"/>
      <c r="F121" s="201"/>
      <c r="G121" s="199">
        <v>5</v>
      </c>
      <c r="H121" s="306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3">
      <c r="B122" s="125"/>
      <c r="C122" s="68"/>
      <c r="D122" s="68"/>
      <c r="E122" s="68"/>
      <c r="F122" s="126"/>
      <c r="G122" s="125">
        <v>1</v>
      </c>
      <c r="H122" s="68">
        <v>2.3313999999999999</v>
      </c>
      <c r="I122" s="225">
        <v>13.209214835295585</v>
      </c>
      <c r="J122" s="225">
        <v>13.209214835295585</v>
      </c>
      <c r="K122" s="307">
        <v>86.790785164704417</v>
      </c>
      <c r="L122" s="125">
        <v>1</v>
      </c>
      <c r="M122" s="308">
        <v>0.55530000000000002</v>
      </c>
      <c r="N122" s="225">
        <v>6.2907830342577489</v>
      </c>
      <c r="O122" s="225">
        <v>6.2907830342577489</v>
      </c>
      <c r="P122" s="307">
        <v>93.709216965742257</v>
      </c>
      <c r="Q122" s="125">
        <v>1</v>
      </c>
      <c r="R122" s="68">
        <v>5.6066000000000003</v>
      </c>
      <c r="S122" s="225">
        <v>37.236084452975049</v>
      </c>
      <c r="T122" s="225">
        <v>37.236084452975049</v>
      </c>
      <c r="U122" s="307">
        <v>62.763915547024951</v>
      </c>
    </row>
    <row r="123" spans="2:21" ht="15" thickBot="1" x14ac:dyDescent="0.35">
      <c r="B123" s="202"/>
      <c r="C123" s="132"/>
      <c r="D123" s="132"/>
      <c r="E123" s="132"/>
      <c r="F123" s="133"/>
      <c r="G123" s="202">
        <v>0.85</v>
      </c>
      <c r="H123" s="132">
        <v>1.1806000000000001</v>
      </c>
      <c r="I123" s="309">
        <v>6.6890276377069444</v>
      </c>
      <c r="J123" s="309">
        <v>19.898242473002529</v>
      </c>
      <c r="K123" s="310">
        <v>80.101757526997474</v>
      </c>
      <c r="L123" s="202">
        <v>0.85</v>
      </c>
      <c r="M123" s="311">
        <v>0.2319</v>
      </c>
      <c r="N123" s="309">
        <v>2.6271071234366508</v>
      </c>
      <c r="O123" s="309">
        <v>8.9178901576943996</v>
      </c>
      <c r="P123" s="310">
        <v>91.082109842305599</v>
      </c>
      <c r="Q123" s="202">
        <v>0.85</v>
      </c>
      <c r="R123" s="132">
        <v>0.70089999999999997</v>
      </c>
      <c r="S123" s="309">
        <v>4.655008667122714</v>
      </c>
      <c r="T123" s="309">
        <v>41.891093120097764</v>
      </c>
      <c r="U123" s="310">
        <v>58.108906879902236</v>
      </c>
    </row>
    <row r="124" spans="2:21" ht="15" thickBot="1" x14ac:dyDescent="0.35">
      <c r="B124" s="430"/>
      <c r="C124" s="431"/>
      <c r="D124" s="431"/>
      <c r="E124" s="431"/>
      <c r="F124" s="432"/>
      <c r="G124" s="430">
        <v>0.7</v>
      </c>
      <c r="H124" s="249">
        <f>I124*H133/100</f>
        <v>1.8686454545454558</v>
      </c>
      <c r="I124" s="469">
        <f>J124-J123</f>
        <v>10.587346341292569</v>
      </c>
      <c r="J124" s="469">
        <f>'Summer Weights'!X118</f>
        <v>30.485588814295099</v>
      </c>
      <c r="K124" s="470"/>
      <c r="L124" s="430">
        <v>0.7</v>
      </c>
      <c r="M124" s="249">
        <f>N124*M133/100</f>
        <v>0.6255272727272726</v>
      </c>
      <c r="N124" s="469">
        <f>O124-O123</f>
        <v>7.0863611646645897</v>
      </c>
      <c r="O124" s="469">
        <f>'Summer Weights'!X119</f>
        <v>16.004251322358989</v>
      </c>
      <c r="P124" s="470"/>
      <c r="Q124" s="430">
        <v>0.7</v>
      </c>
      <c r="R124" s="249">
        <f>S124*R133/100</f>
        <v>1.0787999999999998</v>
      </c>
      <c r="S124" s="469">
        <f>T124-T123</f>
        <v>7.1648214439891333</v>
      </c>
      <c r="T124" s="469">
        <f>'Summer Weights'!X120</f>
        <v>49.055914564086898</v>
      </c>
      <c r="U124" s="470"/>
    </row>
    <row r="125" spans="2:21" x14ac:dyDescent="0.3">
      <c r="B125" s="199"/>
      <c r="C125" s="200"/>
      <c r="D125" s="200"/>
      <c r="E125" s="200"/>
      <c r="F125" s="201"/>
      <c r="G125" s="199">
        <v>0.3</v>
      </c>
      <c r="H125" s="248">
        <f>I125*H133/100</f>
        <v>4.9830545454545456</v>
      </c>
      <c r="I125" s="312">
        <f>J125-J124</f>
        <v>28.232923576780166</v>
      </c>
      <c r="J125" s="312">
        <v>58.718512391075265</v>
      </c>
      <c r="K125" s="313">
        <v>41.281487608924735</v>
      </c>
      <c r="L125" s="199">
        <v>0.3</v>
      </c>
      <c r="M125" s="248">
        <f>N125*M133/100</f>
        <v>1.6680727272727274</v>
      </c>
      <c r="N125" s="312">
        <f>O125-O124</f>
        <v>18.896963105772244</v>
      </c>
      <c r="O125" s="312">
        <v>34.901214428131233</v>
      </c>
      <c r="P125" s="313">
        <v>65.098785571868774</v>
      </c>
      <c r="Q125" s="199">
        <v>0.3</v>
      </c>
      <c r="R125" s="248">
        <f>S125*R133/100</f>
        <v>2.8768000000000007</v>
      </c>
      <c r="S125" s="312">
        <f>T125-T124</f>
        <v>19.106190517304363</v>
      </c>
      <c r="T125" s="312">
        <v>68.16210508139126</v>
      </c>
      <c r="U125" s="313">
        <v>31.83789491860874</v>
      </c>
    </row>
    <row r="126" spans="2:21" x14ac:dyDescent="0.3">
      <c r="B126" s="125"/>
      <c r="C126" s="68"/>
      <c r="D126" s="68"/>
      <c r="E126" s="68"/>
      <c r="F126" s="126"/>
      <c r="G126" s="125">
        <v>0.25</v>
      </c>
      <c r="H126" s="68">
        <v>0.69350000000000001</v>
      </c>
      <c r="I126" s="225">
        <v>3.9292229940282613</v>
      </c>
      <c r="J126" s="225">
        <v>62.647735385103523</v>
      </c>
      <c r="K126" s="307">
        <v>37.352264614896477</v>
      </c>
      <c r="L126" s="125">
        <v>0.25</v>
      </c>
      <c r="M126" s="308">
        <v>0.40710000000000002</v>
      </c>
      <c r="N126" s="225">
        <v>4.6118814573137579</v>
      </c>
      <c r="O126" s="225">
        <v>39.51309588544499</v>
      </c>
      <c r="P126" s="307">
        <v>60.48690411455501</v>
      </c>
      <c r="Q126" s="125">
        <v>0.25</v>
      </c>
      <c r="R126" s="68">
        <v>0.52710000000000001</v>
      </c>
      <c r="S126" s="225">
        <v>3.5007205998578725</v>
      </c>
      <c r="T126" s="225">
        <v>71.662825681249132</v>
      </c>
      <c r="U126" s="307">
        <v>28.337174318750868</v>
      </c>
    </row>
    <row r="127" spans="2:21" x14ac:dyDescent="0.3">
      <c r="B127" s="125"/>
      <c r="C127" s="68"/>
      <c r="D127" s="68"/>
      <c r="E127" s="68"/>
      <c r="F127" s="126"/>
      <c r="G127" s="125">
        <v>0.125</v>
      </c>
      <c r="H127" s="68">
        <v>1.9923</v>
      </c>
      <c r="I127" s="225">
        <v>11.28794660562726</v>
      </c>
      <c r="J127" s="225">
        <v>73.935681990730785</v>
      </c>
      <c r="K127" s="307">
        <v>26.064318009269215</v>
      </c>
      <c r="L127" s="125">
        <v>0.125</v>
      </c>
      <c r="M127" s="308">
        <v>1.5251999999999999</v>
      </c>
      <c r="N127" s="225">
        <v>17.278412180532897</v>
      </c>
      <c r="O127" s="225">
        <v>56.791508065977887</v>
      </c>
      <c r="P127" s="307">
        <v>43.208491934022113</v>
      </c>
      <c r="Q127" s="125">
        <v>0.125</v>
      </c>
      <c r="R127" s="68">
        <v>1.3781000000000001</v>
      </c>
      <c r="S127" s="225">
        <v>9.1526144159820433</v>
      </c>
      <c r="T127" s="225">
        <v>80.815440097231175</v>
      </c>
      <c r="U127" s="307">
        <v>19.184559902768825</v>
      </c>
    </row>
    <row r="128" spans="2:21" ht="15" thickBot="1" x14ac:dyDescent="0.35">
      <c r="B128" s="202"/>
      <c r="C128" s="132"/>
      <c r="D128" s="132"/>
      <c r="E128" s="132"/>
      <c r="F128" s="133"/>
      <c r="G128" s="202">
        <v>6.3E-2</v>
      </c>
      <c r="H128" s="132">
        <v>1.5564</v>
      </c>
      <c r="I128" s="309">
        <v>8.8182302349035133</v>
      </c>
      <c r="J128" s="309">
        <v>82.753912225634295</v>
      </c>
      <c r="K128" s="310">
        <v>17.246087774365705</v>
      </c>
      <c r="L128" s="202">
        <v>6.3E-2</v>
      </c>
      <c r="M128" s="311">
        <v>1.3475999999999999</v>
      </c>
      <c r="N128" s="309">
        <v>15.266449157150625</v>
      </c>
      <c r="O128" s="309">
        <v>72.057957223128511</v>
      </c>
      <c r="P128" s="310">
        <v>27.942042776871489</v>
      </c>
      <c r="Q128" s="202">
        <v>6.3E-2</v>
      </c>
      <c r="R128" s="314">
        <v>0.96360000000000001</v>
      </c>
      <c r="S128" s="309">
        <v>6.3997237147088715</v>
      </c>
      <c r="T128" s="309">
        <v>87.215163811940045</v>
      </c>
      <c r="U128" s="310">
        <v>12.784836188059955</v>
      </c>
    </row>
    <row r="129" spans="2:21" x14ac:dyDescent="0.3">
      <c r="B129" s="196"/>
      <c r="C129" s="197"/>
      <c r="D129" s="197"/>
      <c r="E129" s="197"/>
      <c r="F129" s="198"/>
      <c r="G129" s="196">
        <v>5.2999999999999999E-2</v>
      </c>
      <c r="H129" s="197">
        <v>0.39500000000000002</v>
      </c>
      <c r="I129" s="315">
        <v>2.2379856995546694</v>
      </c>
      <c r="J129" s="315">
        <v>84.991897925188965</v>
      </c>
      <c r="K129" s="316">
        <v>15.008102074811035</v>
      </c>
      <c r="L129" s="196">
        <v>5.2999999999999999E-2</v>
      </c>
      <c r="M129" s="317">
        <v>0.373</v>
      </c>
      <c r="N129" s="315">
        <v>4.2255754939278596</v>
      </c>
      <c r="O129" s="315">
        <v>76.283532717056374</v>
      </c>
      <c r="P129" s="316">
        <v>23.716467282943626</v>
      </c>
      <c r="Q129" s="196">
        <v>5.2999999999999999E-2</v>
      </c>
      <c r="R129" s="318">
        <v>0.2949</v>
      </c>
      <c r="S129" s="315">
        <v>1.9585704892773412</v>
      </c>
      <c r="T129" s="315">
        <v>89.17373430121738</v>
      </c>
      <c r="U129" s="316">
        <v>10.82626569878262</v>
      </c>
    </row>
    <row r="130" spans="2:21" x14ac:dyDescent="0.3">
      <c r="B130" s="125"/>
      <c r="C130" s="68"/>
      <c r="D130" s="68"/>
      <c r="E130" s="68"/>
      <c r="F130" s="126"/>
      <c r="G130" s="125">
        <v>3.7999999999999999E-2</v>
      </c>
      <c r="H130" s="68">
        <v>1.1064000000000001</v>
      </c>
      <c r="I130" s="225">
        <v>6.268626273385534</v>
      </c>
      <c r="J130" s="225">
        <v>91.260524198574501</v>
      </c>
      <c r="K130" s="307">
        <v>8.739475801425499</v>
      </c>
      <c r="L130" s="125">
        <v>3.7999999999999999E-2</v>
      </c>
      <c r="M130" s="308">
        <v>0.92179999999999995</v>
      </c>
      <c r="N130" s="225">
        <v>10.442722494109118</v>
      </c>
      <c r="O130" s="225">
        <v>86.726255211165494</v>
      </c>
      <c r="P130" s="307">
        <v>13.273744788834506</v>
      </c>
      <c r="Q130" s="125">
        <v>3.7999999999999999E-2</v>
      </c>
      <c r="R130" s="68">
        <v>0.64200000000000002</v>
      </c>
      <c r="S130" s="225">
        <v>4.2638258871348018</v>
      </c>
      <c r="T130" s="225">
        <v>93.43756018835218</v>
      </c>
      <c r="U130" s="307">
        <v>6.5624398116478204</v>
      </c>
    </row>
    <row r="131" spans="2:21" x14ac:dyDescent="0.3">
      <c r="B131" s="125"/>
      <c r="C131" s="68"/>
      <c r="D131" s="68"/>
      <c r="E131" s="68"/>
      <c r="F131" s="126"/>
      <c r="G131" s="125">
        <v>2.5000000000000001E-2</v>
      </c>
      <c r="H131" s="68">
        <v>1.4730000000000001</v>
      </c>
      <c r="I131" s="225">
        <v>8.3457036340355142</v>
      </c>
      <c r="J131" s="225">
        <v>99.606227832610017</v>
      </c>
      <c r="K131" s="307">
        <v>0.393772167389983</v>
      </c>
      <c r="L131" s="125">
        <v>2.5000000000000001E-2</v>
      </c>
      <c r="M131" s="308">
        <v>1.0821000000000001</v>
      </c>
      <c r="N131" s="225">
        <v>12.258700380641654</v>
      </c>
      <c r="O131" s="225">
        <v>98.98495559180715</v>
      </c>
      <c r="P131" s="307">
        <v>1.0150444081928498</v>
      </c>
      <c r="Q131" s="125">
        <v>2.5000000000000001E-2</v>
      </c>
      <c r="R131" s="68">
        <v>0.64470000000000005</v>
      </c>
      <c r="S131" s="225">
        <v>4.2817578651648081</v>
      </c>
      <c r="T131" s="225">
        <v>97.719318053516986</v>
      </c>
      <c r="U131" s="307">
        <v>2.2806819464830141</v>
      </c>
    </row>
    <row r="132" spans="2:21" ht="15" thickBot="1" x14ac:dyDescent="0.35">
      <c r="B132" s="127"/>
      <c r="C132" s="128"/>
      <c r="D132" s="68"/>
      <c r="E132" s="68"/>
      <c r="F132" s="126"/>
      <c r="G132" s="127" t="s">
        <v>70</v>
      </c>
      <c r="H132" s="319">
        <v>6.950000000000145E-2</v>
      </c>
      <c r="I132" s="225">
        <v>0.39377216739000703</v>
      </c>
      <c r="J132" s="225">
        <v>100.00000000000003</v>
      </c>
      <c r="K132" s="307">
        <v>0</v>
      </c>
      <c r="L132" s="127" t="s">
        <v>70</v>
      </c>
      <c r="M132" s="319">
        <v>8.9599999999999014E-2</v>
      </c>
      <c r="N132" s="225">
        <v>1.0150444081928471</v>
      </c>
      <c r="O132" s="225">
        <v>100</v>
      </c>
      <c r="P132" s="307">
        <v>0</v>
      </c>
      <c r="Q132" s="127" t="s">
        <v>70</v>
      </c>
      <c r="R132" s="319">
        <v>0.34340000000000082</v>
      </c>
      <c r="S132" s="225">
        <v>2.2806819464830133</v>
      </c>
      <c r="T132" s="225">
        <v>100</v>
      </c>
      <c r="U132" s="307">
        <v>0</v>
      </c>
    </row>
    <row r="133" spans="2:21" ht="15" thickBot="1" x14ac:dyDescent="0.35">
      <c r="B133" s="129"/>
      <c r="C133" s="130"/>
      <c r="D133" s="131"/>
      <c r="E133" s="132"/>
      <c r="F133" s="133"/>
      <c r="G133" s="129" t="s">
        <v>24</v>
      </c>
      <c r="H133" s="320">
        <v>17.649799999999999</v>
      </c>
      <c r="I133" s="321"/>
      <c r="J133" s="132"/>
      <c r="K133" s="133"/>
      <c r="L133" s="129" t="s">
        <v>24</v>
      </c>
      <c r="M133" s="320">
        <v>8.8271999999999995</v>
      </c>
      <c r="N133" s="131"/>
      <c r="O133" s="132"/>
      <c r="P133" s="133"/>
      <c r="Q133" s="129" t="s">
        <v>24</v>
      </c>
      <c r="R133" s="130">
        <v>15.056900000000001</v>
      </c>
      <c r="S133" s="321"/>
      <c r="T133" s="132"/>
      <c r="U133" s="133"/>
    </row>
    <row r="134" spans="2:21" ht="15" thickBot="1" x14ac:dyDescent="0.35"/>
    <row r="135" spans="2:21" x14ac:dyDescent="0.3">
      <c r="B135" s="507" t="s">
        <v>17</v>
      </c>
      <c r="C135" s="508"/>
      <c r="D135" s="508"/>
      <c r="E135" s="508"/>
      <c r="F135" s="509"/>
      <c r="G135" s="507" t="s">
        <v>18</v>
      </c>
      <c r="H135" s="508"/>
      <c r="I135" s="508"/>
      <c r="J135" s="508"/>
      <c r="K135" s="509"/>
      <c r="L135" s="507" t="s">
        <v>19</v>
      </c>
      <c r="M135" s="508"/>
      <c r="N135" s="508"/>
      <c r="O135" s="508"/>
      <c r="P135" s="509"/>
      <c r="Q135" s="507" t="s">
        <v>20</v>
      </c>
      <c r="R135" s="508"/>
      <c r="S135" s="508"/>
      <c r="T135" s="508"/>
      <c r="U135" s="509"/>
    </row>
    <row r="136" spans="2:21" ht="15" thickBot="1" x14ac:dyDescent="0.35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3">
      <c r="B137" s="156">
        <v>5</v>
      </c>
      <c r="C137" s="265">
        <v>0</v>
      </c>
      <c r="D137" s="157">
        <v>0</v>
      </c>
      <c r="E137" s="157">
        <v>0</v>
      </c>
      <c r="F137" s="158">
        <v>100</v>
      </c>
      <c r="G137" s="156">
        <v>5</v>
      </c>
      <c r="H137" s="265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3">
      <c r="B138" s="98">
        <v>1</v>
      </c>
      <c r="C138" s="62">
        <v>2.5091999999999999</v>
      </c>
      <c r="D138" s="220">
        <v>19.627045461656394</v>
      </c>
      <c r="E138" s="220">
        <v>19.627045461656394</v>
      </c>
      <c r="F138" s="267">
        <v>80.372954538343606</v>
      </c>
      <c r="G138" s="98">
        <v>1</v>
      </c>
      <c r="H138" s="62">
        <v>0.79730000000000001</v>
      </c>
      <c r="I138" s="220">
        <v>6.0803648371426178</v>
      </c>
      <c r="J138" s="220">
        <v>6.0803648371426178</v>
      </c>
      <c r="K138" s="267">
        <v>93.919635162857389</v>
      </c>
      <c r="L138" s="98">
        <v>1</v>
      </c>
      <c r="M138" s="266">
        <v>0.31109999999999999</v>
      </c>
      <c r="N138" s="220">
        <v>3.2165012406947886</v>
      </c>
      <c r="O138" s="220">
        <v>3.2165012406947886</v>
      </c>
      <c r="P138" s="267">
        <v>96.783498759305218</v>
      </c>
      <c r="Q138" s="98">
        <v>1</v>
      </c>
      <c r="R138" s="62">
        <v>0.84370000000000001</v>
      </c>
      <c r="S138" s="220">
        <v>6.7803556934253777</v>
      </c>
      <c r="T138" s="220">
        <v>6.7803556934253777</v>
      </c>
      <c r="U138" s="267">
        <v>93.219644306574622</v>
      </c>
    </row>
    <row r="139" spans="2:21" ht="15" thickBot="1" x14ac:dyDescent="0.35">
      <c r="B139" s="159">
        <v>0.85</v>
      </c>
      <c r="C139" s="105">
        <v>0.61670000000000003</v>
      </c>
      <c r="D139" s="269">
        <v>4.8238478145239512</v>
      </c>
      <c r="E139" s="269">
        <v>24.450893276180345</v>
      </c>
      <c r="F139" s="270">
        <v>75.549106723819648</v>
      </c>
      <c r="G139" s="159">
        <v>0.85</v>
      </c>
      <c r="H139" s="105">
        <v>0.28370000000000001</v>
      </c>
      <c r="I139" s="269">
        <v>2.1635513662327361</v>
      </c>
      <c r="J139" s="269">
        <v>8.2439162033753544</v>
      </c>
      <c r="K139" s="270">
        <v>91.756083796624651</v>
      </c>
      <c r="L139" s="159">
        <v>0.85</v>
      </c>
      <c r="M139" s="268">
        <v>0.20430000000000001</v>
      </c>
      <c r="N139" s="269">
        <v>2.1122828784119108</v>
      </c>
      <c r="O139" s="269">
        <v>5.3287841191066994</v>
      </c>
      <c r="P139" s="270">
        <v>94.6712158808933</v>
      </c>
      <c r="Q139" s="159">
        <v>0.85</v>
      </c>
      <c r="R139" s="105">
        <v>0.44550000000000001</v>
      </c>
      <c r="S139" s="269">
        <v>3.5802399684971031</v>
      </c>
      <c r="T139" s="269">
        <v>10.360595661922481</v>
      </c>
      <c r="U139" s="270">
        <v>89.639404338077526</v>
      </c>
    </row>
    <row r="140" spans="2:21" ht="15" thickBot="1" x14ac:dyDescent="0.35">
      <c r="B140" s="421">
        <v>0.7</v>
      </c>
      <c r="C140" s="249">
        <f>D140*C149/100</f>
        <v>1.0742454545454541</v>
      </c>
      <c r="D140" s="463">
        <f>E140-E139</f>
        <v>8.4027835060343392</v>
      </c>
      <c r="E140" s="463">
        <f>'Summer Weights'!X132</f>
        <v>32.853676782214684</v>
      </c>
      <c r="F140" s="464"/>
      <c r="G140" s="421">
        <v>0.7</v>
      </c>
      <c r="H140" s="249">
        <f>I140*H149/100</f>
        <v>1.0379454545454545</v>
      </c>
      <c r="I140" s="463">
        <f>J140-J139</f>
        <v>7.9155738676661134</v>
      </c>
      <c r="J140" s="463">
        <f>'Summer Weights'!X133</f>
        <v>16.159490071041468</v>
      </c>
      <c r="K140" s="464"/>
      <c r="L140" s="421">
        <v>0.7</v>
      </c>
      <c r="M140" s="249">
        <f>N140*M149/100</f>
        <v>0.60589090909090937</v>
      </c>
      <c r="N140" s="463">
        <f>O140-O139</f>
        <v>6.2643807805098151</v>
      </c>
      <c r="O140" s="463">
        <f>'Summer Weights'!X134</f>
        <v>11.593164899616514</v>
      </c>
      <c r="P140" s="464"/>
      <c r="Q140" s="421">
        <v>0.7</v>
      </c>
      <c r="R140" s="249">
        <f>S140*R149/100</f>
        <v>1.082127272727273</v>
      </c>
      <c r="S140" s="463">
        <f>T140-T139</f>
        <v>8.6964653486396131</v>
      </c>
      <c r="T140" s="463">
        <f>'Summer Weights'!X135</f>
        <v>19.057061010562094</v>
      </c>
      <c r="U140" s="464"/>
    </row>
    <row r="141" spans="2:21" x14ac:dyDescent="0.3">
      <c r="B141" s="156">
        <v>0.3</v>
      </c>
      <c r="C141" s="248">
        <f>D141*C149/100</f>
        <v>2.8646545454545453</v>
      </c>
      <c r="D141" s="271">
        <f>E141-E140</f>
        <v>22.407422682758245</v>
      </c>
      <c r="E141" s="271">
        <v>55.261099464972929</v>
      </c>
      <c r="F141" s="272">
        <v>44.738900535027071</v>
      </c>
      <c r="G141" s="156">
        <v>0.3</v>
      </c>
      <c r="H141" s="248">
        <f>I141*H149/100</f>
        <v>2.7678545454545462</v>
      </c>
      <c r="I141" s="271">
        <f>J141-J140</f>
        <v>21.108196980442976</v>
      </c>
      <c r="J141" s="271">
        <v>37.267687051484444</v>
      </c>
      <c r="K141" s="272">
        <v>62.732312948515556</v>
      </c>
      <c r="L141" s="156">
        <v>0.3</v>
      </c>
      <c r="M141" s="248">
        <f>N141*M149/100</f>
        <v>1.6157090909090905</v>
      </c>
      <c r="N141" s="271">
        <f>O141-O140</f>
        <v>16.705015414692831</v>
      </c>
      <c r="O141" s="271">
        <v>28.298180314309345</v>
      </c>
      <c r="P141" s="272">
        <v>71.701819685690651</v>
      </c>
      <c r="Q141" s="156">
        <v>0.3</v>
      </c>
      <c r="R141" s="248">
        <f>S141*R149/100</f>
        <v>2.8856727272727274</v>
      </c>
      <c r="S141" s="271">
        <f>T141-T140</f>
        <v>23.190574263038961</v>
      </c>
      <c r="T141" s="271">
        <v>42.247635273601055</v>
      </c>
      <c r="U141" s="272">
        <v>57.752364726398945</v>
      </c>
    </row>
    <row r="142" spans="2:21" x14ac:dyDescent="0.3">
      <c r="B142" s="98">
        <v>0.25</v>
      </c>
      <c r="C142" s="62">
        <v>0.53900000000000003</v>
      </c>
      <c r="D142" s="220">
        <v>4.2160758424329652</v>
      </c>
      <c r="E142" s="220">
        <v>59.477175307405894</v>
      </c>
      <c r="F142" s="267">
        <v>40.522824692594106</v>
      </c>
      <c r="G142" s="98">
        <v>0.25</v>
      </c>
      <c r="H142" s="62">
        <v>0.76359999999999995</v>
      </c>
      <c r="I142" s="220">
        <v>5.82336208408642</v>
      </c>
      <c r="J142" s="220">
        <v>43.091049135570863</v>
      </c>
      <c r="K142" s="267">
        <v>56.908950864429137</v>
      </c>
      <c r="L142" s="98">
        <v>0.25</v>
      </c>
      <c r="M142" s="266">
        <v>0.46439999999999998</v>
      </c>
      <c r="N142" s="220">
        <v>4.8014888337468973</v>
      </c>
      <c r="O142" s="220">
        <v>33.099669148056243</v>
      </c>
      <c r="P142" s="267">
        <v>66.90033085194375</v>
      </c>
      <c r="Q142" s="98">
        <v>0.25</v>
      </c>
      <c r="R142" s="62">
        <v>0.59130000000000005</v>
      </c>
      <c r="S142" s="220">
        <v>4.7519548672779726</v>
      </c>
      <c r="T142" s="220">
        <v>46.999590140879029</v>
      </c>
      <c r="U142" s="267">
        <v>53.000409859120971</v>
      </c>
    </row>
    <row r="143" spans="2:21" x14ac:dyDescent="0.3">
      <c r="B143" s="98">
        <v>0.125</v>
      </c>
      <c r="C143" s="62">
        <v>1.7061999999999999</v>
      </c>
      <c r="D143" s="220">
        <v>13.34595288007259</v>
      </c>
      <c r="E143" s="220">
        <v>72.823128187478488</v>
      </c>
      <c r="F143" s="267">
        <v>27.176871812521512</v>
      </c>
      <c r="G143" s="98">
        <v>0.125</v>
      </c>
      <c r="H143" s="62">
        <v>2.4836999999999998</v>
      </c>
      <c r="I143" s="220">
        <v>18.941179162186277</v>
      </c>
      <c r="J143" s="220">
        <v>62.032228297757143</v>
      </c>
      <c r="K143" s="267">
        <v>37.967771702242857</v>
      </c>
      <c r="L143" s="98">
        <v>0.125</v>
      </c>
      <c r="M143" s="266">
        <v>1.8560000000000001</v>
      </c>
      <c r="N143" s="220">
        <v>19.189412737799834</v>
      </c>
      <c r="O143" s="220">
        <v>52.289081885856078</v>
      </c>
      <c r="P143" s="267">
        <v>47.710918114143922</v>
      </c>
      <c r="Q143" s="98">
        <v>0.125</v>
      </c>
      <c r="R143" s="62">
        <v>2.0347</v>
      </c>
      <c r="S143" s="220">
        <v>16.351771636141539</v>
      </c>
      <c r="T143" s="220">
        <v>63.351361777020571</v>
      </c>
      <c r="U143" s="267">
        <v>36.648638222979429</v>
      </c>
    </row>
    <row r="144" spans="2:21" ht="15" thickBot="1" x14ac:dyDescent="0.35">
      <c r="B144" s="159">
        <v>6.3E-2</v>
      </c>
      <c r="C144" s="105">
        <v>1.3245</v>
      </c>
      <c r="D144" s="269">
        <v>10.360282844716998</v>
      </c>
      <c r="E144" s="269">
        <v>83.183411032195494</v>
      </c>
      <c r="F144" s="270">
        <v>16.816588967804506</v>
      </c>
      <c r="G144" s="159">
        <v>6.3E-2</v>
      </c>
      <c r="H144" s="105">
        <v>1.8349</v>
      </c>
      <c r="I144" s="269">
        <v>13.993304201270524</v>
      </c>
      <c r="J144" s="269">
        <v>76.025532499027662</v>
      </c>
      <c r="K144" s="270">
        <v>23.974467500972338</v>
      </c>
      <c r="L144" s="159">
        <v>6.3E-2</v>
      </c>
      <c r="M144" s="268">
        <v>1.7778</v>
      </c>
      <c r="N144" s="269">
        <v>18.38089330024814</v>
      </c>
      <c r="O144" s="269">
        <v>70.66997518610421</v>
      </c>
      <c r="P144" s="270">
        <v>29.33002481389579</v>
      </c>
      <c r="Q144" s="159">
        <v>6.3E-2</v>
      </c>
      <c r="R144" s="322">
        <v>1.6565000000000001</v>
      </c>
      <c r="S144" s="269">
        <v>13.312384978261393</v>
      </c>
      <c r="T144" s="269">
        <v>76.663746755281963</v>
      </c>
      <c r="U144" s="270">
        <v>23.336253244718037</v>
      </c>
    </row>
    <row r="145" spans="2:21" x14ac:dyDescent="0.3">
      <c r="B145" s="153">
        <v>5.2999999999999999E-2</v>
      </c>
      <c r="C145" s="154">
        <v>0.3221</v>
      </c>
      <c r="D145" s="323">
        <v>2.5194768624260822</v>
      </c>
      <c r="E145" s="323">
        <v>85.702887894621583</v>
      </c>
      <c r="F145" s="324">
        <v>14.297112105378417</v>
      </c>
      <c r="G145" s="153">
        <v>5.2999999999999999E-2</v>
      </c>
      <c r="H145" s="154">
        <v>0.43780000000000002</v>
      </c>
      <c r="I145" s="323">
        <v>3.3387479313947548</v>
      </c>
      <c r="J145" s="323">
        <v>79.364280430422411</v>
      </c>
      <c r="K145" s="324">
        <v>20.635719569577589</v>
      </c>
      <c r="L145" s="153">
        <v>5.2999999999999999E-2</v>
      </c>
      <c r="M145" s="325">
        <v>0.59019999999999995</v>
      </c>
      <c r="N145" s="323">
        <v>6.1021505376344081</v>
      </c>
      <c r="O145" s="323">
        <v>76.772125723738611</v>
      </c>
      <c r="P145" s="324">
        <v>23.227874276261389</v>
      </c>
      <c r="Q145" s="153">
        <v>5.2999999999999999E-2</v>
      </c>
      <c r="R145" s="326">
        <v>0.34910000000000002</v>
      </c>
      <c r="S145" s="323">
        <v>2.8055258653251149</v>
      </c>
      <c r="T145" s="323">
        <v>79.469272620607072</v>
      </c>
      <c r="U145" s="324">
        <v>20.530727379392928</v>
      </c>
    </row>
    <row r="146" spans="2:21" x14ac:dyDescent="0.3">
      <c r="B146" s="98">
        <v>3.7999999999999999E-2</v>
      </c>
      <c r="C146" s="62">
        <v>0.84919999999999995</v>
      </c>
      <c r="D146" s="220">
        <v>6.6424705109352011</v>
      </c>
      <c r="E146" s="220">
        <v>92.34535840555678</v>
      </c>
      <c r="F146" s="267">
        <v>7.6546415944432198</v>
      </c>
      <c r="G146" s="98">
        <v>3.7999999999999999E-2</v>
      </c>
      <c r="H146" s="62">
        <v>1.0868</v>
      </c>
      <c r="I146" s="220">
        <v>8.2881481312010497</v>
      </c>
      <c r="J146" s="220">
        <v>87.652428561623466</v>
      </c>
      <c r="K146" s="267">
        <v>12.347571438376534</v>
      </c>
      <c r="L146" s="98">
        <v>3.7999999999999999E-2</v>
      </c>
      <c r="M146" s="266">
        <v>1.2269000000000001</v>
      </c>
      <c r="N146" s="220">
        <v>12.68507030603805</v>
      </c>
      <c r="O146" s="220">
        <v>89.457196029776668</v>
      </c>
      <c r="P146" s="267">
        <v>10.542803970223332</v>
      </c>
      <c r="Q146" s="98">
        <v>3.7999999999999999E-2</v>
      </c>
      <c r="R146" s="62">
        <v>1.0566</v>
      </c>
      <c r="S146" s="220">
        <v>8.4913166121527244</v>
      </c>
      <c r="T146" s="220">
        <v>87.960589232759801</v>
      </c>
      <c r="U146" s="267">
        <v>12.039410767240199</v>
      </c>
    </row>
    <row r="147" spans="2:21" x14ac:dyDescent="0.3">
      <c r="B147" s="98">
        <v>2.5000000000000001E-2</v>
      </c>
      <c r="C147" s="62">
        <v>0.85909999999999997</v>
      </c>
      <c r="D147" s="220">
        <v>6.7199086386533589</v>
      </c>
      <c r="E147" s="220">
        <v>99.065267044210145</v>
      </c>
      <c r="F147" s="267">
        <v>0.93473295578985471</v>
      </c>
      <c r="G147" s="98">
        <v>2.5000000000000001E-2</v>
      </c>
      <c r="H147" s="62">
        <v>1.3219000000000001</v>
      </c>
      <c r="I147" s="220">
        <v>10.081066447032267</v>
      </c>
      <c r="J147" s="220">
        <v>97.733495008655737</v>
      </c>
      <c r="K147" s="267">
        <v>2.266504991344263</v>
      </c>
      <c r="L147" s="98">
        <v>2.5000000000000001E-2</v>
      </c>
      <c r="M147" s="266">
        <v>0.89659999999999995</v>
      </c>
      <c r="N147" s="220">
        <v>9.2700578990901565</v>
      </c>
      <c r="O147" s="220">
        <v>98.72725392886683</v>
      </c>
      <c r="P147" s="267">
        <v>1.2727460711331702</v>
      </c>
      <c r="Q147" s="98">
        <v>2.5000000000000001E-2</v>
      </c>
      <c r="R147" s="62">
        <v>1.2949999999999999</v>
      </c>
      <c r="S147" s="220">
        <v>10.407207091366438</v>
      </c>
      <c r="T147" s="220">
        <v>98.367796324126232</v>
      </c>
      <c r="U147" s="267">
        <v>1.6322036758737681</v>
      </c>
    </row>
    <row r="148" spans="2:21" ht="15" thickBot="1" x14ac:dyDescent="0.35">
      <c r="B148" s="100" t="s">
        <v>70</v>
      </c>
      <c r="C148" s="327">
        <v>0.11950000000000038</v>
      </c>
      <c r="D148" s="220">
        <v>0.93473295578987203</v>
      </c>
      <c r="E148" s="220">
        <v>100.00000000000001</v>
      </c>
      <c r="F148" s="267">
        <v>0</v>
      </c>
      <c r="G148" s="100" t="s">
        <v>70</v>
      </c>
      <c r="H148" s="327">
        <v>0.29720000000000191</v>
      </c>
      <c r="I148" s="220">
        <v>2.2665049913442838</v>
      </c>
      <c r="J148" s="220">
        <v>100.00000000000001</v>
      </c>
      <c r="K148" s="267">
        <v>0</v>
      </c>
      <c r="L148" s="100" t="s">
        <v>70</v>
      </c>
      <c r="M148" s="327">
        <v>0.12310000000000088</v>
      </c>
      <c r="N148" s="220">
        <v>1.2727460711331768</v>
      </c>
      <c r="O148" s="220">
        <v>100</v>
      </c>
      <c r="P148" s="267">
        <v>0</v>
      </c>
      <c r="Q148" s="100" t="s">
        <v>70</v>
      </c>
      <c r="R148" s="327">
        <v>0.20310000000000095</v>
      </c>
      <c r="S148" s="220">
        <v>1.632203675873771</v>
      </c>
      <c r="T148" s="220">
        <v>100</v>
      </c>
      <c r="U148" s="267">
        <v>0</v>
      </c>
    </row>
    <row r="149" spans="2:21" ht="15" thickBot="1" x14ac:dyDescent="0.35">
      <c r="B149" s="102" t="s">
        <v>24</v>
      </c>
      <c r="C149" s="103">
        <v>12.7844</v>
      </c>
      <c r="D149" s="104"/>
      <c r="E149" s="105"/>
      <c r="F149" s="106"/>
      <c r="G149" s="102" t="s">
        <v>24</v>
      </c>
      <c r="H149" s="328">
        <v>13.1127</v>
      </c>
      <c r="I149" s="104"/>
      <c r="J149" s="105"/>
      <c r="K149" s="106"/>
      <c r="L149" s="102" t="s">
        <v>24</v>
      </c>
      <c r="M149" s="328">
        <v>9.6720000000000006</v>
      </c>
      <c r="N149" s="104"/>
      <c r="O149" s="105"/>
      <c r="P149" s="106"/>
      <c r="Q149" s="102" t="s">
        <v>24</v>
      </c>
      <c r="R149" s="103">
        <v>12.443300000000001</v>
      </c>
      <c r="S149" s="329">
        <v>100</v>
      </c>
      <c r="T149" s="105"/>
      <c r="U149" s="106"/>
    </row>
    <row r="150" spans="2:21" ht="15" thickBot="1" x14ac:dyDescent="0.35"/>
    <row r="151" spans="2:21" x14ac:dyDescent="0.3">
      <c r="B151" s="513" t="s">
        <v>21</v>
      </c>
      <c r="C151" s="514"/>
      <c r="D151" s="514"/>
      <c r="E151" s="514"/>
      <c r="F151" s="515"/>
      <c r="G151" s="513" t="s">
        <v>22</v>
      </c>
      <c r="H151" s="514"/>
      <c r="I151" s="514"/>
      <c r="J151" s="514"/>
      <c r="K151" s="515"/>
      <c r="L151" s="513" t="s">
        <v>23</v>
      </c>
      <c r="M151" s="514"/>
      <c r="N151" s="514"/>
      <c r="O151" s="514"/>
      <c r="P151" s="515"/>
    </row>
    <row r="152" spans="2:21" ht="15" thickBot="1" x14ac:dyDescent="0.35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3">
      <c r="B153" s="209">
        <v>5</v>
      </c>
      <c r="C153" s="33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3">
      <c r="B154" s="134">
        <v>1</v>
      </c>
      <c r="C154" s="227">
        <v>0.20150000000000001</v>
      </c>
      <c r="D154" s="227">
        <v>1.6196447230929989</v>
      </c>
      <c r="E154" s="227">
        <v>1.6196447230929989</v>
      </c>
      <c r="F154" s="331">
        <v>98.380355276906997</v>
      </c>
      <c r="G154" s="134">
        <v>1</v>
      </c>
      <c r="H154" s="71">
        <v>1.1120000000000001</v>
      </c>
      <c r="I154" s="227">
        <v>8.0516697077649386</v>
      </c>
      <c r="J154" s="227">
        <v>8.0516697077649386</v>
      </c>
      <c r="K154" s="331">
        <v>91.948330292235056</v>
      </c>
      <c r="L154" s="134">
        <v>1</v>
      </c>
      <c r="M154" s="71">
        <v>1.4484999999999999</v>
      </c>
      <c r="N154" s="227">
        <v>10.632753431696395</v>
      </c>
      <c r="O154" s="227">
        <v>10.632753431696395</v>
      </c>
      <c r="P154" s="331">
        <v>89.367246568303599</v>
      </c>
    </row>
    <row r="155" spans="2:21" ht="15" thickBot="1" x14ac:dyDescent="0.35">
      <c r="B155" s="212">
        <v>0.85</v>
      </c>
      <c r="C155" s="243">
        <v>0.2109</v>
      </c>
      <c r="D155" s="243">
        <v>1.695201350373764</v>
      </c>
      <c r="E155" s="243">
        <v>3.3148460734667626</v>
      </c>
      <c r="F155" s="332">
        <v>96.685153926533232</v>
      </c>
      <c r="G155" s="212">
        <v>0.85</v>
      </c>
      <c r="H155" s="141">
        <v>0.34239999999999998</v>
      </c>
      <c r="I155" s="243">
        <v>2.4792191618153909</v>
      </c>
      <c r="J155" s="243">
        <v>10.53088886958033</v>
      </c>
      <c r="K155" s="332">
        <v>89.469111130419662</v>
      </c>
      <c r="L155" s="212">
        <v>0.85</v>
      </c>
      <c r="M155" s="141">
        <v>0.69889999999999997</v>
      </c>
      <c r="N155" s="243">
        <v>5.1302943551346987</v>
      </c>
      <c r="O155" s="243">
        <v>15.763047786831095</v>
      </c>
      <c r="P155" s="332">
        <v>84.236952213168905</v>
      </c>
    </row>
    <row r="156" spans="2:21" ht="15" thickBot="1" x14ac:dyDescent="0.35">
      <c r="B156" s="433">
        <v>0.7</v>
      </c>
      <c r="C156" s="249">
        <f>D156*C165/100</f>
        <v>1.1035636363636372</v>
      </c>
      <c r="D156" s="471">
        <f>E156-E155</f>
        <v>8.870377271631197</v>
      </c>
      <c r="E156" s="471">
        <f>'Summer Weights'!X147</f>
        <v>12.18522334509796</v>
      </c>
      <c r="F156" s="472"/>
      <c r="G156" s="433">
        <v>0.7</v>
      </c>
      <c r="H156" s="249">
        <f>I156*H165/100</f>
        <v>1.0043999999999995</v>
      </c>
      <c r="I156" s="471">
        <f>J156-J155</f>
        <v>7.2725692935963124</v>
      </c>
      <c r="J156" s="471">
        <f>'Summer Weights'!X148</f>
        <v>17.803458163176643</v>
      </c>
      <c r="K156" s="472"/>
      <c r="L156" s="433">
        <v>0.7</v>
      </c>
      <c r="M156" s="249">
        <f>N156*M165/100</f>
        <v>1.3365818181818181</v>
      </c>
      <c r="N156" s="471">
        <f>O156-O155</f>
        <v>9.8112149906908783</v>
      </c>
      <c r="O156" s="471">
        <f>'Summer Weights'!X149</f>
        <v>25.574262777521973</v>
      </c>
      <c r="P156" s="472"/>
    </row>
    <row r="157" spans="2:21" x14ac:dyDescent="0.3">
      <c r="B157" s="209">
        <v>0.3</v>
      </c>
      <c r="C157" s="248">
        <f>D157*C165/100</f>
        <v>2.9428363636363626</v>
      </c>
      <c r="D157" s="333">
        <f>E157-E156</f>
        <v>23.654339391016499</v>
      </c>
      <c r="E157" s="333">
        <v>35.839562736114459</v>
      </c>
      <c r="F157" s="334">
        <v>64.160437263885541</v>
      </c>
      <c r="G157" s="209">
        <v>0.3</v>
      </c>
      <c r="H157" s="248">
        <f>I157*H165/100</f>
        <v>2.6784000000000003</v>
      </c>
      <c r="I157" s="333">
        <f>J157-J156</f>
        <v>19.393518116256843</v>
      </c>
      <c r="J157" s="333">
        <v>37.196976279433486</v>
      </c>
      <c r="K157" s="334">
        <v>62.803023720566514</v>
      </c>
      <c r="L157" s="209">
        <v>0.3</v>
      </c>
      <c r="M157" s="248">
        <f>N157*M165/100</f>
        <v>3.5642181818181826</v>
      </c>
      <c r="N157" s="333">
        <f>O157-O156</f>
        <v>26.163239975175678</v>
      </c>
      <c r="O157" s="333">
        <v>51.737502752697651</v>
      </c>
      <c r="P157" s="334">
        <v>48.262497247302349</v>
      </c>
    </row>
    <row r="158" spans="2:21" x14ac:dyDescent="0.3">
      <c r="B158" s="134">
        <v>0.25</v>
      </c>
      <c r="C158" s="227">
        <v>0.80300000000000005</v>
      </c>
      <c r="D158" s="227">
        <v>6.4544650751547303</v>
      </c>
      <c r="E158" s="227">
        <v>42.294027811269189</v>
      </c>
      <c r="F158" s="331">
        <v>57.705972188730811</v>
      </c>
      <c r="G158" s="134">
        <v>0.25</v>
      </c>
      <c r="H158" s="335">
        <v>0.94520000000000004</v>
      </c>
      <c r="I158" s="227">
        <v>6.8439192516001972</v>
      </c>
      <c r="J158" s="227">
        <v>44.040895531033684</v>
      </c>
      <c r="K158" s="331">
        <v>55.959104468966316</v>
      </c>
      <c r="L158" s="134">
        <v>0.25</v>
      </c>
      <c r="M158" s="71">
        <v>0.75649999999999995</v>
      </c>
      <c r="N158" s="227">
        <v>5.5531087132056083</v>
      </c>
      <c r="O158" s="227">
        <v>57.290611465903261</v>
      </c>
      <c r="P158" s="331">
        <v>42.709388534096739</v>
      </c>
    </row>
    <row r="159" spans="2:21" x14ac:dyDescent="0.3">
      <c r="B159" s="134">
        <v>0.125</v>
      </c>
      <c r="C159" s="227">
        <v>2.6398999999999999</v>
      </c>
      <c r="D159" s="227">
        <v>21.219355357286389</v>
      </c>
      <c r="E159" s="227">
        <v>63.513383168555578</v>
      </c>
      <c r="F159" s="331">
        <v>36.486616831444422</v>
      </c>
      <c r="G159" s="134">
        <v>0.125</v>
      </c>
      <c r="H159" s="335">
        <v>3.1995</v>
      </c>
      <c r="I159" s="227">
        <v>23.166652185246328</v>
      </c>
      <c r="J159" s="227">
        <v>67.207547716280004</v>
      </c>
      <c r="K159" s="331">
        <v>32.792452283719996</v>
      </c>
      <c r="L159" s="134">
        <v>0.125</v>
      </c>
      <c r="M159" s="71">
        <v>2.2109999999999999</v>
      </c>
      <c r="N159" s="227">
        <v>16.229905307201058</v>
      </c>
      <c r="O159" s="227">
        <v>73.520516773104319</v>
      </c>
      <c r="P159" s="331">
        <v>26.479483226895681</v>
      </c>
    </row>
    <row r="160" spans="2:21" ht="15" thickBot="1" x14ac:dyDescent="0.35">
      <c r="B160" s="212">
        <v>6.3E-2</v>
      </c>
      <c r="C160" s="243">
        <v>2.1798999999999999</v>
      </c>
      <c r="D160" s="243">
        <v>17.521903383972347</v>
      </c>
      <c r="E160" s="243">
        <v>81.035286552527921</v>
      </c>
      <c r="F160" s="332">
        <v>18.964713447472079</v>
      </c>
      <c r="G160" s="212">
        <v>6.3E-2</v>
      </c>
      <c r="H160" s="336">
        <v>2.0068000000000001</v>
      </c>
      <c r="I160" s="243">
        <v>14.530657166854926</v>
      </c>
      <c r="J160" s="243">
        <v>81.738204883134927</v>
      </c>
      <c r="K160" s="332">
        <v>18.261795116865073</v>
      </c>
      <c r="L160" s="212">
        <v>6.3E-2</v>
      </c>
      <c r="M160" s="337">
        <v>1.3833</v>
      </c>
      <c r="N160" s="243">
        <v>10.154151068046687</v>
      </c>
      <c r="O160" s="243">
        <v>83.674667841151006</v>
      </c>
      <c r="P160" s="332">
        <v>16.325332158848994</v>
      </c>
    </row>
    <row r="161" spans="2:16" x14ac:dyDescent="0.3">
      <c r="B161" s="206">
        <v>5.2999999999999999E-2</v>
      </c>
      <c r="C161" s="338">
        <v>1.1087</v>
      </c>
      <c r="D161" s="338">
        <v>8.9116630495940825</v>
      </c>
      <c r="E161" s="338">
        <v>89.946949602122004</v>
      </c>
      <c r="F161" s="339">
        <v>10.053050397877996</v>
      </c>
      <c r="G161" s="206">
        <v>5.2999999999999999E-2</v>
      </c>
      <c r="H161" s="340">
        <v>0.45240000000000002</v>
      </c>
      <c r="I161" s="338">
        <v>3.2756972803892608</v>
      </c>
      <c r="J161" s="338">
        <v>85.013902163524193</v>
      </c>
      <c r="K161" s="339">
        <v>14.986097836475807</v>
      </c>
      <c r="L161" s="206">
        <v>5.2999999999999999E-2</v>
      </c>
      <c r="M161" s="341">
        <v>0.35060000000000002</v>
      </c>
      <c r="N161" s="338">
        <v>2.5735887836746683</v>
      </c>
      <c r="O161" s="338">
        <v>86.248256624825672</v>
      </c>
      <c r="P161" s="339">
        <v>13.751743375174328</v>
      </c>
    </row>
    <row r="162" spans="2:16" x14ac:dyDescent="0.3">
      <c r="B162" s="134">
        <v>3.7999999999999999E-2</v>
      </c>
      <c r="C162" s="227">
        <v>0.91369999999999996</v>
      </c>
      <c r="D162" s="227">
        <v>7.3442649304718266</v>
      </c>
      <c r="E162" s="227">
        <v>97.291214532593827</v>
      </c>
      <c r="F162" s="331">
        <v>2.7087854674061731</v>
      </c>
      <c r="G162" s="134">
        <v>3.7999999999999999E-2</v>
      </c>
      <c r="H162" s="335">
        <v>1.0019</v>
      </c>
      <c r="I162" s="227">
        <v>7.2544675181741818</v>
      </c>
      <c r="J162" s="227">
        <v>92.268369681698374</v>
      </c>
      <c r="K162" s="331">
        <v>7.7316303183016259</v>
      </c>
      <c r="L162" s="134">
        <v>3.7999999999999999E-2</v>
      </c>
      <c r="M162" s="71">
        <v>0.79449999999999998</v>
      </c>
      <c r="N162" s="227">
        <v>5.8320487410996114</v>
      </c>
      <c r="O162" s="227">
        <v>92.080305365925284</v>
      </c>
      <c r="P162" s="331">
        <v>7.9196946340747161</v>
      </c>
    </row>
    <row r="163" spans="2:16" x14ac:dyDescent="0.3">
      <c r="B163" s="134">
        <v>2.5000000000000001E-2</v>
      </c>
      <c r="C163" s="227">
        <v>0.24099999999999999</v>
      </c>
      <c r="D163" s="227">
        <v>1.9371433164536611</v>
      </c>
      <c r="E163" s="227">
        <v>99.228357849047484</v>
      </c>
      <c r="F163" s="331">
        <v>0.7716421509525162</v>
      </c>
      <c r="G163" s="134">
        <v>2.5000000000000001E-2</v>
      </c>
      <c r="H163" s="335">
        <v>0.99199999999999999</v>
      </c>
      <c r="I163" s="227">
        <v>7.1827844875025342</v>
      </c>
      <c r="J163" s="227">
        <v>99.451154169200905</v>
      </c>
      <c r="K163" s="331">
        <v>0.54884583079909532</v>
      </c>
      <c r="L163" s="134">
        <v>2.5000000000000001E-2</v>
      </c>
      <c r="M163" s="71">
        <v>0.84079999999999999</v>
      </c>
      <c r="N163" s="227">
        <v>6.1719151435073041</v>
      </c>
      <c r="O163" s="227">
        <v>98.25222050943259</v>
      </c>
      <c r="P163" s="331">
        <v>1.7477794905674102</v>
      </c>
    </row>
    <row r="164" spans="2:16" ht="15" thickBot="1" x14ac:dyDescent="0.35">
      <c r="B164" s="136" t="s">
        <v>70</v>
      </c>
      <c r="C164" s="342">
        <v>9.6000000000000085E-2</v>
      </c>
      <c r="D164" s="227">
        <v>0.77164215095249644</v>
      </c>
      <c r="E164" s="227">
        <v>99.999999999999986</v>
      </c>
      <c r="F164" s="331">
        <v>0</v>
      </c>
      <c r="G164" s="136" t="s">
        <v>70</v>
      </c>
      <c r="H164" s="343">
        <v>7.5799999999997425E-2</v>
      </c>
      <c r="I164" s="227">
        <v>0.54884583079906613</v>
      </c>
      <c r="J164" s="227">
        <v>99.999999999999972</v>
      </c>
      <c r="K164" s="331">
        <v>0</v>
      </c>
      <c r="L164" s="136" t="s">
        <v>70</v>
      </c>
      <c r="M164" s="343">
        <v>0.23810000000000109</v>
      </c>
      <c r="N164" s="227">
        <v>1.7477794905674309</v>
      </c>
      <c r="O164" s="227">
        <v>100.00000000000001</v>
      </c>
      <c r="P164" s="331">
        <v>0</v>
      </c>
    </row>
    <row r="165" spans="2:16" ht="15" thickBot="1" x14ac:dyDescent="0.35">
      <c r="B165" s="138" t="s">
        <v>24</v>
      </c>
      <c r="C165" s="139">
        <v>12.441000000000001</v>
      </c>
      <c r="D165" s="140"/>
      <c r="E165" s="141"/>
      <c r="F165" s="142"/>
      <c r="G165" s="138" t="s">
        <v>24</v>
      </c>
      <c r="H165" s="344">
        <v>13.8108</v>
      </c>
      <c r="I165" s="140"/>
      <c r="J165" s="141"/>
      <c r="K165" s="142"/>
      <c r="L165" s="138" t="s">
        <v>24</v>
      </c>
      <c r="M165" s="139">
        <v>13.622999999999999</v>
      </c>
      <c r="N165" s="345">
        <v>100.00000000000001</v>
      </c>
      <c r="O165" s="141"/>
      <c r="P165" s="142"/>
    </row>
  </sheetData>
  <mergeCells count="44">
    <mergeCell ref="B151:F151"/>
    <mergeCell ref="G151:K151"/>
    <mergeCell ref="L151:P151"/>
    <mergeCell ref="B119:F119"/>
    <mergeCell ref="G119:K119"/>
    <mergeCell ref="L119:P119"/>
    <mergeCell ref="Q119:U119"/>
    <mergeCell ref="B135:F135"/>
    <mergeCell ref="G135:K135"/>
    <mergeCell ref="L135:P135"/>
    <mergeCell ref="Q135:U135"/>
    <mergeCell ref="Q103:U103"/>
    <mergeCell ref="B55:F55"/>
    <mergeCell ref="G55:K55"/>
    <mergeCell ref="L55:P55"/>
    <mergeCell ref="Q55:U55"/>
    <mergeCell ref="B71:F71"/>
    <mergeCell ref="G71:K71"/>
    <mergeCell ref="B87:F87"/>
    <mergeCell ref="G87:K87"/>
    <mergeCell ref="B103:F103"/>
    <mergeCell ref="G103:K103"/>
    <mergeCell ref="L103:P103"/>
    <mergeCell ref="AB16:AC16"/>
    <mergeCell ref="AD16:AE16"/>
    <mergeCell ref="AA31:AB31"/>
    <mergeCell ref="AC31:AD31"/>
    <mergeCell ref="AJ15:AJ16"/>
    <mergeCell ref="AB58:AC58"/>
    <mergeCell ref="AI58:AM58"/>
    <mergeCell ref="AJ1:AJ2"/>
    <mergeCell ref="AK1:AK2"/>
    <mergeCell ref="AL1:AL2"/>
    <mergeCell ref="AB49:AC49"/>
    <mergeCell ref="AB2:AC2"/>
    <mergeCell ref="AD2:AE2"/>
    <mergeCell ref="AG15:AG16"/>
    <mergeCell ref="AH15:AH16"/>
    <mergeCell ref="AI15:AI16"/>
    <mergeCell ref="AG1:AG2"/>
    <mergeCell ref="AH1:AH2"/>
    <mergeCell ref="AI1:AI2"/>
    <mergeCell ref="AK15:AK16"/>
    <mergeCell ref="AL15:AL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1753-A035-4B61-8B03-259B9684BC57}">
  <dimension ref="B1:AN165"/>
  <sheetViews>
    <sheetView workbookViewId="0"/>
  </sheetViews>
  <sheetFormatPr defaultRowHeight="14.4" x14ac:dyDescent="0.3"/>
  <cols>
    <col min="2" max="2" width="15.6640625" customWidth="1"/>
    <col min="27" max="27" width="18" customWidth="1"/>
    <col min="28" max="28" width="22.44140625" customWidth="1"/>
    <col min="29" max="29" width="19" customWidth="1"/>
    <col min="30" max="30" width="18.5546875" customWidth="1"/>
    <col min="31" max="31" width="16.6640625" customWidth="1"/>
    <col min="32" max="32" width="19.109375" customWidth="1"/>
    <col min="33" max="33" width="20.88671875" customWidth="1"/>
    <col min="34" max="34" width="17.44140625" customWidth="1"/>
    <col min="35" max="35" width="20.33203125" customWidth="1"/>
    <col min="36" max="36" width="18.33203125" customWidth="1"/>
    <col min="37" max="37" width="17" customWidth="1"/>
    <col min="38" max="38" width="14.44140625" customWidth="1"/>
    <col min="39" max="39" width="14.5546875" customWidth="1"/>
  </cols>
  <sheetData>
    <row r="1" spans="2:40" ht="14.4" customHeight="1" x14ac:dyDescent="0.3">
      <c r="AG1" s="528" t="s">
        <v>140</v>
      </c>
      <c r="AH1" s="528" t="s">
        <v>57</v>
      </c>
      <c r="AI1" s="528" t="s">
        <v>52</v>
      </c>
      <c r="AJ1" s="528" t="s">
        <v>140</v>
      </c>
      <c r="AK1" s="539" t="s">
        <v>57</v>
      </c>
      <c r="AL1" s="539" t="s">
        <v>52</v>
      </c>
    </row>
    <row r="2" spans="2:40" ht="15" thickBot="1" x14ac:dyDescent="0.35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36" t="s">
        <v>25</v>
      </c>
      <c r="AC2" s="542"/>
      <c r="AD2" s="535" t="s">
        <v>58</v>
      </c>
      <c r="AE2" s="535"/>
      <c r="AF2" s="97" t="s">
        <v>97</v>
      </c>
      <c r="AG2" s="543"/>
      <c r="AH2" s="528"/>
      <c r="AI2" s="528"/>
      <c r="AJ2" s="543"/>
      <c r="AK2" s="539"/>
      <c r="AL2" s="539"/>
    </row>
    <row r="3" spans="2:40" x14ac:dyDescent="0.3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98</v>
      </c>
      <c r="AG3" s="393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3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10">
        <f>SUM(AD4:AE4,AH4:AI4)</f>
        <v>48.180706785417378</v>
      </c>
      <c r="AA4" s="59" t="s">
        <v>28</v>
      </c>
      <c r="AB4" s="60">
        <v>47.014299999999999</v>
      </c>
      <c r="AC4" s="77"/>
      <c r="AD4" s="216">
        <f>SUM(C57:C60)</f>
        <v>33.791118181818184</v>
      </c>
      <c r="AE4" s="216">
        <f>SUM(C61:C64)</f>
        <v>12.06528181818182</v>
      </c>
      <c r="AF4" s="218">
        <v>3.566600000000014</v>
      </c>
      <c r="AG4" s="394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10">
        <f>SUM(AG4:AI4)</f>
        <v>3.5666000000000149</v>
      </c>
      <c r="AN4" s="410" cm="1">
        <f t="array" ref="AN4">SUM(AD4:AE4+AH4:AI4)</f>
        <v>48.180706785417371</v>
      </c>
    </row>
    <row r="5" spans="2:40" x14ac:dyDescent="0.3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10">
        <f t="shared" ref="Z5:Z15" si="0">SUM(AD5:AE5,AH5:AI5)</f>
        <v>28.887846869065239</v>
      </c>
      <c r="AA5" s="59" t="s">
        <v>29</v>
      </c>
      <c r="AB5" s="60">
        <v>29.554200000000002</v>
      </c>
      <c r="AC5" s="77"/>
      <c r="AD5" s="216">
        <f>SUM(H57:H60)</f>
        <v>16.663354545454546</v>
      </c>
      <c r="AE5" s="216">
        <f>SUM(H61:H64)</f>
        <v>10.287245454545454</v>
      </c>
      <c r="AF5" s="218">
        <v>2.7728000000000037</v>
      </c>
      <c r="AG5" s="394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7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10">
        <f t="shared" ref="AM5:AM15" si="4">SUM(AG5:AI5)</f>
        <v>2.7728000000000042</v>
      </c>
      <c r="AN5" s="410" cm="1">
        <f t="array" ref="AN5">SUM(AD5:AE5+AH5:AI5)</f>
        <v>28.887846869065235</v>
      </c>
    </row>
    <row r="6" spans="2:40" x14ac:dyDescent="0.3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10">
        <f t="shared" si="0"/>
        <v>48.912455571250248</v>
      </c>
      <c r="AA6" s="61" t="s">
        <v>30</v>
      </c>
      <c r="AB6" s="62">
        <v>47.488500000000002</v>
      </c>
      <c r="AC6" s="78"/>
      <c r="AD6" s="216">
        <f>SUM(C73:C76)</f>
        <v>34.031563636363636</v>
      </c>
      <c r="AE6" s="216">
        <f>SUM(C77:C80)</f>
        <v>12.953336363636364</v>
      </c>
      <c r="AF6" s="219">
        <v>2.9189000000000043</v>
      </c>
      <c r="AG6" s="394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10">
        <f t="shared" si="4"/>
        <v>2.9189000000000047</v>
      </c>
      <c r="AN6" s="410" cm="1">
        <f t="array" ref="AN6">SUM(AD6:AE6+AH6:AI6)</f>
        <v>48.912455571250248</v>
      </c>
    </row>
    <row r="7" spans="2:40" x14ac:dyDescent="0.3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10">
        <f t="shared" si="0"/>
        <v>39.847631152605949</v>
      </c>
      <c r="AA7" s="63" t="s">
        <v>31</v>
      </c>
      <c r="AB7" s="64">
        <v>38.784700000000001</v>
      </c>
      <c r="AC7" s="79"/>
      <c r="AD7" s="216">
        <f>SUM(H89:H92)</f>
        <v>29.534727272727267</v>
      </c>
      <c r="AE7" s="216">
        <f>SUM(H93:H96)</f>
        <v>8.5811727272727278</v>
      </c>
      <c r="AF7" s="221">
        <v>2.5218999999999987</v>
      </c>
      <c r="AG7" s="394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10">
        <f t="shared" si="4"/>
        <v>2.5218999999999983</v>
      </c>
      <c r="AN7" s="410" cm="1">
        <f t="array" ref="AN7">SUM(AD7:AE7+AH7:AI7)</f>
        <v>39.847631152605949</v>
      </c>
    </row>
    <row r="8" spans="2:40" x14ac:dyDescent="0.3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10">
        <f t="shared" si="0"/>
        <v>58.127101424893439</v>
      </c>
      <c r="AA8" s="65" t="s">
        <v>32</v>
      </c>
      <c r="AB8" s="66">
        <v>54.746600000000001</v>
      </c>
      <c r="AC8" s="80"/>
      <c r="AD8" s="217">
        <f>SUM(C105:C108)</f>
        <v>36.797427272727276</v>
      </c>
      <c r="AE8" s="217">
        <f>SUM(C109:C112)</f>
        <v>16.940472727272724</v>
      </c>
      <c r="AF8" s="223">
        <v>6.1195000000000022</v>
      </c>
      <c r="AG8" s="394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10">
        <f t="shared" si="4"/>
        <v>6.1195000000000022</v>
      </c>
      <c r="AN8" s="410" cm="1">
        <f t="array" ref="AN8">SUM(AD8:AE8+AH8:AI8)</f>
        <v>58.127101424893439</v>
      </c>
    </row>
    <row r="9" spans="2:40" x14ac:dyDescent="0.3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10">
        <f t="shared" si="0"/>
        <v>29.51974094446777</v>
      </c>
      <c r="AA9" s="65" t="s">
        <v>33</v>
      </c>
      <c r="AB9" s="66">
        <v>27.5703</v>
      </c>
      <c r="AC9" s="80"/>
      <c r="AD9" s="217">
        <f>SUM(R105:R108)</f>
        <v>16.552354545454545</v>
      </c>
      <c r="AE9" s="217">
        <f>SUM(R109:R112)</f>
        <v>10.183045454545454</v>
      </c>
      <c r="AF9" s="223">
        <v>3.871399999999996</v>
      </c>
      <c r="AG9" s="394">
        <f t="shared" si="1"/>
        <v>1.0870590555322255</v>
      </c>
      <c r="AH9" s="72">
        <f t="shared" si="2"/>
        <v>2.5636871963176899</v>
      </c>
      <c r="AI9" s="72">
        <f t="shared" ref="AI9:AI15" si="5">AF9*AL9/100</f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10">
        <f t="shared" si="4"/>
        <v>3.871399999999996</v>
      </c>
      <c r="AN9" s="410" cm="1">
        <f t="array" ref="AN9">SUM(AD9:AE9+AH9:AI9)</f>
        <v>29.51974094446777</v>
      </c>
    </row>
    <row r="10" spans="2:40" x14ac:dyDescent="0.3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10">
        <f t="shared" si="0"/>
        <v>66.459687570129461</v>
      </c>
      <c r="AA10" s="67" t="s">
        <v>34</v>
      </c>
      <c r="AB10" s="68">
        <v>63.384900000000002</v>
      </c>
      <c r="AC10" s="81"/>
      <c r="AD10" s="217">
        <f>SUM(C121:C124)</f>
        <v>47.434899999999999</v>
      </c>
      <c r="AE10" s="217">
        <f>SUM(C125:C128)</f>
        <v>15.027700000000005</v>
      </c>
      <c r="AF10" s="224">
        <v>5.6356000000000055</v>
      </c>
      <c r="AG10" s="394">
        <f t="shared" si="1"/>
        <v>1.6385124298705542</v>
      </c>
      <c r="AH10" s="72">
        <f t="shared" si="2"/>
        <v>3.6723632263988888</v>
      </c>
      <c r="AI10" s="72">
        <f t="shared" si="5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10">
        <f t="shared" si="4"/>
        <v>5.6356000000000046</v>
      </c>
      <c r="AN10" s="410" cm="1">
        <f t="array" ref="AN10">SUM(AD10:AE10+AH10:AI10)</f>
        <v>66.459687570129446</v>
      </c>
    </row>
    <row r="11" spans="2:40" x14ac:dyDescent="0.3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10">
        <f t="shared" si="0"/>
        <v>33.068215224776033</v>
      </c>
      <c r="AA11" s="67" t="s">
        <v>35</v>
      </c>
      <c r="AB11" s="68">
        <v>31.8675</v>
      </c>
      <c r="AC11" s="81"/>
      <c r="AD11" s="217">
        <f>SUM(R121:R124)</f>
        <v>23.607836363636359</v>
      </c>
      <c r="AE11" s="217">
        <f>SUM(R125:R128)</f>
        <v>7.7761636363636395</v>
      </c>
      <c r="AF11" s="224">
        <v>2.2792999999999988</v>
      </c>
      <c r="AG11" s="394">
        <f t="shared" si="1"/>
        <v>0.59508477522396763</v>
      </c>
      <c r="AH11" s="72">
        <f t="shared" si="2"/>
        <v>1.5610683051149881</v>
      </c>
      <c r="AI11" s="72">
        <f t="shared" si="5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10">
        <f t="shared" si="4"/>
        <v>2.2792999999999988</v>
      </c>
      <c r="AN11" s="410" cm="1">
        <f t="array" ref="AN11">SUM(AD11:AE11+AH11:AI11)</f>
        <v>33.068215224776026</v>
      </c>
    </row>
    <row r="12" spans="2:40" x14ac:dyDescent="0.3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10">
        <f t="shared" si="0"/>
        <v>22.221924752228425</v>
      </c>
      <c r="AA12" s="69" t="s">
        <v>36</v>
      </c>
      <c r="AB12" s="62">
        <v>21.8202</v>
      </c>
      <c r="AC12" s="78"/>
      <c r="AD12" s="217">
        <f>SUM(C137:C140)</f>
        <v>17.503627272727272</v>
      </c>
      <c r="AE12" s="217">
        <f>SUM(C141:C144)</f>
        <v>3.9938727272727244</v>
      </c>
      <c r="AF12" s="226">
        <v>1.0525</v>
      </c>
      <c r="AG12" s="394">
        <f t="shared" si="1"/>
        <v>0.32807524777157177</v>
      </c>
      <c r="AH12" s="72">
        <f t="shared" si="2"/>
        <v>0.68218590616009644</v>
      </c>
      <c r="AI12" s="72">
        <f t="shared" si="5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10">
        <f t="shared" si="4"/>
        <v>1.0524999999999998</v>
      </c>
      <c r="AN12" s="410" cm="1">
        <f t="array" ref="AN12">SUM(AD12:AE12+AH12:AI12)</f>
        <v>22.221924752228425</v>
      </c>
    </row>
    <row r="13" spans="2:40" ht="15" thickBot="1" x14ac:dyDescent="0.35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10">
        <f t="shared" si="0"/>
        <v>17.67739723854514</v>
      </c>
      <c r="AA13" s="69" t="s">
        <v>37</v>
      </c>
      <c r="AB13" s="62">
        <v>17.0562</v>
      </c>
      <c r="AC13" s="78"/>
      <c r="AD13" s="217">
        <f>SUM(R137:R140)</f>
        <v>11.680145454545453</v>
      </c>
      <c r="AE13" s="217">
        <f>SUM(R141:R144)</f>
        <v>4.865454545454547</v>
      </c>
      <c r="AF13" s="226">
        <v>1.5746000000000033</v>
      </c>
      <c r="AG13" s="394">
        <f t="shared" si="1"/>
        <v>0.44280276145486225</v>
      </c>
      <c r="AH13" s="72">
        <f t="shared" si="2"/>
        <v>1.0662058857023278</v>
      </c>
      <c r="AI13" s="72">
        <f t="shared" si="5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10">
        <f t="shared" si="4"/>
        <v>1.5746000000000033</v>
      </c>
      <c r="AN13" s="410" cm="1">
        <f t="array" ref="AN13">SUM(AD13:AE13+AH13:AI13)</f>
        <v>17.67739723854514</v>
      </c>
    </row>
    <row r="14" spans="2:40" x14ac:dyDescent="0.3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10">
        <f t="shared" si="0"/>
        <v>25.409342136325723</v>
      </c>
      <c r="AA14" s="70" t="s">
        <v>38</v>
      </c>
      <c r="AB14" s="71">
        <v>23.997399999999999</v>
      </c>
      <c r="AC14" s="82"/>
      <c r="AD14" s="217">
        <f>SUM(C153:C156)</f>
        <v>15.454681818181818</v>
      </c>
      <c r="AE14" s="217">
        <f>SUM(C157:C160)</f>
        <v>7.7569181818181825</v>
      </c>
      <c r="AF14" s="377">
        <v>3.226500000000005</v>
      </c>
      <c r="AG14" s="394">
        <f t="shared" si="1"/>
        <v>1.0287578636742871</v>
      </c>
      <c r="AH14" s="72">
        <f t="shared" si="2"/>
        <v>2.0555035456745703</v>
      </c>
      <c r="AI14" s="72">
        <f t="shared" si="5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10">
        <f t="shared" si="4"/>
        <v>3.2265000000000064</v>
      </c>
      <c r="AN14" s="410" cm="1">
        <f t="array" ref="AN14">SUM(AD14:AE14+AH14:AI14)</f>
        <v>25.409342136325719</v>
      </c>
    </row>
    <row r="15" spans="2:40" x14ac:dyDescent="0.3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10">
        <f t="shared" si="0"/>
        <v>36.0238195418953</v>
      </c>
      <c r="AA15" s="70" t="s">
        <v>39</v>
      </c>
      <c r="AB15" s="71">
        <v>35.043199999999999</v>
      </c>
      <c r="AC15" s="82"/>
      <c r="AD15" s="217">
        <f>SUM(M153:M156)</f>
        <v>24.183427272727265</v>
      </c>
      <c r="AE15" s="217">
        <f>SUM(M157:M160)</f>
        <v>10.255472727272732</v>
      </c>
      <c r="AF15" s="377">
        <v>2.4796999999999931</v>
      </c>
      <c r="AG15" s="394">
        <f t="shared" si="1"/>
        <v>0.89478045810468942</v>
      </c>
      <c r="AH15" s="72">
        <f t="shared" si="2"/>
        <v>1.4828472986928873</v>
      </c>
      <c r="AI15" s="72">
        <f t="shared" si="5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10">
        <f t="shared" si="4"/>
        <v>2.4796999999999936</v>
      </c>
      <c r="AN15" s="410" cm="1">
        <f t="array" ref="AN15">SUM(AD15:AE15+AH15:AI15)</f>
        <v>36.0238195418953</v>
      </c>
    </row>
    <row r="16" spans="2:40" ht="14.4" customHeight="1" thickBot="1" x14ac:dyDescent="0.35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528" t="s">
        <v>140</v>
      </c>
      <c r="AH16" s="528" t="s">
        <v>57</v>
      </c>
      <c r="AI16" s="528" t="s">
        <v>52</v>
      </c>
      <c r="AJ16" s="539" t="s">
        <v>140</v>
      </c>
      <c r="AK16" s="539" t="s">
        <v>57</v>
      </c>
      <c r="AL16" s="539" t="s">
        <v>52</v>
      </c>
      <c r="AN16" s="410"/>
    </row>
    <row r="17" spans="2:40" ht="14.4" customHeight="1" x14ac:dyDescent="0.3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10"/>
      <c r="AB17" s="536" t="s">
        <v>40</v>
      </c>
      <c r="AC17" s="537"/>
      <c r="AD17" s="535" t="s">
        <v>58</v>
      </c>
      <c r="AE17" s="535"/>
      <c r="AF17" s="246" t="s">
        <v>97</v>
      </c>
      <c r="AG17" s="543"/>
      <c r="AH17" s="528"/>
      <c r="AI17" s="528"/>
      <c r="AJ17" s="555"/>
      <c r="AK17" s="539"/>
      <c r="AL17" s="539"/>
      <c r="AN17" s="410"/>
    </row>
    <row r="18" spans="2:40" x14ac:dyDescent="0.3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85" t="s">
        <v>98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10"/>
    </row>
    <row r="19" spans="2:40" x14ac:dyDescent="0.3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10">
        <f>SUM(AD19:AE19,AH19:AI19)</f>
        <v>28.846378390799789</v>
      </c>
      <c r="AA19" s="59" t="s">
        <v>41</v>
      </c>
      <c r="AB19" s="60">
        <v>27.528300000000002</v>
      </c>
      <c r="AC19" s="72"/>
      <c r="AD19" s="216">
        <f>SUM(H57:H60)</f>
        <v>16.663354545454546</v>
      </c>
      <c r="AE19" s="216">
        <f>SUM(H61:H64)</f>
        <v>10.287245454545454</v>
      </c>
      <c r="AF19" s="386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10" cm="1">
        <f t="array" ref="AN19">SUM(AD19:AE19+AH19:AI19)</f>
        <v>28.846378390799789</v>
      </c>
    </row>
    <row r="20" spans="2:40" x14ac:dyDescent="0.3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10">
        <f t="shared" ref="Z20:Z29" si="6">SUM(AD20:AE20,AH20:AI20)</f>
        <v>14.902324730935526</v>
      </c>
      <c r="AA20" s="59" t="s">
        <v>42</v>
      </c>
      <c r="AB20" s="60">
        <v>14.5052</v>
      </c>
      <c r="AC20" s="72"/>
      <c r="AD20" s="216">
        <f>SUM(M57:M60)</f>
        <v>10.075654545454547</v>
      </c>
      <c r="AE20" s="216">
        <f>SUM(M61:M64)</f>
        <v>4.1280454545454539</v>
      </c>
      <c r="AF20" s="386">
        <v>1.078999999999998</v>
      </c>
      <c r="AG20" s="72">
        <f t="shared" ref="AG20:AG29" si="7">AJ20*AF20/100</f>
        <v>0.38037526906447328</v>
      </c>
      <c r="AH20" s="72">
        <f t="shared" ref="AH20:AH29" si="8">AF20*AK20/100</f>
        <v>0.65559581388507215</v>
      </c>
      <c r="AI20" s="72">
        <f t="shared" ref="AI20:AI29" si="9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10" cm="1">
        <f t="array" ref="AN20">SUM(AD20:AE20+AH20:AI20)</f>
        <v>14.902324730935526</v>
      </c>
    </row>
    <row r="21" spans="2:40" x14ac:dyDescent="0.3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10">
        <f t="shared" si="6"/>
        <v>73.801494687854699</v>
      </c>
      <c r="AA21" s="61" t="s">
        <v>43</v>
      </c>
      <c r="AB21" s="62">
        <v>71.694199999999995</v>
      </c>
      <c r="AC21" s="73"/>
      <c r="AD21" s="216">
        <f>SUM(H73:H76)</f>
        <v>52.236609090909099</v>
      </c>
      <c r="AE21" s="216">
        <f>SUM(H77:H80)</f>
        <v>18.760790909090904</v>
      </c>
      <c r="AF21" s="387">
        <v>4.8268999999999851</v>
      </c>
      <c r="AG21" s="72">
        <f t="shared" si="7"/>
        <v>2.022805312145282</v>
      </c>
      <c r="AH21" s="72">
        <f t="shared" si="8"/>
        <v>2.6057113132310041</v>
      </c>
      <c r="AI21" s="72">
        <f t="shared" si="9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10" cm="1">
        <f t="array" ref="AN21">SUM(AD21:AE21+AH21:AI21)</f>
        <v>73.801494687854699</v>
      </c>
    </row>
    <row r="22" spans="2:40" x14ac:dyDescent="0.3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10">
        <f t="shared" si="6"/>
        <v>49.675701073636795</v>
      </c>
      <c r="AA22" s="63" t="s">
        <v>44</v>
      </c>
      <c r="AB22" s="64">
        <v>47.312199999999997</v>
      </c>
      <c r="AC22" s="74"/>
      <c r="AD22" s="216">
        <f>SUM(C89:C92)</f>
        <v>30.449709090909089</v>
      </c>
      <c r="AE22" s="216">
        <f>SUM(C93:C96)</f>
        <v>15.98519090909091</v>
      </c>
      <c r="AF22" s="388">
        <v>4.7205999999999948</v>
      </c>
      <c r="AG22" s="72">
        <f t="shared" si="7"/>
        <v>1.479798926363199</v>
      </c>
      <c r="AH22" s="72">
        <f t="shared" si="8"/>
        <v>3.0081030306286425</v>
      </c>
      <c r="AI22" s="72">
        <f t="shared" si="9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10" cm="1">
        <f t="array" ref="AN22">SUM(AD22:AE22+AH22:AI22)</f>
        <v>49.675701073636787</v>
      </c>
    </row>
    <row r="23" spans="2:40" x14ac:dyDescent="0.3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10">
        <f t="shared" si="6"/>
        <v>33.295728027070957</v>
      </c>
      <c r="AA23" s="65" t="s">
        <v>45</v>
      </c>
      <c r="AB23" s="66">
        <v>31.810600000000001</v>
      </c>
      <c r="AC23" s="75"/>
      <c r="AD23" s="217">
        <f>SUM(H105:H108)</f>
        <v>22.684172727272731</v>
      </c>
      <c r="AE23" s="217">
        <f>SUM(H109:H112)</f>
        <v>8.5768272727272716</v>
      </c>
      <c r="AF23" s="389">
        <v>2.8568999999999964</v>
      </c>
      <c r="AG23" s="72">
        <f t="shared" si="7"/>
        <v>0.82217197292904132</v>
      </c>
      <c r="AH23" s="72">
        <f t="shared" si="8"/>
        <v>1.8888090235443336</v>
      </c>
      <c r="AI23" s="72">
        <f t="shared" si="9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10" cm="1">
        <f t="array" ref="AN23">SUM(AD23:AE23+AH23:AI23)</f>
        <v>33.295728027070957</v>
      </c>
    </row>
    <row r="24" spans="2:40" x14ac:dyDescent="0.3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10">
        <f t="shared" si="6"/>
        <v>24.878892112529911</v>
      </c>
      <c r="AA24" s="65" t="s">
        <v>46</v>
      </c>
      <c r="AB24" s="66">
        <v>24.152100000000001</v>
      </c>
      <c r="AC24" s="75"/>
      <c r="AD24" s="217">
        <f>SUM(M105:M108)</f>
        <v>16.334918181818182</v>
      </c>
      <c r="AE24" s="217">
        <f>SUM(M109:M112)</f>
        <v>6.8446818181818179</v>
      </c>
      <c r="AF24" s="389">
        <v>2.6742000000000057</v>
      </c>
      <c r="AG24" s="72">
        <f t="shared" si="7"/>
        <v>0.97490788747009693</v>
      </c>
      <c r="AH24" s="72">
        <f t="shared" si="8"/>
        <v>1.5903523592655615</v>
      </c>
      <c r="AI24" s="72">
        <f t="shared" si="9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10" cm="1">
        <f t="array" ref="AN24">SUM(AD24:AE24+AH24:AI24)</f>
        <v>24.878892112529911</v>
      </c>
    </row>
    <row r="25" spans="2:40" x14ac:dyDescent="0.3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10">
        <f t="shared" si="6"/>
        <v>65.287934787055846</v>
      </c>
      <c r="AA25" s="67" t="s">
        <v>47</v>
      </c>
      <c r="AB25" s="68">
        <v>62.840499999999999</v>
      </c>
      <c r="AC25" s="76"/>
      <c r="AD25" s="217">
        <f>SUM(H121:H124)</f>
        <v>47.718354545454545</v>
      </c>
      <c r="AE25" s="217">
        <f>SUM(H125:H128)</f>
        <v>14.28704545454546</v>
      </c>
      <c r="AF25" s="390">
        <v>4.7316000000000003</v>
      </c>
      <c r="AG25" s="72">
        <f t="shared" si="7"/>
        <v>1.4490652129441588</v>
      </c>
      <c r="AH25" s="72">
        <f t="shared" si="8"/>
        <v>3.0290299129841833</v>
      </c>
      <c r="AI25" s="72">
        <f t="shared" si="9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10" cm="1">
        <f t="array" ref="AN25">SUM(AD25:AE25+AH25:AI25)</f>
        <v>65.287934787055846</v>
      </c>
    </row>
    <row r="26" spans="2:40" x14ac:dyDescent="0.3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10">
        <f t="shared" si="6"/>
        <v>30.923717364063378</v>
      </c>
      <c r="AA26" s="67" t="s">
        <v>48</v>
      </c>
      <c r="AB26" s="68">
        <v>29.180700000000002</v>
      </c>
      <c r="AC26" s="76"/>
      <c r="AD26" s="217">
        <f>SUM(M121:M124)</f>
        <v>18.849945454545452</v>
      </c>
      <c r="AE26" s="217">
        <f>SUM(M125:M128)</f>
        <v>9.8250545454545453</v>
      </c>
      <c r="AF26" s="390">
        <v>3.2933000000000017</v>
      </c>
      <c r="AG26" s="72">
        <f t="shared" si="7"/>
        <v>1.0445826359366237</v>
      </c>
      <c r="AH26" s="72">
        <f t="shared" si="8"/>
        <v>2.078531841419446</v>
      </c>
      <c r="AI26" s="72">
        <f t="shared" si="9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10" cm="1">
        <f t="array" ref="AN26">SUM(AD26:AE26+AH26:AI26)</f>
        <v>30.923717364063371</v>
      </c>
    </row>
    <row r="27" spans="2:40" x14ac:dyDescent="0.3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10">
        <f t="shared" si="6"/>
        <v>26.18288550637352</v>
      </c>
      <c r="AA27" s="69" t="s">
        <v>49</v>
      </c>
      <c r="AB27" s="62">
        <v>25.196200000000001</v>
      </c>
      <c r="AC27" s="73"/>
      <c r="AD27" s="217">
        <f>SUM(H137:H140)</f>
        <v>18.144218181818179</v>
      </c>
      <c r="AE27" s="217">
        <f>SUM(H141:H144)</f>
        <v>6.7392818181818219</v>
      </c>
      <c r="AF27" s="391">
        <v>2.0657999999999994</v>
      </c>
      <c r="AG27" s="72">
        <f t="shared" si="7"/>
        <v>0.76641449362647796</v>
      </c>
      <c r="AH27" s="72">
        <f t="shared" si="8"/>
        <v>1.2116342474787469</v>
      </c>
      <c r="AI27" s="72">
        <f t="shared" si="9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10" cm="1">
        <f t="array" ref="AN27">SUM(AD27:AE27+AH27:AI27)</f>
        <v>26.18288550637352</v>
      </c>
    </row>
    <row r="28" spans="2:40" x14ac:dyDescent="0.3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10">
        <f t="shared" si="6"/>
        <v>15.496677710150983</v>
      </c>
      <c r="AA28" s="69" t="s">
        <v>50</v>
      </c>
      <c r="AB28" s="62">
        <v>14.8794</v>
      </c>
      <c r="AC28" s="73"/>
      <c r="AD28" s="217">
        <f>SUM(M137:M140)</f>
        <v>9.6602818181818186</v>
      </c>
      <c r="AE28" s="217">
        <f>SUM(M141:M144)</f>
        <v>4.448118181818181</v>
      </c>
      <c r="AF28" s="391">
        <v>1.9820999999999993</v>
      </c>
      <c r="AG28" s="72">
        <f t="shared" si="7"/>
        <v>0.59382228984901486</v>
      </c>
      <c r="AH28" s="72">
        <f t="shared" si="8"/>
        <v>1.31167900122773</v>
      </c>
      <c r="AI28" s="72">
        <f t="shared" si="9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10" cm="1">
        <f t="array" ref="AN28">SUM(AD28:AE28+AH28:AI28)</f>
        <v>15.496677710150983</v>
      </c>
    </row>
    <row r="29" spans="2:40" ht="15" thickBot="1" x14ac:dyDescent="0.35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10">
        <f t="shared" si="6"/>
        <v>32.100596932897432</v>
      </c>
      <c r="AA29" s="70" t="s">
        <v>51</v>
      </c>
      <c r="AB29" s="71">
        <v>31.258299999999998</v>
      </c>
      <c r="AC29" s="89"/>
      <c r="AD29" s="217">
        <f>SUM(H153:H156)</f>
        <v>20.956563636363637</v>
      </c>
      <c r="AE29" s="217">
        <f>SUM(H157:H160)</f>
        <v>9.8143363636363592</v>
      </c>
      <c r="AF29" s="392">
        <v>1.914099999999995</v>
      </c>
      <c r="AG29" s="72">
        <f t="shared" si="7"/>
        <v>0.58440306710255763</v>
      </c>
      <c r="AH29" s="72">
        <f t="shared" si="8"/>
        <v>1.249394894119128</v>
      </c>
      <c r="AI29" s="72">
        <f t="shared" si="9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10" cm="1">
        <f t="array" ref="AN29">SUM(AD29:AE29+AH29:AI29)</f>
        <v>32.100596932897432</v>
      </c>
    </row>
    <row r="30" spans="2:40" x14ac:dyDescent="0.3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3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3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40" t="s">
        <v>25</v>
      </c>
      <c r="AB32" s="540"/>
      <c r="AC32" s="541" t="s">
        <v>40</v>
      </c>
      <c r="AD32" s="541"/>
      <c r="AI32" s="229" t="s">
        <v>73</v>
      </c>
      <c r="AJ32" s="237" t="s">
        <v>87</v>
      </c>
      <c r="AK32" s="237" t="s">
        <v>88</v>
      </c>
      <c r="AL32" s="237" t="s">
        <v>89</v>
      </c>
      <c r="AM32" s="237" t="s">
        <v>90</v>
      </c>
    </row>
    <row r="33" spans="2:39" ht="15" thickBot="1" x14ac:dyDescent="0.35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76</v>
      </c>
      <c r="AJ33" s="239">
        <f>AD19-AD4</f>
        <v>-17.127763636363639</v>
      </c>
      <c r="AK33" s="239">
        <f>AE19-AE4</f>
        <v>-1.7780363636363656</v>
      </c>
      <c r="AL33" s="239">
        <f t="shared" ref="AL33:AM42" si="10">AH19-AH4</f>
        <v>-0.39729579455943065</v>
      </c>
      <c r="AM33" s="239">
        <f t="shared" si="10"/>
        <v>-3.1232600058148624E-2</v>
      </c>
    </row>
    <row r="34" spans="2:39" x14ac:dyDescent="0.3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12.06528181818182</v>
      </c>
      <c r="AB34" s="86">
        <f t="shared" ref="AB34:AB45" si="11">AG4</f>
        <v>1.2422932145826477</v>
      </c>
      <c r="AC34" s="66">
        <f>AE19</f>
        <v>10.287245454545454</v>
      </c>
      <c r="AD34" s="87">
        <f t="shared" ref="AD34:AD44" si="12">AG19</f>
        <v>0.92902160920021726</v>
      </c>
      <c r="AI34" s="230" t="s">
        <v>77</v>
      </c>
      <c r="AJ34" s="239">
        <f t="shared" ref="AJ34:AK42" si="13">AD20-AD5</f>
        <v>-6.5876999999999981</v>
      </c>
      <c r="AK34" s="239">
        <f t="shared" si="13"/>
        <v>-6.1592000000000002</v>
      </c>
      <c r="AL34" s="239">
        <f t="shared" si="10"/>
        <v>-1.1520290298210343</v>
      </c>
      <c r="AM34" s="239">
        <f t="shared" si="10"/>
        <v>-8.6593108308677155E-2</v>
      </c>
    </row>
    <row r="35" spans="2:39" x14ac:dyDescent="0.3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4">AE5</f>
        <v>10.287245454545454</v>
      </c>
      <c r="AB35" s="86">
        <f t="shared" si="11"/>
        <v>0.8355531309347678</v>
      </c>
      <c r="AC35" s="66">
        <f t="shared" ref="AC35:AC44" si="15">AE20</f>
        <v>4.1280454545454539</v>
      </c>
      <c r="AD35" s="87">
        <f t="shared" si="12"/>
        <v>0.38037526906447328</v>
      </c>
      <c r="AI35" s="231" t="s">
        <v>78</v>
      </c>
      <c r="AJ35" s="239">
        <f t="shared" si="13"/>
        <v>18.205045454545463</v>
      </c>
      <c r="AK35" s="239">
        <f t="shared" si="13"/>
        <v>5.8074545454545401</v>
      </c>
      <c r="AL35" s="239">
        <f t="shared" si="10"/>
        <v>0.8105395516297047</v>
      </c>
      <c r="AM35" s="239">
        <f t="shared" si="10"/>
        <v>6.5999564974747599E-2</v>
      </c>
    </row>
    <row r="36" spans="2:39" x14ac:dyDescent="0.3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4"/>
        <v>12.953336363636364</v>
      </c>
      <c r="AB36" s="86">
        <f t="shared" si="11"/>
        <v>0.99134442874975504</v>
      </c>
      <c r="AC36" s="66">
        <f t="shared" si="15"/>
        <v>18.760790909090904</v>
      </c>
      <c r="AD36" s="87">
        <f t="shared" si="12"/>
        <v>2.022805312145282</v>
      </c>
      <c r="AI36" s="232" t="s">
        <v>79</v>
      </c>
      <c r="AJ36" s="239">
        <f t="shared" si="13"/>
        <v>0.91498181818182189</v>
      </c>
      <c r="AK36" s="239">
        <f t="shared" si="13"/>
        <v>7.4040181818181825</v>
      </c>
      <c r="AL36" s="239">
        <f t="shared" si="10"/>
        <v>1.3972786932835388</v>
      </c>
      <c r="AM36" s="239">
        <f t="shared" si="10"/>
        <v>0.11179122774730278</v>
      </c>
    </row>
    <row r="37" spans="2:39" x14ac:dyDescent="0.3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4"/>
        <v>8.5811727272727278</v>
      </c>
      <c r="AB37" s="86">
        <f t="shared" si="11"/>
        <v>0.79016884739404469</v>
      </c>
      <c r="AC37" s="66">
        <f t="shared" si="15"/>
        <v>15.98519090909091</v>
      </c>
      <c r="AD37" s="87">
        <f t="shared" si="12"/>
        <v>1.479798926363199</v>
      </c>
      <c r="AI37" s="233" t="s">
        <v>80</v>
      </c>
      <c r="AJ37" s="239">
        <f t="shared" si="13"/>
        <v>-14.113254545454545</v>
      </c>
      <c r="AK37" s="239">
        <f t="shared" si="13"/>
        <v>-8.3636454545454519</v>
      </c>
      <c r="AL37" s="239">
        <f t="shared" si="10"/>
        <v>-2.1786469707248868</v>
      </c>
      <c r="AM37" s="239">
        <f t="shared" si="10"/>
        <v>-0.17582642709759408</v>
      </c>
    </row>
    <row r="38" spans="2:39" x14ac:dyDescent="0.3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4"/>
        <v>16.940472727272724</v>
      </c>
      <c r="AB38" s="86">
        <f t="shared" si="11"/>
        <v>1.7302985751065663</v>
      </c>
      <c r="AC38" s="66">
        <f t="shared" si="15"/>
        <v>8.5768272727272716</v>
      </c>
      <c r="AD38" s="87">
        <f t="shared" si="12"/>
        <v>0.82217197292904132</v>
      </c>
      <c r="AI38" s="233" t="s">
        <v>81</v>
      </c>
      <c r="AJ38" s="239">
        <f t="shared" si="13"/>
        <v>-0.21743636363636298</v>
      </c>
      <c r="AK38" s="239">
        <f t="shared" si="13"/>
        <v>-3.3383636363636358</v>
      </c>
      <c r="AL38" s="239">
        <f t="shared" si="10"/>
        <v>-0.97333483705212842</v>
      </c>
      <c r="AM38" s="239">
        <f t="shared" si="10"/>
        <v>-0.11171399488573321</v>
      </c>
    </row>
    <row r="39" spans="2:39" x14ac:dyDescent="0.3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4"/>
        <v>10.183045454545454</v>
      </c>
      <c r="AB39" s="86">
        <f t="shared" si="11"/>
        <v>1.0870590555322255</v>
      </c>
      <c r="AC39" s="66">
        <f t="shared" si="15"/>
        <v>6.8446818181818179</v>
      </c>
      <c r="AD39" s="87">
        <f t="shared" si="12"/>
        <v>0.97490788747009693</v>
      </c>
      <c r="AI39" s="234" t="s">
        <v>82</v>
      </c>
      <c r="AJ39" s="239">
        <f t="shared" si="13"/>
        <v>0.28345454545454629</v>
      </c>
      <c r="AK39" s="239">
        <f t="shared" si="13"/>
        <v>-0.74065454545454479</v>
      </c>
      <c r="AL39" s="239">
        <f t="shared" si="10"/>
        <v>-0.64333331341470545</v>
      </c>
      <c r="AM39" s="239">
        <f t="shared" si="10"/>
        <v>-7.121946965890269E-2</v>
      </c>
    </row>
    <row r="40" spans="2:39" x14ac:dyDescent="0.3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4"/>
        <v>15.027700000000005</v>
      </c>
      <c r="AB40" s="86">
        <f t="shared" si="11"/>
        <v>1.6385124298705542</v>
      </c>
      <c r="AC40" s="66">
        <f t="shared" si="15"/>
        <v>14.28704545454546</v>
      </c>
      <c r="AD40" s="87">
        <f t="shared" si="12"/>
        <v>1.4490652129441588</v>
      </c>
      <c r="AI40" s="234" t="s">
        <v>83</v>
      </c>
      <c r="AJ40" s="239">
        <f t="shared" si="13"/>
        <v>-4.7578909090909072</v>
      </c>
      <c r="AK40" s="239">
        <f t="shared" si="13"/>
        <v>2.0488909090909058</v>
      </c>
      <c r="AL40" s="239">
        <f t="shared" si="10"/>
        <v>0.51746353630445796</v>
      </c>
      <c r="AM40" s="239">
        <f t="shared" si="10"/>
        <v>4.7038602982888728E-2</v>
      </c>
    </row>
    <row r="41" spans="2:39" x14ac:dyDescent="0.3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4"/>
        <v>7.7761636363636395</v>
      </c>
      <c r="AB41" s="86">
        <f t="shared" si="11"/>
        <v>0.59508477522396763</v>
      </c>
      <c r="AC41" s="66">
        <f t="shared" si="15"/>
        <v>9.8250545454545453</v>
      </c>
      <c r="AD41" s="87">
        <f t="shared" si="12"/>
        <v>1.0445826359366237</v>
      </c>
      <c r="AI41" s="235" t="s">
        <v>84</v>
      </c>
      <c r="AJ41" s="239">
        <f t="shared" si="13"/>
        <v>0.64059090909090699</v>
      </c>
      <c r="AK41" s="239">
        <f t="shared" si="13"/>
        <v>2.7454090909090976</v>
      </c>
      <c r="AL41" s="239">
        <f t="shared" si="10"/>
        <v>0.52944834131865048</v>
      </c>
      <c r="AM41" s="239">
        <f t="shared" si="10"/>
        <v>4.5512412826442646E-2</v>
      </c>
    </row>
    <row r="42" spans="2:39" x14ac:dyDescent="0.3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4"/>
        <v>3.9938727272727244</v>
      </c>
      <c r="AB42" s="86">
        <f t="shared" si="11"/>
        <v>0.32807524777157177</v>
      </c>
      <c r="AC42" s="66">
        <f t="shared" si="15"/>
        <v>6.7392818181818219</v>
      </c>
      <c r="AD42" s="87">
        <f t="shared" si="12"/>
        <v>0.76641449362647796</v>
      </c>
      <c r="AI42" s="235" t="s">
        <v>85</v>
      </c>
      <c r="AJ42" s="239">
        <f t="shared" si="13"/>
        <v>-2.0198636363636346</v>
      </c>
      <c r="AK42" s="239">
        <f t="shared" si="13"/>
        <v>-0.41733636363636606</v>
      </c>
      <c r="AL42" s="239">
        <f t="shared" si="10"/>
        <v>0.24547311552540219</v>
      </c>
      <c r="AM42" s="239">
        <f t="shared" si="10"/>
        <v>1.1007356080440442E-2</v>
      </c>
    </row>
    <row r="43" spans="2:39" x14ac:dyDescent="0.3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4"/>
        <v>4.865454545454547</v>
      </c>
      <c r="AB43" s="86">
        <f t="shared" si="11"/>
        <v>0.44280276145486225</v>
      </c>
      <c r="AC43" s="66">
        <f t="shared" si="15"/>
        <v>4.448118181818181</v>
      </c>
      <c r="AD43" s="87">
        <f t="shared" si="12"/>
        <v>0.59382228984901486</v>
      </c>
      <c r="AI43" s="236" t="s">
        <v>86</v>
      </c>
      <c r="AJ43" s="239">
        <f>AD29-AD15</f>
        <v>-3.2268636363636283</v>
      </c>
      <c r="AK43" s="239">
        <f>AE29-AE15</f>
        <v>-0.44113636363637276</v>
      </c>
      <c r="AL43" s="239">
        <f>AH29-AH15</f>
        <v>-0.23345240457375938</v>
      </c>
      <c r="AM43" s="239">
        <f>AI29-AI15</f>
        <v>-2.1770204424107042E-2</v>
      </c>
    </row>
    <row r="44" spans="2:39" x14ac:dyDescent="0.3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4"/>
        <v>7.7569181818181825</v>
      </c>
      <c r="AB44" s="86">
        <f t="shared" si="11"/>
        <v>1.0287578636742871</v>
      </c>
      <c r="AC44" s="66">
        <f t="shared" si="15"/>
        <v>9.8143363636363592</v>
      </c>
      <c r="AD44" s="87">
        <f t="shared" si="12"/>
        <v>0.58440306710255763</v>
      </c>
    </row>
    <row r="45" spans="2:39" x14ac:dyDescent="0.3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4"/>
        <v>10.255472727272732</v>
      </c>
      <c r="AB45" s="86">
        <f t="shared" si="11"/>
        <v>0.89478045810468942</v>
      </c>
      <c r="AJ45" s="229" t="s">
        <v>73</v>
      </c>
      <c r="AK45" s="215" t="s">
        <v>127</v>
      </c>
      <c r="AL45" s="215" t="s">
        <v>128</v>
      </c>
    </row>
    <row r="46" spans="2:39" ht="15" thickBot="1" x14ac:dyDescent="0.35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  <c r="AJ46" s="230" t="s">
        <v>76</v>
      </c>
      <c r="AK46" s="86">
        <f>AB19-AB4</f>
        <v>-19.485999999999997</v>
      </c>
      <c r="AL46" s="86">
        <f t="shared" ref="AL46:AL55" si="16">AN19-AN4</f>
        <v>-19.334328394617582</v>
      </c>
    </row>
    <row r="47" spans="2:39" x14ac:dyDescent="0.3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  <c r="AJ47" s="230" t="s">
        <v>77</v>
      </c>
      <c r="AK47" s="86">
        <f t="shared" ref="AK47:AK55" si="17">AB20-AB5</f>
        <v>-15.049000000000001</v>
      </c>
      <c r="AL47" s="86">
        <f t="shared" si="16"/>
        <v>-13.98552213812971</v>
      </c>
    </row>
    <row r="48" spans="2:39" x14ac:dyDescent="0.3">
      <c r="AJ48" s="231" t="s">
        <v>78</v>
      </c>
      <c r="AK48" s="220">
        <f t="shared" si="17"/>
        <v>24.205699999999993</v>
      </c>
      <c r="AL48" s="220">
        <f t="shared" si="16"/>
        <v>24.889039116604451</v>
      </c>
    </row>
    <row r="49" spans="2:39" x14ac:dyDescent="0.3">
      <c r="AB49" s="535" t="s">
        <v>136</v>
      </c>
      <c r="AC49" s="535"/>
      <c r="AJ49" s="232" t="s">
        <v>79</v>
      </c>
      <c r="AK49" s="222">
        <f t="shared" si="17"/>
        <v>8.5274999999999963</v>
      </c>
      <c r="AL49" s="222">
        <f t="shared" si="16"/>
        <v>9.8280699210308384</v>
      </c>
    </row>
    <row r="50" spans="2:39" x14ac:dyDescent="0.3">
      <c r="AB50" s="57" t="s">
        <v>137</v>
      </c>
      <c r="AC50" s="215" t="s">
        <v>135</v>
      </c>
      <c r="AD50" s="84"/>
      <c r="AE50" s="57" t="s">
        <v>59</v>
      </c>
      <c r="AF50" s="57" t="s">
        <v>60</v>
      </c>
      <c r="AG50" s="57" t="s">
        <v>61</v>
      </c>
      <c r="AH50" s="385" t="s">
        <v>138</v>
      </c>
      <c r="AJ50" s="233" t="s">
        <v>80</v>
      </c>
      <c r="AK50" s="87">
        <f t="shared" si="17"/>
        <v>-22.936</v>
      </c>
      <c r="AL50" s="87">
        <f t="shared" si="16"/>
        <v>-24.831373397822482</v>
      </c>
    </row>
    <row r="51" spans="2:39" x14ac:dyDescent="0.3">
      <c r="AA51" s="59" t="s">
        <v>106</v>
      </c>
      <c r="AB51" s="85">
        <f>AVERAGE(AB4:AB5)</f>
        <v>38.28425</v>
      </c>
      <c r="AC51" s="85">
        <f>AVERAGE(AN4:AN5)</f>
        <v>38.5342768272413</v>
      </c>
      <c r="AE51" s="85">
        <f>AVERAGE(AD4:AD5)</f>
        <v>25.227236363636365</v>
      </c>
      <c r="AF51" s="85">
        <f>AVERAGE(AE4:AE5)</f>
        <v>11.176263636363636</v>
      </c>
      <c r="AG51" s="85">
        <f>AVERAGE(AH4:AH5)</f>
        <v>1.9859616586498321</v>
      </c>
      <c r="AH51" s="85">
        <f>AVERAGE(AI4:AI5)</f>
        <v>0.14481516859146945</v>
      </c>
      <c r="AJ51" s="233" t="s">
        <v>81</v>
      </c>
      <c r="AK51" s="87">
        <f t="shared" si="17"/>
        <v>-3.4181999999999988</v>
      </c>
      <c r="AL51" s="87">
        <f t="shared" si="16"/>
        <v>-4.6408488319378591</v>
      </c>
    </row>
    <row r="52" spans="2:39" x14ac:dyDescent="0.3">
      <c r="AA52" s="61" t="s">
        <v>107</v>
      </c>
      <c r="AB52" s="85">
        <f>AVERAGE(AB6)</f>
        <v>47.488500000000002</v>
      </c>
      <c r="AC52" s="85">
        <f>AVERAGE(AN6)</f>
        <v>48.912455571250248</v>
      </c>
      <c r="AE52" s="85">
        <f>AVERAGE(AD6)</f>
        <v>34.031563636363636</v>
      </c>
      <c r="AF52" s="85">
        <f t="shared" ref="AF52" si="18">AVERAGE(AE6)</f>
        <v>12.953336363636364</v>
      </c>
      <c r="AG52" s="85">
        <f>AVERAGE(AH6)</f>
        <v>1.7951717616012994</v>
      </c>
      <c r="AH52" s="85">
        <f>AVERAGE(AI6)</f>
        <v>0.13238380964895011</v>
      </c>
      <c r="AJ52" s="234" t="s">
        <v>82</v>
      </c>
      <c r="AK52" s="225">
        <f t="shared" si="17"/>
        <v>-0.5444000000000031</v>
      </c>
      <c r="AL52" s="225">
        <f t="shared" si="16"/>
        <v>-1.1717527830736003</v>
      </c>
    </row>
    <row r="53" spans="2:39" x14ac:dyDescent="0.3">
      <c r="B53" t="s">
        <v>91</v>
      </c>
      <c r="AA53" s="63" t="s">
        <v>108</v>
      </c>
      <c r="AB53" s="85">
        <f>AB7</f>
        <v>38.784700000000001</v>
      </c>
      <c r="AC53" s="85">
        <f>AN7</f>
        <v>39.847631152605949</v>
      </c>
      <c r="AE53" s="85">
        <f>AD7</f>
        <v>29.534727272727267</v>
      </c>
      <c r="AF53" s="85">
        <f t="shared" ref="AF53" si="19">AE7</f>
        <v>8.5811727272727278</v>
      </c>
      <c r="AG53" s="85">
        <f>AH7</f>
        <v>1.6108243373451037</v>
      </c>
      <c r="AH53" s="85">
        <f>AI7</f>
        <v>0.12090681526084991</v>
      </c>
      <c r="AJ53" s="234" t="s">
        <v>83</v>
      </c>
      <c r="AK53" s="225">
        <f t="shared" si="17"/>
        <v>-2.6867999999999981</v>
      </c>
      <c r="AL53" s="225">
        <f t="shared" si="16"/>
        <v>-2.1444978607126544</v>
      </c>
    </row>
    <row r="54" spans="2:39" ht="15" thickBot="1" x14ac:dyDescent="0.35">
      <c r="AA54" s="65" t="s">
        <v>109</v>
      </c>
      <c r="AB54" s="85">
        <f>AVERAGE(AB8:AB9)</f>
        <v>41.158450000000002</v>
      </c>
      <c r="AC54" s="85">
        <f>AVERAGE(AN8:AN9)</f>
        <v>43.823421184680605</v>
      </c>
      <c r="AE54" s="85">
        <f>AVERAGE(AD8:AD9)</f>
        <v>26.674890909090912</v>
      </c>
      <c r="AF54" s="85">
        <f t="shared" ref="AF54" si="20">AVERAGE(AE8:AE9)</f>
        <v>13.561759090909089</v>
      </c>
      <c r="AG54" s="85">
        <f>AVERAGE(AH8:AH9)</f>
        <v>3.3155715952934552</v>
      </c>
      <c r="AH54" s="85">
        <f>AVERAGE(AI8:AI9)</f>
        <v>0.27119958938714811</v>
      </c>
      <c r="AJ54" s="235" t="s">
        <v>84</v>
      </c>
      <c r="AK54" s="420">
        <f t="shared" si="17"/>
        <v>3.3760000000000012</v>
      </c>
      <c r="AL54" s="420">
        <f t="shared" si="16"/>
        <v>3.9609607541450949</v>
      </c>
    </row>
    <row r="55" spans="2:39" x14ac:dyDescent="0.3">
      <c r="B55" s="532" t="s">
        <v>1</v>
      </c>
      <c r="C55" s="533"/>
      <c r="D55" s="533"/>
      <c r="E55" s="533"/>
      <c r="F55" s="534"/>
      <c r="G55" s="532" t="s">
        <v>2</v>
      </c>
      <c r="H55" s="533"/>
      <c r="I55" s="533"/>
      <c r="J55" s="533"/>
      <c r="K55" s="534"/>
      <c r="L55" s="532" t="s">
        <v>3</v>
      </c>
      <c r="M55" s="533"/>
      <c r="N55" s="533"/>
      <c r="O55" s="533"/>
      <c r="P55" s="534"/>
      <c r="Q55" s="532" t="s">
        <v>4</v>
      </c>
      <c r="R55" s="533"/>
      <c r="S55" s="533"/>
      <c r="T55" s="533"/>
      <c r="U55" s="534"/>
      <c r="AA55" s="67" t="s">
        <v>110</v>
      </c>
      <c r="AB55" s="85">
        <f>AVERAGE(AB10:AB11)</f>
        <v>47.626199999999997</v>
      </c>
      <c r="AC55" s="85">
        <f>AVERAGE(AN10:AN11)</f>
        <v>49.763951397452736</v>
      </c>
      <c r="AE55" s="85">
        <f>AVERAGE(AD10:AD11)</f>
        <v>35.521368181818175</v>
      </c>
      <c r="AF55" s="85">
        <f t="shared" ref="AF55" si="21">AVERAGE(AE10:AE11)</f>
        <v>11.401931818181822</v>
      </c>
      <c r="AG55" s="85">
        <f>AVERAGE(AH10:AH11)</f>
        <v>2.6167157657569384</v>
      </c>
      <c r="AH55" s="85">
        <f>AVERAGE(AI10:AI11)</f>
        <v>0.22393563169580205</v>
      </c>
      <c r="AJ55" s="235" t="s">
        <v>85</v>
      </c>
      <c r="AK55" s="420">
        <f t="shared" si="17"/>
        <v>-2.1768000000000001</v>
      </c>
      <c r="AL55" s="420">
        <f t="shared" si="16"/>
        <v>-2.1807195283941567</v>
      </c>
    </row>
    <row r="56" spans="2:39" ht="15" thickBot="1" x14ac:dyDescent="0.35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69" t="s">
        <v>111</v>
      </c>
      <c r="AB56" s="85">
        <f>AVERAGE(AB12:AB13)</f>
        <v>19.438200000000002</v>
      </c>
      <c r="AC56" s="85">
        <f>AVERAGE(AN12:AN13)</f>
        <v>19.949660995386783</v>
      </c>
      <c r="AE56" s="85">
        <f>AVERAGE(AD12:AD13)</f>
        <v>14.591886363636362</v>
      </c>
      <c r="AF56" s="85">
        <f t="shared" ref="AF56" si="22">AVERAGE(AE12:AE13)</f>
        <v>4.4296636363636352</v>
      </c>
      <c r="AG56" s="85">
        <f>AVERAGE(AH12:AH13)</f>
        <v>0.87419589593121216</v>
      </c>
      <c r="AH56" s="85">
        <f>AVERAGE(AI12:AI13)</f>
        <v>5.3915099455572491E-2</v>
      </c>
      <c r="AJ56" s="236" t="s">
        <v>86</v>
      </c>
      <c r="AK56" s="227">
        <f>AB29-AB15</f>
        <v>-3.7849000000000004</v>
      </c>
      <c r="AL56" s="227">
        <f>AN29-AN15</f>
        <v>-3.9232226089978681</v>
      </c>
    </row>
    <row r="57" spans="2:39" x14ac:dyDescent="0.3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70" t="s">
        <v>112</v>
      </c>
      <c r="AB57" s="85">
        <f>AVERAGE(AB14:AB15)</f>
        <v>29.520299999999999</v>
      </c>
      <c r="AC57" s="85">
        <f>AVERAGE(AN14:AN15)</f>
        <v>30.71658083911051</v>
      </c>
      <c r="AE57" s="85">
        <f>AVERAGE(AD14:AD15)</f>
        <v>19.819054545454541</v>
      </c>
      <c r="AF57" s="85">
        <f t="shared" ref="AF57" si="23">AVERAGE(AE14:AE15)</f>
        <v>9.0061954545454572</v>
      </c>
      <c r="AG57" s="85">
        <f>AVERAGE(AH14:AH15)</f>
        <v>1.7691754221837288</v>
      </c>
      <c r="AH57" s="85">
        <f>AVERAGE(AI14:AI15)</f>
        <v>0.12215541692678275</v>
      </c>
    </row>
    <row r="58" spans="2:39" x14ac:dyDescent="0.3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B58" s="536" t="s">
        <v>139</v>
      </c>
      <c r="AC58" s="537"/>
      <c r="AI58" s="538" t="s">
        <v>141</v>
      </c>
      <c r="AJ58" s="538"/>
      <c r="AK58" s="538"/>
      <c r="AL58" s="538"/>
      <c r="AM58" s="538"/>
    </row>
    <row r="59" spans="2:39" ht="15" thickBot="1" x14ac:dyDescent="0.35">
      <c r="B59" s="170">
        <v>0.85</v>
      </c>
      <c r="C59" s="436">
        <v>4.0728</v>
      </c>
      <c r="D59" s="436">
        <f>E59-E58</f>
        <v>8.6628961826508046</v>
      </c>
      <c r="E59" s="436">
        <v>64.171751998859918</v>
      </c>
      <c r="F59" s="437">
        <v>35.828248001140082</v>
      </c>
      <c r="G59" s="438">
        <v>0.85</v>
      </c>
      <c r="H59" s="436">
        <v>2.6311</v>
      </c>
      <c r="I59" s="436">
        <f>J59-J58</f>
        <v>9.5578005180123711</v>
      </c>
      <c r="J59" s="436">
        <v>49.579160354980147</v>
      </c>
      <c r="K59" s="437">
        <v>50.420839645019853</v>
      </c>
      <c r="L59" s="438">
        <v>0.85</v>
      </c>
      <c r="M59" s="436">
        <v>1.1272</v>
      </c>
      <c r="N59" s="436">
        <f>O59-O58</f>
        <v>7.7710062598240626</v>
      </c>
      <c r="O59" s="436">
        <v>60.800264732647598</v>
      </c>
      <c r="P59" s="437">
        <v>39.199735267352402</v>
      </c>
      <c r="Q59" s="438">
        <v>0.85</v>
      </c>
      <c r="R59" s="436">
        <v>2.7814999999999999</v>
      </c>
      <c r="S59" s="436">
        <f>T59-T58</f>
        <v>9.4115218818306658</v>
      </c>
      <c r="T59" s="436">
        <v>52.930547942424425</v>
      </c>
      <c r="U59" s="172">
        <v>47.069452057575575</v>
      </c>
      <c r="AB59" s="57" t="s">
        <v>137</v>
      </c>
      <c r="AC59" s="215" t="s">
        <v>135</v>
      </c>
      <c r="AD59" s="84"/>
      <c r="AE59" s="57" t="s">
        <v>59</v>
      </c>
      <c r="AF59" s="57" t="s">
        <v>60</v>
      </c>
      <c r="AG59" s="57" t="s">
        <v>61</v>
      </c>
      <c r="AH59" s="385" t="s">
        <v>138</v>
      </c>
      <c r="AI59" s="229" t="s">
        <v>73</v>
      </c>
      <c r="AJ59" s="237" t="s">
        <v>87</v>
      </c>
      <c r="AK59" s="237" t="s">
        <v>88</v>
      </c>
      <c r="AL59" s="237" t="s">
        <v>89</v>
      </c>
      <c r="AM59" s="237" t="s">
        <v>90</v>
      </c>
    </row>
    <row r="60" spans="2:39" ht="15" thickBot="1" x14ac:dyDescent="0.35">
      <c r="B60" s="168">
        <v>0.7</v>
      </c>
      <c r="C60" s="431">
        <f>D60*C69/100</f>
        <v>3.6212181818181808</v>
      </c>
      <c r="D60" s="439">
        <f>E60-E59</f>
        <v>7.7023760469010085</v>
      </c>
      <c r="E60" s="439">
        <f>'Spring Weights'!X63</f>
        <v>71.874128045760926</v>
      </c>
      <c r="F60" s="440"/>
      <c r="G60" s="441">
        <v>0.7</v>
      </c>
      <c r="H60" s="431">
        <f>I60*H69/100</f>
        <v>3.0150545454545452</v>
      </c>
      <c r="I60" s="439">
        <f>J60-J59</f>
        <v>10.952563527186733</v>
      </c>
      <c r="J60" s="439">
        <f>'Spring Weights'!X64</f>
        <v>60.531723882166879</v>
      </c>
      <c r="K60" s="440"/>
      <c r="L60" s="441">
        <v>0.7</v>
      </c>
      <c r="M60" s="431">
        <f>N60*M69/100</f>
        <v>1.2564545454545468</v>
      </c>
      <c r="N60" s="439">
        <f>O60-O59</f>
        <v>8.6620973544283899</v>
      </c>
      <c r="O60" s="439">
        <f>'Spring Weights'!X65</f>
        <v>69.462362087075988</v>
      </c>
      <c r="P60" s="440"/>
      <c r="Q60" s="441">
        <v>0.7</v>
      </c>
      <c r="R60" s="431">
        <f>S60*R69/100</f>
        <v>3.0376909090909088</v>
      </c>
      <c r="S60" s="439">
        <f>T60-T59</f>
        <v>10.278372986211465</v>
      </c>
      <c r="T60" s="439">
        <f>'Spring Weights'!X66</f>
        <v>63.208920928635891</v>
      </c>
      <c r="U60" s="169"/>
      <c r="AA60" s="59" t="s">
        <v>106</v>
      </c>
      <c r="AB60" s="85">
        <f>AVERAGE(AB19:AB20)</f>
        <v>21.016750000000002</v>
      </c>
      <c r="AC60" s="85">
        <f>AVERAGE(AN19:AN20)</f>
        <v>21.874351560867659</v>
      </c>
      <c r="AE60" s="85">
        <f>AVERAGE(AD19:AD20)</f>
        <v>13.369504545454546</v>
      </c>
      <c r="AF60" s="85">
        <f t="shared" ref="AF60" si="24">AVERAGE(AE19:AE20)</f>
        <v>7.207645454545454</v>
      </c>
      <c r="AG60" s="85">
        <f>AVERAGE(AH19:AH20)</f>
        <v>1.2112992464595997</v>
      </c>
      <c r="AH60" s="85">
        <f>AVERAGE(AI19:AI20)</f>
        <v>8.5902314408056568E-2</v>
      </c>
      <c r="AI60" s="59" t="s">
        <v>106</v>
      </c>
      <c r="AJ60" s="239">
        <f>AE60-AE51</f>
        <v>-11.857731818181819</v>
      </c>
      <c r="AK60" s="239">
        <f t="shared" ref="AK60:AM66" si="25">AF60-AF51</f>
        <v>-3.968618181818182</v>
      </c>
      <c r="AL60" s="239">
        <f t="shared" si="25"/>
        <v>-0.77466241219023235</v>
      </c>
      <c r="AM60" s="239">
        <f>AH60-AH51</f>
        <v>-5.8912854183412883E-2</v>
      </c>
    </row>
    <row r="61" spans="2:39" x14ac:dyDescent="0.3">
      <c r="B61" s="165">
        <v>0.3</v>
      </c>
      <c r="C61" s="200">
        <f>D61*C69/100</f>
        <v>9.6565818181818202</v>
      </c>
      <c r="D61" s="442">
        <f>E61-E60</f>
        <v>20.539669458402699</v>
      </c>
      <c r="E61" s="442">
        <v>92.413797504163625</v>
      </c>
      <c r="F61" s="443">
        <v>7.5862024958363747</v>
      </c>
      <c r="G61" s="444">
        <v>0.3</v>
      </c>
      <c r="H61" s="200">
        <f>I61*H69/100</f>
        <v>8.0401454545454527</v>
      </c>
      <c r="I61" s="442">
        <f>J61-J60</f>
        <v>29.206836072497943</v>
      </c>
      <c r="J61" s="442">
        <v>89.738559954664822</v>
      </c>
      <c r="K61" s="443">
        <v>10.261440045335178</v>
      </c>
      <c r="L61" s="444">
        <v>0.3</v>
      </c>
      <c r="M61" s="200">
        <f>N61*M69/100</f>
        <v>3.3505454545454536</v>
      </c>
      <c r="N61" s="442">
        <f>O61-O60</f>
        <v>23.098926278475673</v>
      </c>
      <c r="O61" s="442">
        <v>92.561288365551661</v>
      </c>
      <c r="P61" s="443">
        <v>7.4387116344483388</v>
      </c>
      <c r="Q61" s="444">
        <v>0.3</v>
      </c>
      <c r="R61" s="200">
        <f>S61*R69/100</f>
        <v>8.1005090909090818</v>
      </c>
      <c r="S61" s="442">
        <f>T61-T60</f>
        <v>27.408994629897208</v>
      </c>
      <c r="T61" s="442">
        <v>90.617915558533099</v>
      </c>
      <c r="U61" s="167">
        <v>9.3820844414668727</v>
      </c>
      <c r="AA61" s="61" t="s">
        <v>107</v>
      </c>
      <c r="AB61" s="85">
        <f>AVERAGE(AB21)</f>
        <v>71.694199999999995</v>
      </c>
      <c r="AC61" s="85">
        <f>AVERAGE(AN21)</f>
        <v>73.801494687854699</v>
      </c>
      <c r="AE61" s="85">
        <f>AVERAGE(AD21)</f>
        <v>52.236609090909099</v>
      </c>
      <c r="AF61" s="85">
        <f t="shared" ref="AF61" si="26">AVERAGE(AE21)</f>
        <v>18.760790909090904</v>
      </c>
      <c r="AG61" s="85">
        <f>AVERAGE(AH21)</f>
        <v>2.6057113132310041</v>
      </c>
      <c r="AH61" s="85">
        <f>AVERAGE(AI21)</f>
        <v>0.19838337462369771</v>
      </c>
      <c r="AI61" s="61" t="s">
        <v>107</v>
      </c>
      <c r="AJ61" s="239">
        <f t="shared" ref="AJ61:AJ65" si="27">AE61-AE52</f>
        <v>18.205045454545463</v>
      </c>
      <c r="AK61" s="239">
        <f t="shared" si="25"/>
        <v>5.8074545454545401</v>
      </c>
      <c r="AL61" s="239">
        <f t="shared" si="25"/>
        <v>0.8105395516297047</v>
      </c>
      <c r="AM61" s="239">
        <f t="shared" si="25"/>
        <v>6.5999564974747599E-2</v>
      </c>
    </row>
    <row r="62" spans="2:39" x14ac:dyDescent="0.3">
      <c r="B62" s="168">
        <v>0.25</v>
      </c>
      <c r="C62" s="439">
        <v>0.5806</v>
      </c>
      <c r="D62" s="439">
        <v>1.2349434108345758</v>
      </c>
      <c r="E62" s="439">
        <v>93.6487409149982</v>
      </c>
      <c r="F62" s="440">
        <v>6.3512590850018</v>
      </c>
      <c r="G62" s="441">
        <v>0.25</v>
      </c>
      <c r="H62" s="439">
        <v>0.68130000000000002</v>
      </c>
      <c r="I62" s="439">
        <f>J62-J61</f>
        <v>2.4749076405008736</v>
      </c>
      <c r="J62" s="439">
        <v>92.213467595165696</v>
      </c>
      <c r="K62" s="440">
        <v>7.7865324048343041</v>
      </c>
      <c r="L62" s="441">
        <v>0.25</v>
      </c>
      <c r="M62" s="439">
        <v>0.21290000000000001</v>
      </c>
      <c r="N62" s="439">
        <v>1.4677494967322064</v>
      </c>
      <c r="O62" s="439">
        <v>94.029037862283872</v>
      </c>
      <c r="P62" s="440">
        <v>5.9709621377161284</v>
      </c>
      <c r="Q62" s="441">
        <v>0.25</v>
      </c>
      <c r="R62" s="439">
        <v>0.60709999999999997</v>
      </c>
      <c r="S62" s="439">
        <v>2.0541919591800828</v>
      </c>
      <c r="T62" s="439">
        <v>92.672107517713215</v>
      </c>
      <c r="U62" s="169">
        <v>7.327892482286785</v>
      </c>
      <c r="AA62" s="63" t="s">
        <v>108</v>
      </c>
      <c r="AB62" s="85">
        <f>AVERAGE(AB22)</f>
        <v>47.312199999999997</v>
      </c>
      <c r="AC62" s="85">
        <f>AVERAGE(AN22)</f>
        <v>49.675701073636787</v>
      </c>
      <c r="AE62" s="85">
        <f>AVERAGE(AD22)</f>
        <v>30.449709090909089</v>
      </c>
      <c r="AF62" s="85">
        <f>AVERAGE(AE22)</f>
        <v>15.98519090909091</v>
      </c>
      <c r="AG62" s="85">
        <f>AVERAGE(AH22)</f>
        <v>3.0081030306286425</v>
      </c>
      <c r="AH62" s="85">
        <f>AVERAGE(AI22)</f>
        <v>0.23269804300815269</v>
      </c>
      <c r="AI62" s="63" t="s">
        <v>108</v>
      </c>
      <c r="AJ62" s="239">
        <f t="shared" si="27"/>
        <v>0.91498181818182189</v>
      </c>
      <c r="AK62" s="239">
        <f t="shared" si="25"/>
        <v>7.4040181818181825</v>
      </c>
      <c r="AL62" s="239">
        <f>AG62-AG53</f>
        <v>1.3972786932835388</v>
      </c>
      <c r="AM62" s="239">
        <f t="shared" si="25"/>
        <v>0.11179122774730278</v>
      </c>
    </row>
    <row r="63" spans="2:39" x14ac:dyDescent="0.3">
      <c r="B63" s="168">
        <v>0.125</v>
      </c>
      <c r="C63" s="439">
        <v>1.2107000000000001</v>
      </c>
      <c r="D63" s="439">
        <v>2.5751739364406152</v>
      </c>
      <c r="E63" s="439">
        <v>96.223914851438821</v>
      </c>
      <c r="F63" s="440">
        <v>3.7760851485611795</v>
      </c>
      <c r="G63" s="441">
        <v>0.125</v>
      </c>
      <c r="H63" s="439">
        <v>1.1233</v>
      </c>
      <c r="I63" s="439">
        <f>J63-J62</f>
        <v>4.0805280384186489</v>
      </c>
      <c r="J63" s="439">
        <v>96.293995633584345</v>
      </c>
      <c r="K63" s="440">
        <v>3.7060043664156552</v>
      </c>
      <c r="L63" s="441">
        <v>0.125</v>
      </c>
      <c r="M63" s="439">
        <v>0.3881</v>
      </c>
      <c r="N63" s="439">
        <v>2.6755922014174227</v>
      </c>
      <c r="O63" s="439">
        <v>96.704630063701288</v>
      </c>
      <c r="P63" s="440">
        <v>3.2953699362987123</v>
      </c>
      <c r="Q63" s="441">
        <v>0.125</v>
      </c>
      <c r="R63" s="439">
        <v>1.1741999999999999</v>
      </c>
      <c r="S63" s="439">
        <v>3.9730393649633551</v>
      </c>
      <c r="T63" s="439">
        <v>96.64514688267657</v>
      </c>
      <c r="U63" s="169">
        <v>3.3548531173234295</v>
      </c>
      <c r="AA63" s="65" t="s">
        <v>109</v>
      </c>
      <c r="AB63" s="85">
        <f>AVERAGE(AB23:AB24)</f>
        <v>27.981349999999999</v>
      </c>
      <c r="AC63" s="85">
        <f>AVERAGE(AN23:AN24)</f>
        <v>29.087310069800434</v>
      </c>
      <c r="AE63" s="85">
        <f>AVERAGE(AD23:AD24)</f>
        <v>19.509545454545457</v>
      </c>
      <c r="AF63" s="85">
        <f t="shared" ref="AF63" si="28">AVERAGE(AE23:AE24)</f>
        <v>7.7107545454545452</v>
      </c>
      <c r="AG63" s="85">
        <f>AVERAGE(AH23:AH24)</f>
        <v>1.7395806914049476</v>
      </c>
      <c r="AH63" s="85">
        <f>AVERAGE(AI23:AI24)</f>
        <v>0.12742937839548446</v>
      </c>
      <c r="AI63" s="65" t="s">
        <v>109</v>
      </c>
      <c r="AJ63" s="239">
        <f t="shared" si="27"/>
        <v>-7.1653454545454558</v>
      </c>
      <c r="AK63" s="239">
        <f t="shared" si="25"/>
        <v>-5.8510045454545434</v>
      </c>
      <c r="AL63" s="239">
        <f>AG63-AG54</f>
        <v>-1.5759909038885076</v>
      </c>
      <c r="AM63" s="239">
        <f t="shared" si="25"/>
        <v>-0.14377021099166365</v>
      </c>
    </row>
    <row r="64" spans="2:39" ht="15" thickBot="1" x14ac:dyDescent="0.35">
      <c r="B64" s="170">
        <v>6.3E-2</v>
      </c>
      <c r="C64" s="436">
        <v>0.61739999999999995</v>
      </c>
      <c r="D64" s="436">
        <v>1.3132174678767947</v>
      </c>
      <c r="E64" s="436">
        <v>97.537132319315617</v>
      </c>
      <c r="F64" s="437">
        <v>2.4628676806843828</v>
      </c>
      <c r="G64" s="438">
        <v>6.3E-2</v>
      </c>
      <c r="H64" s="436">
        <v>0.4425</v>
      </c>
      <c r="I64" s="436">
        <v>1.6074367105851071</v>
      </c>
      <c r="J64" s="436">
        <v>97.90143234416945</v>
      </c>
      <c r="K64" s="437">
        <v>2.0985676558305499</v>
      </c>
      <c r="L64" s="438">
        <v>6.3E-2</v>
      </c>
      <c r="M64" s="436">
        <v>0.17649999999999999</v>
      </c>
      <c r="N64" s="436">
        <v>1.2168050078592503</v>
      </c>
      <c r="O64" s="436">
        <v>97.921435071560538</v>
      </c>
      <c r="P64" s="437">
        <v>2.0785649284394623</v>
      </c>
      <c r="Q64" s="438">
        <v>6.3E-2</v>
      </c>
      <c r="R64" s="436">
        <v>0.3775</v>
      </c>
      <c r="S64" s="436">
        <v>1.2773142226823935</v>
      </c>
      <c r="T64" s="436">
        <v>97.922461105358963</v>
      </c>
      <c r="U64" s="172">
        <v>2.0775388946410374</v>
      </c>
      <c r="AA64" s="67" t="s">
        <v>110</v>
      </c>
      <c r="AB64" s="85">
        <f>AVERAGE(AB25:AB26)</f>
        <v>46.010599999999997</v>
      </c>
      <c r="AC64" s="85">
        <f>AVERAGE(AN25:AN26)</f>
        <v>48.105826075559605</v>
      </c>
      <c r="AE64" s="85">
        <f>AVERAGE(AD25:AD26)</f>
        <v>33.284149999999997</v>
      </c>
      <c r="AF64" s="85">
        <f t="shared" ref="AF64" si="29">AVERAGE(AE25:AE26)</f>
        <v>12.056050000000003</v>
      </c>
      <c r="AG64" s="85">
        <f>AVERAGE(AH25:AH26)</f>
        <v>2.5537808772018149</v>
      </c>
      <c r="AH64" s="85">
        <f>AVERAGE(AI25:AI26)</f>
        <v>0.21184519835779508</v>
      </c>
      <c r="AI64" s="67" t="s">
        <v>110</v>
      </c>
      <c r="AJ64" s="239">
        <f t="shared" si="27"/>
        <v>-2.2372181818181787</v>
      </c>
      <c r="AK64" s="239">
        <f t="shared" si="25"/>
        <v>0.65411818181818049</v>
      </c>
      <c r="AL64" s="239">
        <f t="shared" si="25"/>
        <v>-6.2934888555123525E-2</v>
      </c>
      <c r="AM64" s="239">
        <f t="shared" si="25"/>
        <v>-1.2090433338006967E-2</v>
      </c>
    </row>
    <row r="65" spans="2:39" x14ac:dyDescent="0.3">
      <c r="B65" s="165">
        <v>5.2999999999999999E-2</v>
      </c>
      <c r="C65" s="442">
        <v>0.15359999999999999</v>
      </c>
      <c r="D65" s="442">
        <v>0.32670910765447958</v>
      </c>
      <c r="E65" s="442">
        <v>97.863841426970097</v>
      </c>
      <c r="F65" s="443">
        <v>2.1361585730299026</v>
      </c>
      <c r="G65" s="444">
        <v>5.2999999999999999E-2</v>
      </c>
      <c r="H65" s="442">
        <v>0.114125</v>
      </c>
      <c r="I65" s="442">
        <v>0.41457336631757136</v>
      </c>
      <c r="J65" s="442">
        <v>98.316005710487019</v>
      </c>
      <c r="K65" s="443">
        <v>1.6839942895129809</v>
      </c>
      <c r="L65" s="444">
        <v>5.2999999999999999E-2</v>
      </c>
      <c r="M65" s="442">
        <v>5.0799999999999998E-2</v>
      </c>
      <c r="N65" s="442">
        <v>0.3502192317237956</v>
      </c>
      <c r="O65" s="442">
        <v>98.271654303284336</v>
      </c>
      <c r="P65" s="443">
        <v>1.7283456967156638</v>
      </c>
      <c r="Q65" s="444">
        <v>5.2999999999999999E-2</v>
      </c>
      <c r="R65" s="442">
        <v>0.10290000000000001</v>
      </c>
      <c r="S65" s="442">
        <v>0.3481738636132935</v>
      </c>
      <c r="T65" s="442">
        <v>98.27063496897226</v>
      </c>
      <c r="U65" s="167">
        <v>1.72936503102774</v>
      </c>
      <c r="AA65" s="69" t="s">
        <v>111</v>
      </c>
      <c r="AB65" s="85">
        <f>AVERAGE(AB27:AB28)</f>
        <v>20.037800000000001</v>
      </c>
      <c r="AC65" s="85">
        <f>AVERAGE(AN27:AN28)</f>
        <v>20.83978160826225</v>
      </c>
      <c r="AE65" s="85">
        <f>AVERAGE(AD27:AD28)</f>
        <v>13.902249999999999</v>
      </c>
      <c r="AF65" s="85">
        <f t="shared" ref="AF65" si="30">AVERAGE(AE27:AE28)</f>
        <v>5.5937000000000019</v>
      </c>
      <c r="AG65" s="85">
        <f>AVERAGE(AH27:AH28)</f>
        <v>1.2616566243532383</v>
      </c>
      <c r="AH65" s="85">
        <f>AVERAGE(AI27:AI28)</f>
        <v>8.2174983909014038E-2</v>
      </c>
      <c r="AI65" s="69" t="s">
        <v>111</v>
      </c>
      <c r="AJ65" s="239">
        <f t="shared" si="27"/>
        <v>-0.68963636363636382</v>
      </c>
      <c r="AK65" s="239">
        <f t="shared" si="25"/>
        <v>1.1640363636363666</v>
      </c>
      <c r="AL65" s="239">
        <f t="shared" si="25"/>
        <v>0.38746072842202617</v>
      </c>
      <c r="AM65" s="239">
        <f t="shared" si="25"/>
        <v>2.8259884453441547E-2</v>
      </c>
    </row>
    <row r="66" spans="2:39" x14ac:dyDescent="0.3">
      <c r="B66" s="168">
        <v>3.7999999999999999E-2</v>
      </c>
      <c r="C66" s="439">
        <v>0.24840000000000001</v>
      </c>
      <c r="D66" s="439">
        <v>0.52834988503497871</v>
      </c>
      <c r="E66" s="439">
        <v>98.392191312005082</v>
      </c>
      <c r="F66" s="440">
        <v>1.6078086879949183</v>
      </c>
      <c r="G66" s="441">
        <v>3.7999999999999999E-2</v>
      </c>
      <c r="H66" s="439">
        <v>0.20180000000000001</v>
      </c>
      <c r="I66" s="439">
        <v>0.73306379253350185</v>
      </c>
      <c r="J66" s="439">
        <v>99.049069503020519</v>
      </c>
      <c r="K66" s="440">
        <v>0.95093049697948118</v>
      </c>
      <c r="L66" s="441">
        <v>3.7999999999999999E-2</v>
      </c>
      <c r="M66" s="439">
        <v>9.5399999999999999E-2</v>
      </c>
      <c r="N66" s="439">
        <v>0.65769517138681299</v>
      </c>
      <c r="O66" s="439">
        <v>98.929349474671156</v>
      </c>
      <c r="P66" s="440">
        <v>1.0706505253288441</v>
      </c>
      <c r="Q66" s="441">
        <v>3.7999999999999999E-2</v>
      </c>
      <c r="R66" s="439">
        <v>0.28420000000000001</v>
      </c>
      <c r="S66" s="439">
        <v>0.9616230518843345</v>
      </c>
      <c r="T66" s="439">
        <v>99.232258020856591</v>
      </c>
      <c r="U66" s="169">
        <v>0.76774197914340903</v>
      </c>
      <c r="AA66" s="70" t="s">
        <v>112</v>
      </c>
      <c r="AB66" s="85">
        <f>AVERAGE(AB29)</f>
        <v>31.258299999999998</v>
      </c>
      <c r="AC66" s="85">
        <f>AVERAGE(AN29)</f>
        <v>32.100596932897432</v>
      </c>
      <c r="AE66" s="85">
        <f>AVERAGE(AD29)</f>
        <v>20.956563636363637</v>
      </c>
      <c r="AF66" s="85">
        <f t="shared" ref="AF66" si="31">AVERAGE(AE29)</f>
        <v>9.8143363636363592</v>
      </c>
      <c r="AG66" s="85">
        <f>AVERAGE(AH29)</f>
        <v>1.249394894119128</v>
      </c>
      <c r="AH66" s="85">
        <f>AVERAGE(AI29)</f>
        <v>8.0302038778309603E-2</v>
      </c>
      <c r="AI66" s="70" t="s">
        <v>112</v>
      </c>
      <c r="AJ66" s="239">
        <f>AE66-AE57</f>
        <v>1.137509090909095</v>
      </c>
      <c r="AK66" s="239">
        <f t="shared" si="25"/>
        <v>0.80814090909090197</v>
      </c>
      <c r="AL66" s="239">
        <f t="shared" si="25"/>
        <v>-0.51978052806460084</v>
      </c>
      <c r="AM66" s="239">
        <f t="shared" si="25"/>
        <v>-4.1853378148473147E-2</v>
      </c>
    </row>
    <row r="67" spans="2:39" ht="15" thickBot="1" x14ac:dyDescent="0.35">
      <c r="B67" s="170">
        <v>2.5000000000000001E-2</v>
      </c>
      <c r="C67" s="436">
        <v>0.1384</v>
      </c>
      <c r="D67" s="436">
        <v>0.29437851887617172</v>
      </c>
      <c r="E67" s="436">
        <v>98.686569830881254</v>
      </c>
      <c r="F67" s="437">
        <v>1.313430169118746</v>
      </c>
      <c r="G67" s="438">
        <v>2.5000000000000001E-2</v>
      </c>
      <c r="H67" s="436">
        <v>0.1439</v>
      </c>
      <c r="I67" s="436">
        <v>0.52273478565694209</v>
      </c>
      <c r="J67" s="436">
        <v>99.571804288677455</v>
      </c>
      <c r="K67" s="437">
        <v>0.42819571132254453</v>
      </c>
      <c r="L67" s="438">
        <v>2.5000000000000001E-2</v>
      </c>
      <c r="M67" s="436">
        <v>6.7599999999999993E-2</v>
      </c>
      <c r="N67" s="436">
        <v>0.46603976504977523</v>
      </c>
      <c r="O67" s="436">
        <v>99.395389239720927</v>
      </c>
      <c r="P67" s="437">
        <v>0.60461076027907268</v>
      </c>
      <c r="Q67" s="438">
        <v>2.5000000000000001E-2</v>
      </c>
      <c r="R67" s="436">
        <v>0.151</v>
      </c>
      <c r="S67" s="436">
        <v>0.51092568907295743</v>
      </c>
      <c r="T67" s="436">
        <v>99.743183709929554</v>
      </c>
      <c r="U67" s="172">
        <v>0.25681629007044648</v>
      </c>
    </row>
    <row r="68" spans="2:39" x14ac:dyDescent="0.3">
      <c r="B68" s="148" t="s">
        <v>70</v>
      </c>
      <c r="C68" s="197">
        <v>0.61750000000001393</v>
      </c>
      <c r="D68" s="197">
        <v>1.3134301691187873</v>
      </c>
      <c r="E68" s="197">
        <v>100.00000000000004</v>
      </c>
      <c r="F68" s="198" t="s">
        <v>71</v>
      </c>
      <c r="G68" s="196" t="s">
        <v>70</v>
      </c>
      <c r="H68" s="197">
        <v>0.11787500000000506</v>
      </c>
      <c r="I68" s="197">
        <v>0.42819571132254824</v>
      </c>
      <c r="J68" s="197">
        <v>100</v>
      </c>
      <c r="K68" s="198">
        <v>0</v>
      </c>
      <c r="L68" s="196" t="s">
        <v>70</v>
      </c>
      <c r="M68" s="197">
        <v>8.7699999999998113E-2</v>
      </c>
      <c r="N68" s="197">
        <v>0.60461076027905925</v>
      </c>
      <c r="O68" s="197">
        <v>99.999999999999986</v>
      </c>
      <c r="P68" s="198">
        <v>0</v>
      </c>
      <c r="Q68" s="196" t="s">
        <v>70</v>
      </c>
      <c r="R68" s="197">
        <v>7.5900000000004297E-2</v>
      </c>
      <c r="S68" s="197">
        <v>0.25681629007046136</v>
      </c>
      <c r="T68" s="197">
        <v>100.00000000000001</v>
      </c>
      <c r="U68" s="96">
        <v>0</v>
      </c>
      <c r="AJ68" s="229" t="s">
        <v>73</v>
      </c>
      <c r="AK68" s="215" t="s">
        <v>127</v>
      </c>
      <c r="AL68" s="215" t="s">
        <v>128</v>
      </c>
    </row>
    <row r="69" spans="2:39" ht="15" thickBot="1" x14ac:dyDescent="0.35">
      <c r="B69" s="143" t="s">
        <v>24</v>
      </c>
      <c r="C69" s="445">
        <v>47.014299999999999</v>
      </c>
      <c r="D69" s="446">
        <f>SUM(D57:D68)</f>
        <v>100.00000000000004</v>
      </c>
      <c r="E69" s="447">
        <f>SUM(C57:C68)</f>
        <v>47.014300000000013</v>
      </c>
      <c r="F69" s="448"/>
      <c r="G69" s="449" t="s">
        <v>24</v>
      </c>
      <c r="H69" s="445">
        <v>27.528300000000002</v>
      </c>
      <c r="I69" s="446">
        <f>SUM(H57:H68)</f>
        <v>27.528300000000002</v>
      </c>
      <c r="J69" s="447"/>
      <c r="K69" s="448"/>
      <c r="L69" s="449" t="s">
        <v>24</v>
      </c>
      <c r="M69" s="445">
        <v>14.5052</v>
      </c>
      <c r="N69" s="446"/>
      <c r="O69" s="447"/>
      <c r="P69" s="448"/>
      <c r="Q69" s="449" t="s">
        <v>24</v>
      </c>
      <c r="R69" s="445">
        <v>29.554200000000002</v>
      </c>
      <c r="S69" s="446">
        <v>100.00000000000001</v>
      </c>
      <c r="T69" s="447"/>
      <c r="U69" s="147"/>
      <c r="AJ69" s="59" t="s">
        <v>106</v>
      </c>
      <c r="AK69" s="85">
        <f>AB60-AB51</f>
        <v>-17.267499999999998</v>
      </c>
      <c r="AL69" s="85">
        <f>AC60-AC51</f>
        <v>-16.659925266373641</v>
      </c>
    </row>
    <row r="70" spans="2:39" ht="15" thickBot="1" x14ac:dyDescent="0.35">
      <c r="AJ70" s="61" t="s">
        <v>107</v>
      </c>
      <c r="AK70" s="85">
        <f t="shared" ref="AK70:AL75" si="32">AB61-AB52</f>
        <v>24.205699999999993</v>
      </c>
      <c r="AL70" s="85">
        <f t="shared" si="32"/>
        <v>24.889039116604451</v>
      </c>
    </row>
    <row r="71" spans="2:39" x14ac:dyDescent="0.3">
      <c r="B71" s="504" t="s">
        <v>5</v>
      </c>
      <c r="C71" s="505"/>
      <c r="D71" s="505"/>
      <c r="E71" s="505"/>
      <c r="F71" s="506"/>
      <c r="G71" s="504" t="s">
        <v>6</v>
      </c>
      <c r="H71" s="505"/>
      <c r="I71" s="505"/>
      <c r="J71" s="505"/>
      <c r="K71" s="506"/>
      <c r="AJ71" s="63" t="s">
        <v>108</v>
      </c>
      <c r="AK71" s="85">
        <f t="shared" si="32"/>
        <v>8.5274999999999963</v>
      </c>
      <c r="AL71" s="85">
        <f>AC62-AC53</f>
        <v>9.8280699210308384</v>
      </c>
    </row>
    <row r="72" spans="2:39" ht="15" thickBot="1" x14ac:dyDescent="0.35">
      <c r="B72" s="150" t="s">
        <v>65</v>
      </c>
      <c r="C72" s="151" t="s">
        <v>66</v>
      </c>
      <c r="D72" s="151" t="s">
        <v>67</v>
      </c>
      <c r="E72" s="151" t="s">
        <v>68</v>
      </c>
      <c r="F72" s="152" t="s">
        <v>69</v>
      </c>
      <c r="G72" s="150" t="s">
        <v>65</v>
      </c>
      <c r="H72" s="151" t="s">
        <v>66</v>
      </c>
      <c r="I72" s="151" t="s">
        <v>67</v>
      </c>
      <c r="J72" s="151" t="s">
        <v>68</v>
      </c>
      <c r="K72" s="152" t="s">
        <v>69</v>
      </c>
      <c r="AJ72" s="65" t="s">
        <v>109</v>
      </c>
      <c r="AK72" s="85">
        <f t="shared" si="32"/>
        <v>-13.177100000000003</v>
      </c>
      <c r="AL72" s="85">
        <f t="shared" si="32"/>
        <v>-14.73611111488017</v>
      </c>
    </row>
    <row r="73" spans="2:39" x14ac:dyDescent="0.3">
      <c r="B73" s="156">
        <v>5</v>
      </c>
      <c r="C73" s="157">
        <v>0</v>
      </c>
      <c r="D73" s="157">
        <v>0</v>
      </c>
      <c r="E73" s="157">
        <v>0</v>
      </c>
      <c r="F73" s="158">
        <v>100</v>
      </c>
      <c r="G73" s="156">
        <v>5</v>
      </c>
      <c r="H73" s="157">
        <v>0</v>
      </c>
      <c r="I73" s="157">
        <v>0</v>
      </c>
      <c r="J73" s="157">
        <v>0</v>
      </c>
      <c r="K73" s="158">
        <v>100</v>
      </c>
      <c r="AJ73" s="67" t="s">
        <v>110</v>
      </c>
      <c r="AK73" s="85">
        <f t="shared" si="32"/>
        <v>-1.6156000000000006</v>
      </c>
      <c r="AL73" s="85">
        <f t="shared" si="32"/>
        <v>-1.6581253218931309</v>
      </c>
    </row>
    <row r="74" spans="2:39" x14ac:dyDescent="0.3">
      <c r="B74" s="98">
        <v>1</v>
      </c>
      <c r="C74" s="62">
        <v>26.044</v>
      </c>
      <c r="D74" s="62">
        <v>54.842751402971246</v>
      </c>
      <c r="E74" s="62">
        <v>54.842751402971246</v>
      </c>
      <c r="F74" s="99">
        <v>45.157248597028754</v>
      </c>
      <c r="G74" s="98">
        <v>1</v>
      </c>
      <c r="H74" s="62">
        <v>40.408200000000001</v>
      </c>
      <c r="I74" s="62">
        <v>56.361881435318338</v>
      </c>
      <c r="J74" s="62">
        <v>56.361881435318338</v>
      </c>
      <c r="K74" s="99">
        <v>43.638118564681662</v>
      </c>
      <c r="AJ74" s="69" t="s">
        <v>111</v>
      </c>
      <c r="AK74" s="85">
        <f t="shared" si="32"/>
        <v>0.5995999999999988</v>
      </c>
      <c r="AL74" s="85">
        <f t="shared" si="32"/>
        <v>0.89012061287546729</v>
      </c>
    </row>
    <row r="75" spans="2:39" ht="15" thickBot="1" x14ac:dyDescent="0.35">
      <c r="B75" s="159">
        <v>0.85</v>
      </c>
      <c r="C75" s="105">
        <v>4.0358000000000001</v>
      </c>
      <c r="D75" s="105">
        <f>E75-E74</f>
        <v>8.4984785790243933</v>
      </c>
      <c r="E75" s="105">
        <v>63.341229981995639</v>
      </c>
      <c r="F75" s="106">
        <v>36.658770018004361</v>
      </c>
      <c r="G75" s="159">
        <v>0.85</v>
      </c>
      <c r="H75" s="105">
        <v>6.3418999999999999</v>
      </c>
      <c r="I75" s="105">
        <f>J75-J74</f>
        <v>8.8457643714554308</v>
      </c>
      <c r="J75" s="105">
        <v>65.207645806773769</v>
      </c>
      <c r="K75" s="106">
        <v>34.792354193226231</v>
      </c>
      <c r="AJ75" s="70" t="s">
        <v>112</v>
      </c>
      <c r="AK75" s="85">
        <f>AB66-AB57</f>
        <v>1.7379999999999995</v>
      </c>
      <c r="AL75" s="85">
        <f t="shared" si="32"/>
        <v>1.3840160937869221</v>
      </c>
    </row>
    <row r="76" spans="2:39" ht="15" thickBot="1" x14ac:dyDescent="0.35">
      <c r="B76" s="421">
        <v>0.7</v>
      </c>
      <c r="C76" s="422">
        <f>D76*C85/100</f>
        <v>3.9517636363636366</v>
      </c>
      <c r="D76" s="422">
        <f>E76-E75</f>
        <v>8.3215170754259162</v>
      </c>
      <c r="E76" s="422">
        <f>'Spring Weights'!N73</f>
        <v>71.662747057421555</v>
      </c>
      <c r="F76" s="423"/>
      <c r="G76" s="421">
        <v>0.7</v>
      </c>
      <c r="H76" s="422">
        <f>I76*H85/100</f>
        <v>5.4865090909090961</v>
      </c>
      <c r="I76" s="422">
        <f>J76-J75</f>
        <v>7.6526540374383103</v>
      </c>
      <c r="J76" s="422">
        <f>'Spring Weights'!N74</f>
        <v>72.860299844212079</v>
      </c>
      <c r="K76" s="423"/>
    </row>
    <row r="77" spans="2:39" x14ac:dyDescent="0.3">
      <c r="B77" s="156">
        <v>0.3</v>
      </c>
      <c r="C77" s="157">
        <f>D77*C85/100</f>
        <v>10.538036363636365</v>
      </c>
      <c r="D77" s="157">
        <f>E77-E76</f>
        <v>22.190712201135781</v>
      </c>
      <c r="E77" s="157">
        <v>93.853459258557336</v>
      </c>
      <c r="F77" s="158">
        <v>6.1465407414426636</v>
      </c>
      <c r="G77" s="156">
        <v>0.3</v>
      </c>
      <c r="H77" s="157">
        <f>I77*H85/100</f>
        <v>14.630690909090902</v>
      </c>
      <c r="I77" s="157">
        <f>J77-J76</f>
        <v>20.407077433168794</v>
      </c>
      <c r="J77" s="157">
        <v>93.267377277380874</v>
      </c>
      <c r="K77" s="158">
        <v>6.7326227226191264</v>
      </c>
      <c r="AA77" t="s">
        <v>133</v>
      </c>
    </row>
    <row r="78" spans="2:39" x14ac:dyDescent="0.3">
      <c r="B78" s="98">
        <v>0.25</v>
      </c>
      <c r="C78" s="62">
        <v>0.70679999999999998</v>
      </c>
      <c r="D78" s="62">
        <v>1.4883603398717584</v>
      </c>
      <c r="E78" s="62">
        <v>95.341819598429097</v>
      </c>
      <c r="F78" s="99">
        <v>4.6581804015709025</v>
      </c>
      <c r="G78" s="98">
        <v>0.25</v>
      </c>
      <c r="H78" s="62">
        <v>1.1862999999999999</v>
      </c>
      <c r="I78" s="62">
        <v>1.654666625752153</v>
      </c>
      <c r="J78" s="62">
        <v>94.92204390313303</v>
      </c>
      <c r="K78" s="99">
        <v>5.0779560968669699</v>
      </c>
    </row>
    <row r="79" spans="2:39" x14ac:dyDescent="0.3">
      <c r="B79" s="98">
        <v>0.125</v>
      </c>
      <c r="C79" s="62">
        <v>1.2571000000000001</v>
      </c>
      <c r="D79" s="62">
        <v>2.6471672089032081</v>
      </c>
      <c r="E79" s="62">
        <v>97.98898680733231</v>
      </c>
      <c r="F79" s="99">
        <v>2.01101319266769</v>
      </c>
      <c r="G79" s="98">
        <v>0.125</v>
      </c>
      <c r="H79" s="62">
        <v>2.1760999999999999</v>
      </c>
      <c r="I79" s="62">
        <v>3.0352525029918738</v>
      </c>
      <c r="J79" s="62">
        <v>97.957296406124897</v>
      </c>
      <c r="K79" s="99">
        <v>2.0427035938751033</v>
      </c>
    </row>
    <row r="80" spans="2:39" ht="15" thickBot="1" x14ac:dyDescent="0.35">
      <c r="B80" s="159">
        <v>6.3E-2</v>
      </c>
      <c r="C80" s="105">
        <v>0.45140000000000002</v>
      </c>
      <c r="D80" s="105">
        <v>0.95054592164418761</v>
      </c>
      <c r="E80" s="105">
        <v>98.939532728976502</v>
      </c>
      <c r="F80" s="106">
        <v>1.0604672710234979</v>
      </c>
      <c r="G80" s="159">
        <v>6.3E-2</v>
      </c>
      <c r="H80" s="105">
        <v>0.76770000000000005</v>
      </c>
      <c r="I80" s="105">
        <v>1.0707979167073489</v>
      </c>
      <c r="J80" s="105">
        <v>99.028094322832246</v>
      </c>
      <c r="K80" s="106">
        <v>0.97190567716775433</v>
      </c>
    </row>
    <row r="81" spans="2:11" x14ac:dyDescent="0.3">
      <c r="B81" s="156">
        <v>5.2999999999999999E-2</v>
      </c>
      <c r="C81" s="157">
        <v>6.7799999999999999E-2</v>
      </c>
      <c r="D81" s="157">
        <v>0.14277140781452352</v>
      </c>
      <c r="E81" s="157">
        <v>99.082304136791024</v>
      </c>
      <c r="F81" s="158">
        <v>0.91769586320897645</v>
      </c>
      <c r="G81" s="156">
        <v>5.2999999999999999E-2</v>
      </c>
      <c r="H81" s="157">
        <v>0.1193</v>
      </c>
      <c r="I81" s="157">
        <v>0.16640118726479969</v>
      </c>
      <c r="J81" s="157">
        <v>99.194495510097042</v>
      </c>
      <c r="K81" s="158">
        <v>0.8055044899029582</v>
      </c>
    </row>
    <row r="82" spans="2:11" x14ac:dyDescent="0.3">
      <c r="B82" s="98">
        <v>3.7999999999999999E-2</v>
      </c>
      <c r="C82" s="62">
        <v>0.18060000000000001</v>
      </c>
      <c r="D82" s="62">
        <v>0.38030259957673962</v>
      </c>
      <c r="E82" s="62">
        <v>99.462606736367761</v>
      </c>
      <c r="F82" s="99">
        <v>0.53739326363223938</v>
      </c>
      <c r="G82" s="98">
        <v>3.7999999999999999E-2</v>
      </c>
      <c r="H82" s="62">
        <v>0.2702</v>
      </c>
      <c r="I82" s="62">
        <v>0.37687846436671307</v>
      </c>
      <c r="J82" s="62">
        <v>99.571373974463754</v>
      </c>
      <c r="K82" s="99">
        <v>0.4286260255362464</v>
      </c>
    </row>
    <row r="83" spans="2:11" x14ac:dyDescent="0.3">
      <c r="B83" s="98">
        <v>2.5000000000000001E-2</v>
      </c>
      <c r="C83" s="62">
        <v>0.15920000000000001</v>
      </c>
      <c r="D83" s="62">
        <v>0.33523905787717029</v>
      </c>
      <c r="E83" s="62">
        <v>99.797845794244935</v>
      </c>
      <c r="F83" s="99">
        <v>0.20215420575506471</v>
      </c>
      <c r="G83" s="98">
        <v>2.5000000000000001E-2</v>
      </c>
      <c r="H83" s="62">
        <v>0.23200000000000001</v>
      </c>
      <c r="I83" s="62">
        <v>0.32359660893070852</v>
      </c>
      <c r="J83" s="62">
        <v>99.894970583394468</v>
      </c>
      <c r="K83" s="99">
        <v>0.10502941660553233</v>
      </c>
    </row>
    <row r="84" spans="2:11" ht="15" thickBot="1" x14ac:dyDescent="0.35">
      <c r="B84" s="159" t="s">
        <v>70</v>
      </c>
      <c r="C84" s="105">
        <v>9.6000000000003638E-2</v>
      </c>
      <c r="D84" s="105">
        <v>0.20215420575508519</v>
      </c>
      <c r="E84" s="105">
        <v>100.00000000000001</v>
      </c>
      <c r="F84" s="106">
        <v>0</v>
      </c>
      <c r="G84" s="159" t="s">
        <v>70</v>
      </c>
      <c r="H84" s="105">
        <v>7.5299999999984379E-2</v>
      </c>
      <c r="I84" s="105">
        <v>0.10502941660550558</v>
      </c>
      <c r="J84" s="105">
        <v>99.999999999999972</v>
      </c>
      <c r="K84" s="106">
        <v>0</v>
      </c>
    </row>
    <row r="85" spans="2:11" ht="15" thickBot="1" x14ac:dyDescent="0.35">
      <c r="B85" s="160" t="s">
        <v>24</v>
      </c>
      <c r="C85" s="161">
        <v>47.488500000000002</v>
      </c>
      <c r="D85" s="162"/>
      <c r="E85" s="163"/>
      <c r="F85" s="164"/>
      <c r="G85" s="160" t="s">
        <v>24</v>
      </c>
      <c r="H85" s="161">
        <v>71.694199999999995</v>
      </c>
      <c r="I85" s="162"/>
      <c r="J85" s="163"/>
      <c r="K85" s="164"/>
    </row>
    <row r="86" spans="2:11" ht="15" thickBot="1" x14ac:dyDescent="0.35"/>
    <row r="87" spans="2:11" x14ac:dyDescent="0.3">
      <c r="B87" s="529" t="s">
        <v>7</v>
      </c>
      <c r="C87" s="530"/>
      <c r="D87" s="530"/>
      <c r="E87" s="530"/>
      <c r="F87" s="531"/>
      <c r="G87" s="529" t="s">
        <v>8</v>
      </c>
      <c r="H87" s="530"/>
      <c r="I87" s="530"/>
      <c r="J87" s="530"/>
      <c r="K87" s="531"/>
    </row>
    <row r="88" spans="2:11" ht="15" thickBot="1" x14ac:dyDescent="0.35">
      <c r="B88" s="173" t="s">
        <v>65</v>
      </c>
      <c r="C88" s="174" t="s">
        <v>66</v>
      </c>
      <c r="D88" s="174" t="s">
        <v>67</v>
      </c>
      <c r="E88" s="174" t="s">
        <v>68</v>
      </c>
      <c r="F88" s="175" t="s">
        <v>69</v>
      </c>
      <c r="G88" s="173" t="s">
        <v>65</v>
      </c>
      <c r="H88" s="174" t="s">
        <v>66</v>
      </c>
      <c r="I88" s="174" t="s">
        <v>67</v>
      </c>
      <c r="J88" s="174" t="s">
        <v>68</v>
      </c>
      <c r="K88" s="175" t="s">
        <v>69</v>
      </c>
    </row>
    <row r="89" spans="2:11" x14ac:dyDescent="0.3">
      <c r="B89" s="179">
        <v>5</v>
      </c>
      <c r="C89" s="180">
        <v>0</v>
      </c>
      <c r="D89" s="180">
        <v>0</v>
      </c>
      <c r="E89" s="180">
        <v>0</v>
      </c>
      <c r="F89" s="181">
        <v>100</v>
      </c>
      <c r="G89" s="179">
        <v>5</v>
      </c>
      <c r="H89" s="180">
        <v>0</v>
      </c>
      <c r="I89" s="180">
        <v>0</v>
      </c>
      <c r="J89" s="180">
        <v>0</v>
      </c>
      <c r="K89" s="181">
        <v>100</v>
      </c>
    </row>
    <row r="90" spans="2:11" x14ac:dyDescent="0.3">
      <c r="B90" s="107">
        <v>1</v>
      </c>
      <c r="C90" s="64">
        <v>21.6877</v>
      </c>
      <c r="D90" s="64">
        <v>45.839550898077029</v>
      </c>
      <c r="E90" s="64">
        <v>45.839550898077029</v>
      </c>
      <c r="F90" s="108">
        <v>54.160449101922971</v>
      </c>
      <c r="G90" s="107">
        <v>1</v>
      </c>
      <c r="H90" s="64">
        <v>23.994499999999999</v>
      </c>
      <c r="I90" s="64">
        <v>61.86589041555046</v>
      </c>
      <c r="J90" s="64">
        <v>61.86589041555046</v>
      </c>
      <c r="K90" s="108">
        <v>38.13410958444954</v>
      </c>
    </row>
    <row r="91" spans="2:11" ht="15" thickBot="1" x14ac:dyDescent="0.35">
      <c r="B91" s="182">
        <v>0.85</v>
      </c>
      <c r="C91" s="114">
        <v>4.2088000000000001</v>
      </c>
      <c r="D91" s="114">
        <v>8.8958027739145518</v>
      </c>
      <c r="E91" s="114">
        <v>54.735353671991582</v>
      </c>
      <c r="F91" s="115">
        <v>45.264646328008418</v>
      </c>
      <c r="G91" s="182">
        <v>0.85</v>
      </c>
      <c r="H91" s="114">
        <v>3.0171999999999999</v>
      </c>
      <c r="I91" s="114">
        <v>7.7793562925586635</v>
      </c>
      <c r="J91" s="114">
        <v>69.645246708109127</v>
      </c>
      <c r="K91" s="115">
        <v>30.354753291890873</v>
      </c>
    </row>
    <row r="92" spans="2:11" ht="15" thickBot="1" x14ac:dyDescent="0.35">
      <c r="B92" s="424">
        <v>0.7</v>
      </c>
      <c r="C92" s="422">
        <f>D92*C101/100</f>
        <v>4.5532090909090908</v>
      </c>
      <c r="D92" s="425">
        <f>E92-E91</f>
        <v>9.6237526280940031</v>
      </c>
      <c r="E92" s="425">
        <f>'Spring Weights'!N86</f>
        <v>64.359106300085585</v>
      </c>
      <c r="F92" s="426"/>
      <c r="G92" s="424">
        <v>0.7</v>
      </c>
      <c r="H92" s="422">
        <f>I92*H101/100</f>
        <v>2.5230272727272696</v>
      </c>
      <c r="I92" s="425">
        <f>J92-J91</f>
        <v>6.5052128100185627</v>
      </c>
      <c r="J92" s="425">
        <f>'Spring Weights'!N87</f>
        <v>76.15045951812769</v>
      </c>
      <c r="K92" s="426"/>
    </row>
    <row r="93" spans="2:11" x14ac:dyDescent="0.3">
      <c r="B93" s="179">
        <v>0.3</v>
      </c>
      <c r="C93" s="157">
        <f>D93*C101/100</f>
        <v>12.141890909090911</v>
      </c>
      <c r="D93" s="180">
        <f>E93-E92</f>
        <v>25.663340341584018</v>
      </c>
      <c r="E93" s="180">
        <v>90.022446641669603</v>
      </c>
      <c r="F93" s="181">
        <v>9.9775533583303968</v>
      </c>
      <c r="G93" s="179">
        <v>0.3</v>
      </c>
      <c r="H93" s="157">
        <f>I93*H101/100</f>
        <v>6.7280727272727283</v>
      </c>
      <c r="I93" s="180">
        <f>J93-J92</f>
        <v>17.347234160049524</v>
      </c>
      <c r="J93" s="180">
        <v>93.497693678177214</v>
      </c>
      <c r="K93" s="181">
        <v>6.5023063218227861</v>
      </c>
    </row>
    <row r="94" spans="2:11" x14ac:dyDescent="0.3">
      <c r="B94" s="107">
        <v>0.25</v>
      </c>
      <c r="C94" s="64">
        <v>0.96260000000000001</v>
      </c>
      <c r="D94" s="64">
        <v>2.034570364514861</v>
      </c>
      <c r="E94" s="64">
        <v>92.057017006184466</v>
      </c>
      <c r="F94" s="108">
        <v>7.9429829938155336</v>
      </c>
      <c r="G94" s="107">
        <v>0.25</v>
      </c>
      <c r="H94" s="64">
        <v>0.47070000000000001</v>
      </c>
      <c r="I94" s="64">
        <v>1.2136228976890371</v>
      </c>
      <c r="J94" s="64">
        <v>94.711316575866249</v>
      </c>
      <c r="K94" s="108">
        <v>5.288683424133751</v>
      </c>
    </row>
    <row r="95" spans="2:11" x14ac:dyDescent="0.3">
      <c r="B95" s="107">
        <v>0.125</v>
      </c>
      <c r="C95" s="64">
        <v>1.9917</v>
      </c>
      <c r="D95" s="64">
        <v>4.2096964419325245</v>
      </c>
      <c r="E95" s="64">
        <v>96.266713448116988</v>
      </c>
      <c r="F95" s="108">
        <v>3.7332865518830118</v>
      </c>
      <c r="G95" s="107">
        <v>0.125</v>
      </c>
      <c r="H95" s="64">
        <v>0.97219999999999995</v>
      </c>
      <c r="I95" s="64">
        <v>2.5066585535017669</v>
      </c>
      <c r="J95" s="64">
        <v>97.217975129368014</v>
      </c>
      <c r="K95" s="108">
        <v>2.7820248706319859</v>
      </c>
    </row>
    <row r="96" spans="2:11" ht="15" thickBot="1" x14ac:dyDescent="0.35">
      <c r="B96" s="182">
        <v>6.3E-2</v>
      </c>
      <c r="C96" s="114">
        <v>0.88900000000000001</v>
      </c>
      <c r="D96" s="114">
        <v>1.8790079514374729</v>
      </c>
      <c r="E96" s="114">
        <v>98.145721399554461</v>
      </c>
      <c r="F96" s="115">
        <v>1.8542786004455394</v>
      </c>
      <c r="G96" s="182">
        <v>6.3E-2</v>
      </c>
      <c r="H96" s="114">
        <v>0.41020000000000001</v>
      </c>
      <c r="I96" s="114">
        <v>1.05763355137464</v>
      </c>
      <c r="J96" s="114">
        <v>98.27560868074265</v>
      </c>
      <c r="K96" s="115">
        <v>1.7243913192573501</v>
      </c>
    </row>
    <row r="97" spans="2:21" x14ac:dyDescent="0.3">
      <c r="B97" s="176">
        <v>5.2999999999999999E-2</v>
      </c>
      <c r="C97" s="177">
        <v>0.1082</v>
      </c>
      <c r="D97" s="177">
        <v>0.22869365618170368</v>
      </c>
      <c r="E97" s="177">
        <v>98.374415055736165</v>
      </c>
      <c r="F97" s="178">
        <v>1.625584944263835</v>
      </c>
      <c r="G97" s="176">
        <v>5.2999999999999999E-2</v>
      </c>
      <c r="H97" s="177">
        <v>8.2199999999999995E-2</v>
      </c>
      <c r="I97" s="177">
        <v>0.21193924408336279</v>
      </c>
      <c r="J97" s="177">
        <v>98.487547924826018</v>
      </c>
      <c r="K97" s="178">
        <v>1.5124520751739823</v>
      </c>
    </row>
    <row r="98" spans="2:21" x14ac:dyDescent="0.3">
      <c r="B98" s="107">
        <v>3.7999999999999999E-2</v>
      </c>
      <c r="C98" s="64">
        <v>0.32129999999999997</v>
      </c>
      <c r="D98" s="64">
        <v>0.67910602339354331</v>
      </c>
      <c r="E98" s="64">
        <v>99.053521079129709</v>
      </c>
      <c r="F98" s="108">
        <v>0.94647892087029106</v>
      </c>
      <c r="G98" s="107">
        <v>3.7999999999999999E-2</v>
      </c>
      <c r="H98" s="64">
        <v>0.18440000000000001</v>
      </c>
      <c r="I98" s="64">
        <v>0.47544521422107172</v>
      </c>
      <c r="J98" s="64">
        <v>98.962993139047086</v>
      </c>
      <c r="K98" s="108">
        <v>1.0370068609529142</v>
      </c>
    </row>
    <row r="99" spans="2:21" x14ac:dyDescent="0.3">
      <c r="B99" s="107">
        <v>2.5000000000000001E-2</v>
      </c>
      <c r="C99" s="64">
        <v>0.2427</v>
      </c>
      <c r="D99" s="64">
        <v>0.51297551160165877</v>
      </c>
      <c r="E99" s="64">
        <v>99.566496590731361</v>
      </c>
      <c r="F99" s="108">
        <v>0.43350340926863851</v>
      </c>
      <c r="G99" s="107">
        <v>2.5000000000000001E-2</v>
      </c>
      <c r="H99" s="64">
        <v>0.1593</v>
      </c>
      <c r="I99" s="64">
        <v>0.41072897302286726</v>
      </c>
      <c r="J99" s="64">
        <v>99.373722112069956</v>
      </c>
      <c r="K99" s="108">
        <v>0.62627788793004413</v>
      </c>
    </row>
    <row r="100" spans="2:21" ht="15" thickBot="1" x14ac:dyDescent="0.35">
      <c r="B100" s="109" t="s">
        <v>70</v>
      </c>
      <c r="C100" s="110">
        <v>0.20509999999999451</v>
      </c>
      <c r="D100" s="64">
        <v>0.43350340926863373</v>
      </c>
      <c r="E100" s="64">
        <v>100</v>
      </c>
      <c r="F100" s="108">
        <v>0</v>
      </c>
      <c r="G100" s="109" t="s">
        <v>70</v>
      </c>
      <c r="H100" s="110">
        <v>0.24289999999999878</v>
      </c>
      <c r="I100" s="64">
        <v>0.62627788793003114</v>
      </c>
      <c r="J100" s="64">
        <v>99.999999999999986</v>
      </c>
      <c r="K100" s="108">
        <v>0</v>
      </c>
    </row>
    <row r="101" spans="2:21" ht="15" thickBot="1" x14ac:dyDescent="0.35">
      <c r="B101" s="111" t="s">
        <v>24</v>
      </c>
      <c r="C101" s="112">
        <v>47.312199999999997</v>
      </c>
      <c r="D101" s="113"/>
      <c r="E101" s="114"/>
      <c r="F101" s="115"/>
      <c r="G101" s="111" t="s">
        <v>24</v>
      </c>
      <c r="H101" s="112">
        <v>38.784700000000001</v>
      </c>
      <c r="I101" s="113">
        <v>99.999999999999986</v>
      </c>
      <c r="J101" s="114"/>
      <c r="K101" s="115"/>
    </row>
    <row r="102" spans="2:21" ht="15" thickBot="1" x14ac:dyDescent="0.35"/>
    <row r="103" spans="2:21" x14ac:dyDescent="0.3">
      <c r="B103" s="516" t="s">
        <v>9</v>
      </c>
      <c r="C103" s="517"/>
      <c r="D103" s="517"/>
      <c r="E103" s="517"/>
      <c r="F103" s="518"/>
      <c r="G103" s="516" t="s">
        <v>10</v>
      </c>
      <c r="H103" s="517"/>
      <c r="I103" s="517"/>
      <c r="J103" s="517"/>
      <c r="K103" s="518"/>
      <c r="L103" s="519" t="s">
        <v>11</v>
      </c>
      <c r="M103" s="520"/>
      <c r="N103" s="520"/>
      <c r="O103" s="520"/>
      <c r="P103" s="521"/>
      <c r="Q103" s="516" t="s">
        <v>12</v>
      </c>
      <c r="R103" s="517"/>
      <c r="S103" s="517"/>
      <c r="T103" s="517"/>
      <c r="U103" s="518"/>
    </row>
    <row r="104" spans="2:21" ht="15" thickBot="1" x14ac:dyDescent="0.35">
      <c r="B104" s="183" t="s">
        <v>65</v>
      </c>
      <c r="C104" s="184" t="s">
        <v>66</v>
      </c>
      <c r="D104" s="184" t="s">
        <v>67</v>
      </c>
      <c r="E104" s="184" t="s">
        <v>68</v>
      </c>
      <c r="F104" s="185" t="s">
        <v>69</v>
      </c>
      <c r="G104" s="183" t="s">
        <v>65</v>
      </c>
      <c r="H104" s="184" t="s">
        <v>66</v>
      </c>
      <c r="I104" s="184" t="s">
        <v>67</v>
      </c>
      <c r="J104" s="184" t="s">
        <v>68</v>
      </c>
      <c r="K104" s="185" t="s">
        <v>69</v>
      </c>
      <c r="L104" s="183" t="s">
        <v>65</v>
      </c>
      <c r="M104" s="184" t="s">
        <v>66</v>
      </c>
      <c r="N104" s="184" t="s">
        <v>67</v>
      </c>
      <c r="O104" s="184" t="s">
        <v>68</v>
      </c>
      <c r="P104" s="185" t="s">
        <v>69</v>
      </c>
      <c r="Q104" s="183" t="s">
        <v>65</v>
      </c>
      <c r="R104" s="184" t="s">
        <v>66</v>
      </c>
      <c r="S104" s="184" t="s">
        <v>67</v>
      </c>
      <c r="T104" s="184" t="s">
        <v>68</v>
      </c>
      <c r="U104" s="185" t="s">
        <v>69</v>
      </c>
    </row>
    <row r="105" spans="2:21" x14ac:dyDescent="0.3">
      <c r="B105" s="189">
        <v>5</v>
      </c>
      <c r="C105" s="190">
        <v>0</v>
      </c>
      <c r="D105" s="190">
        <v>0</v>
      </c>
      <c r="E105" s="190">
        <v>0</v>
      </c>
      <c r="F105" s="191">
        <v>100</v>
      </c>
      <c r="G105" s="189">
        <v>5</v>
      </c>
      <c r="H105" s="190">
        <v>0</v>
      </c>
      <c r="I105" s="190">
        <v>0</v>
      </c>
      <c r="J105" s="190">
        <v>0</v>
      </c>
      <c r="K105" s="191">
        <v>100</v>
      </c>
      <c r="L105" s="189">
        <v>5</v>
      </c>
      <c r="M105" s="190">
        <v>0</v>
      </c>
      <c r="N105" s="190">
        <v>0</v>
      </c>
      <c r="O105" s="190">
        <v>0</v>
      </c>
      <c r="P105" s="191">
        <v>100</v>
      </c>
      <c r="Q105" s="189">
        <v>5</v>
      </c>
      <c r="R105" s="190">
        <v>0</v>
      </c>
      <c r="S105" s="190">
        <v>0</v>
      </c>
      <c r="T105" s="190">
        <v>0</v>
      </c>
      <c r="U105" s="191">
        <v>100</v>
      </c>
    </row>
    <row r="106" spans="2:21" x14ac:dyDescent="0.3">
      <c r="B106" s="116">
        <v>1</v>
      </c>
      <c r="C106" s="66">
        <v>28.085100000000001</v>
      </c>
      <c r="D106" s="66">
        <v>51.300172065479863</v>
      </c>
      <c r="E106" s="66">
        <v>51.300172065479863</v>
      </c>
      <c r="F106" s="117">
        <v>48.699827934520137</v>
      </c>
      <c r="G106" s="116">
        <v>1</v>
      </c>
      <c r="H106" s="66">
        <v>17.738600000000002</v>
      </c>
      <c r="I106" s="66">
        <v>55.763173281862024</v>
      </c>
      <c r="J106" s="66">
        <v>55.763173281862024</v>
      </c>
      <c r="K106" s="117">
        <v>44.236826718137976</v>
      </c>
      <c r="L106" s="116">
        <v>1</v>
      </c>
      <c r="M106" s="66">
        <v>12.6516</v>
      </c>
      <c r="N106" s="66">
        <v>52.383022594308571</v>
      </c>
      <c r="O106" s="66">
        <v>52.383022594308571</v>
      </c>
      <c r="P106" s="117">
        <v>47.616977405691429</v>
      </c>
      <c r="Q106" s="116">
        <v>1</v>
      </c>
      <c r="R106" s="66">
        <v>11.685700000000001</v>
      </c>
      <c r="S106" s="66">
        <v>42.385102809907764</v>
      </c>
      <c r="T106" s="66">
        <v>42.385102809907764</v>
      </c>
      <c r="U106" s="117">
        <v>57.614897190092236</v>
      </c>
    </row>
    <row r="107" spans="2:21" ht="15" thickBot="1" x14ac:dyDescent="0.35">
      <c r="B107" s="192">
        <v>0.85</v>
      </c>
      <c r="C107" s="123">
        <v>4.2762000000000002</v>
      </c>
      <c r="D107" s="123">
        <v>7.8108960191135157</v>
      </c>
      <c r="E107" s="123">
        <v>59.111068084593377</v>
      </c>
      <c r="F107" s="124">
        <v>40.888931915406623</v>
      </c>
      <c r="G107" s="192">
        <v>0.85</v>
      </c>
      <c r="H107" s="123">
        <v>2.5945</v>
      </c>
      <c r="I107" s="123">
        <v>8.1560863360012075</v>
      </c>
      <c r="J107" s="123">
        <v>63.919259617863233</v>
      </c>
      <c r="K107" s="124">
        <v>36.080740382136767</v>
      </c>
      <c r="L107" s="192">
        <v>0.85</v>
      </c>
      <c r="M107" s="123">
        <v>1.7546999999999999</v>
      </c>
      <c r="N107" s="123">
        <v>7.2652067522078827</v>
      </c>
      <c r="O107" s="123">
        <v>59.648229346516452</v>
      </c>
      <c r="P107" s="124">
        <v>40.351770653483548</v>
      </c>
      <c r="Q107" s="192">
        <v>0.85</v>
      </c>
      <c r="R107" s="123">
        <v>2.1867000000000001</v>
      </c>
      <c r="S107" s="123">
        <v>7.9313609209910663</v>
      </c>
      <c r="T107" s="123">
        <v>50.316463730898832</v>
      </c>
      <c r="U107" s="124">
        <v>49.683536269101168</v>
      </c>
    </row>
    <row r="108" spans="2:21" ht="15" thickBot="1" x14ac:dyDescent="0.35">
      <c r="B108" s="427">
        <v>0.7</v>
      </c>
      <c r="C108" s="422">
        <f>D108*C117/100</f>
        <v>4.4361272727272771</v>
      </c>
      <c r="D108" s="428">
        <f>E108-E107</f>
        <v>8.1030187677906511</v>
      </c>
      <c r="E108" s="428">
        <f>'Spring Weights'!X102</f>
        <v>67.214086852384028</v>
      </c>
      <c r="F108" s="429"/>
      <c r="G108" s="427">
        <v>0.7</v>
      </c>
      <c r="H108" s="422">
        <f>I108*H117/100</f>
        <v>2.3510727272727294</v>
      </c>
      <c r="I108" s="428">
        <f>J108-J107</f>
        <v>7.390846847505955</v>
      </c>
      <c r="J108" s="428">
        <f>'Spring Weights'!X103</f>
        <v>71.310106465369188</v>
      </c>
      <c r="K108" s="429"/>
      <c r="L108" s="427">
        <v>0.7</v>
      </c>
      <c r="M108" s="422">
        <f>N108*M117/100</f>
        <v>1.9286181818181829</v>
      </c>
      <c r="N108" s="428">
        <f>O108-O107</f>
        <v>7.9853022379759224</v>
      </c>
      <c r="O108" s="428">
        <f>'Spring Weights'!X104</f>
        <v>67.633531584492374</v>
      </c>
      <c r="P108" s="429"/>
      <c r="Q108" s="427">
        <v>0.7</v>
      </c>
      <c r="R108" s="422">
        <f>S108*R117/100</f>
        <v>2.679954545454545</v>
      </c>
      <c r="S108" s="428">
        <f>T108-T107</f>
        <v>9.7204402761469595</v>
      </c>
      <c r="T108" s="428">
        <f>'Spring Weights'!X105</f>
        <v>60.036904007045791</v>
      </c>
      <c r="U108" s="429"/>
    </row>
    <row r="109" spans="2:21" x14ac:dyDescent="0.3">
      <c r="B109" s="189">
        <v>0.3</v>
      </c>
      <c r="C109" s="157">
        <f>D109*C117/100</f>
        <v>11.829672727272722</v>
      </c>
      <c r="D109" s="190">
        <f>E109-E108</f>
        <v>21.608050047441708</v>
      </c>
      <c r="E109" s="190">
        <v>88.822136899825736</v>
      </c>
      <c r="F109" s="191">
        <v>11.177863100174264</v>
      </c>
      <c r="G109" s="189">
        <v>0.3</v>
      </c>
      <c r="H109" s="157">
        <f>I109*H117/100</f>
        <v>6.2695272727272719</v>
      </c>
      <c r="I109" s="190">
        <f>J109-J108</f>
        <v>19.708924926682528</v>
      </c>
      <c r="J109" s="190">
        <v>91.019031392051716</v>
      </c>
      <c r="K109" s="191">
        <v>8.9809686079482844</v>
      </c>
      <c r="L109" s="189">
        <v>0.3</v>
      </c>
      <c r="M109" s="157">
        <f>N109*M117/100</f>
        <v>5.1429818181818181</v>
      </c>
      <c r="N109" s="190">
        <f>O109-O108</f>
        <v>21.294139301269112</v>
      </c>
      <c r="O109" s="190">
        <v>88.927670885761486</v>
      </c>
      <c r="P109" s="191">
        <v>11.072329114238514</v>
      </c>
      <c r="Q109" s="189">
        <v>0.3</v>
      </c>
      <c r="R109" s="157">
        <f>S109*R117/100</f>
        <v>7.1465454545454534</v>
      </c>
      <c r="S109" s="190">
        <f>T109-T108</f>
        <v>25.921174069725225</v>
      </c>
      <c r="T109" s="190">
        <v>85.958078076771017</v>
      </c>
      <c r="U109" s="191">
        <v>14.041921923228983</v>
      </c>
    </row>
    <row r="110" spans="2:21" x14ac:dyDescent="0.3">
      <c r="B110" s="116">
        <v>0.25</v>
      </c>
      <c r="C110" s="66">
        <v>1.2750999999999999</v>
      </c>
      <c r="D110" s="66">
        <v>2.3290944095158421</v>
      </c>
      <c r="E110" s="66">
        <v>91.151231309341583</v>
      </c>
      <c r="F110" s="117">
        <v>8.8487686906584173</v>
      </c>
      <c r="G110" s="116">
        <v>0.25</v>
      </c>
      <c r="H110" s="66">
        <v>0.5675</v>
      </c>
      <c r="I110" s="66">
        <v>1.7839965294587339</v>
      </c>
      <c r="J110" s="66">
        <v>92.803027921510449</v>
      </c>
      <c r="K110" s="117">
        <v>7.1969720784895514</v>
      </c>
      <c r="L110" s="116">
        <v>0.25</v>
      </c>
      <c r="M110" s="66">
        <v>0.5716</v>
      </c>
      <c r="N110" s="66">
        <v>2.36666790879468</v>
      </c>
      <c r="O110" s="66">
        <v>91.294338794556168</v>
      </c>
      <c r="P110" s="117">
        <v>8.7056612054438318</v>
      </c>
      <c r="Q110" s="116">
        <v>0.25</v>
      </c>
      <c r="R110" s="66">
        <v>0.78190000000000004</v>
      </c>
      <c r="S110" s="66">
        <v>2.8360228216595393</v>
      </c>
      <c r="T110" s="66">
        <v>88.794100898430557</v>
      </c>
      <c r="U110" s="117">
        <v>11.205899101569443</v>
      </c>
    </row>
    <row r="111" spans="2:21" x14ac:dyDescent="0.3">
      <c r="B111" s="116">
        <v>0.125</v>
      </c>
      <c r="C111" s="66">
        <v>2.7134999999999998</v>
      </c>
      <c r="D111" s="66">
        <v>4.9564721827474214</v>
      </c>
      <c r="E111" s="66">
        <v>96.107703492089001</v>
      </c>
      <c r="F111" s="117">
        <v>3.8922965079109986</v>
      </c>
      <c r="G111" s="116">
        <v>0.125</v>
      </c>
      <c r="H111" s="66">
        <v>1.1733</v>
      </c>
      <c r="I111" s="66">
        <v>3.6883931771170615</v>
      </c>
      <c r="J111" s="66">
        <v>96.491421098627512</v>
      </c>
      <c r="K111" s="117">
        <v>3.5085789013724877</v>
      </c>
      <c r="L111" s="116">
        <v>0.125</v>
      </c>
      <c r="M111" s="66">
        <v>0.78078999999999998</v>
      </c>
      <c r="N111" s="66">
        <v>3.2328037727568204</v>
      </c>
      <c r="O111" s="66">
        <v>94.527142567312993</v>
      </c>
      <c r="P111" s="117">
        <v>5.4728574326870074</v>
      </c>
      <c r="Q111" s="116">
        <v>0.125</v>
      </c>
      <c r="R111" s="66">
        <v>1.5739000000000001</v>
      </c>
      <c r="S111" s="66">
        <v>5.7086792671824389</v>
      </c>
      <c r="T111" s="66">
        <v>94.50278016561299</v>
      </c>
      <c r="U111" s="117">
        <v>5.4972198343870105</v>
      </c>
    </row>
    <row r="112" spans="2:21" ht="15" thickBot="1" x14ac:dyDescent="0.35">
      <c r="B112" s="192">
        <v>6.3E-2</v>
      </c>
      <c r="C112" s="123">
        <v>1.1222000000000001</v>
      </c>
      <c r="D112" s="123">
        <v>2.0498076592884309</v>
      </c>
      <c r="E112" s="123">
        <v>98.157511151377435</v>
      </c>
      <c r="F112" s="124">
        <v>1.8424888486225655</v>
      </c>
      <c r="G112" s="192">
        <v>6.3E-2</v>
      </c>
      <c r="H112" s="123">
        <v>0.5665</v>
      </c>
      <c r="I112" s="123">
        <v>1.7808529232394232</v>
      </c>
      <c r="J112" s="123">
        <v>98.272274021866934</v>
      </c>
      <c r="K112" s="124">
        <v>1.7277259781330656</v>
      </c>
      <c r="L112" s="192">
        <v>6.3E-2</v>
      </c>
      <c r="M112" s="123">
        <v>0.34931000000000001</v>
      </c>
      <c r="N112" s="123">
        <v>1.4462924549004019</v>
      </c>
      <c r="O112" s="123">
        <v>95.973435022213394</v>
      </c>
      <c r="P112" s="124">
        <v>4.0265649777866059</v>
      </c>
      <c r="Q112" s="192">
        <v>6.3E-2</v>
      </c>
      <c r="R112" s="123">
        <v>0.68069999999999997</v>
      </c>
      <c r="S112" s="123">
        <v>2.468961164731613</v>
      </c>
      <c r="T112" s="123">
        <v>96.971741330344599</v>
      </c>
      <c r="U112" s="124">
        <v>3.0282586696554006</v>
      </c>
    </row>
    <row r="113" spans="2:21" x14ac:dyDescent="0.3">
      <c r="B113" s="186">
        <v>5.2999999999999999E-2</v>
      </c>
      <c r="C113" s="187">
        <v>0.19170000000000001</v>
      </c>
      <c r="D113" s="187">
        <v>0.35015873131847458</v>
      </c>
      <c r="E113" s="187">
        <v>98.507669882695907</v>
      </c>
      <c r="F113" s="188">
        <v>1.4923301173040926</v>
      </c>
      <c r="G113" s="186">
        <v>5.2999999999999999E-2</v>
      </c>
      <c r="H113" s="187">
        <v>0.1283</v>
      </c>
      <c r="I113" s="187">
        <v>0.40332467793754279</v>
      </c>
      <c r="J113" s="187">
        <v>98.675598699804482</v>
      </c>
      <c r="K113" s="188">
        <v>1.3244013001955182</v>
      </c>
      <c r="L113" s="186">
        <v>5.2999999999999999E-2</v>
      </c>
      <c r="M113" s="187">
        <v>0.48609999999999998</v>
      </c>
      <c r="N113" s="187">
        <v>2.0126614248864487</v>
      </c>
      <c r="O113" s="187">
        <v>97.98609644709984</v>
      </c>
      <c r="P113" s="188">
        <v>2.0139035529001603</v>
      </c>
      <c r="Q113" s="186">
        <v>5.2999999999999999E-2</v>
      </c>
      <c r="R113" s="187">
        <v>0.14699999999999999</v>
      </c>
      <c r="S113" s="187">
        <v>0.53318244632811385</v>
      </c>
      <c r="T113" s="187">
        <v>97.504923776672712</v>
      </c>
      <c r="U113" s="188">
        <v>2.4950762233272883</v>
      </c>
    </row>
    <row r="114" spans="2:21" x14ac:dyDescent="0.3">
      <c r="B114" s="116">
        <v>3.7999999999999999E-2</v>
      </c>
      <c r="C114" s="66">
        <v>0.38490000000000002</v>
      </c>
      <c r="D114" s="66">
        <v>0.70305735881315012</v>
      </c>
      <c r="E114" s="66">
        <v>99.210727241509062</v>
      </c>
      <c r="F114" s="117">
        <v>0.78927275849093803</v>
      </c>
      <c r="G114" s="116">
        <v>3.7999999999999999E-2</v>
      </c>
      <c r="H114" s="66">
        <v>0.19020000000000001</v>
      </c>
      <c r="I114" s="66">
        <v>0.59791390291286561</v>
      </c>
      <c r="J114" s="66">
        <v>99.273512602717346</v>
      </c>
      <c r="K114" s="117">
        <v>0.72648739728265355</v>
      </c>
      <c r="L114" s="116">
        <v>3.7999999999999999E-2</v>
      </c>
      <c r="M114" s="66">
        <v>0.2349</v>
      </c>
      <c r="N114" s="66">
        <v>0.97258623473735206</v>
      </c>
      <c r="O114" s="66">
        <v>98.958682681837189</v>
      </c>
      <c r="P114" s="117">
        <v>1.041317318162811</v>
      </c>
      <c r="Q114" s="116">
        <v>3.7999999999999999E-2</v>
      </c>
      <c r="R114" s="66">
        <v>0.30359999999999998</v>
      </c>
      <c r="S114" s="66">
        <v>1.1011849707837782</v>
      </c>
      <c r="T114" s="66">
        <v>98.606108747456489</v>
      </c>
      <c r="U114" s="117">
        <v>1.3938912525435114</v>
      </c>
    </row>
    <row r="115" spans="2:21" x14ac:dyDescent="0.3">
      <c r="B115" s="116">
        <v>2.5000000000000001E-2</v>
      </c>
      <c r="C115" s="66">
        <v>0.28499999999999998</v>
      </c>
      <c r="D115" s="66">
        <v>0.52058027347817037</v>
      </c>
      <c r="E115" s="66">
        <v>99.731307514987236</v>
      </c>
      <c r="F115" s="117">
        <v>0.26869248501276388</v>
      </c>
      <c r="G115" s="116">
        <v>2.5000000000000001E-2</v>
      </c>
      <c r="H115" s="66">
        <v>0.1108</v>
      </c>
      <c r="I115" s="66">
        <v>0.34831156909960831</v>
      </c>
      <c r="J115" s="66">
        <v>99.621824171816954</v>
      </c>
      <c r="K115" s="117">
        <v>0.37817582818304629</v>
      </c>
      <c r="L115" s="116">
        <v>2.5000000000000001E-2</v>
      </c>
      <c r="M115" s="66">
        <v>0.20649999999999999</v>
      </c>
      <c r="N115" s="66">
        <v>0.85499811610584586</v>
      </c>
      <c r="O115" s="66">
        <v>99.813680797943036</v>
      </c>
      <c r="P115" s="117">
        <v>0.18631920205696417</v>
      </c>
      <c r="Q115" s="116">
        <v>2.5000000000000001E-2</v>
      </c>
      <c r="R115" s="66">
        <v>0.18290000000000001</v>
      </c>
      <c r="S115" s="66">
        <v>0.6633950301592656</v>
      </c>
      <c r="T115" s="66">
        <v>99.269503777615753</v>
      </c>
      <c r="U115" s="117">
        <v>0.73049622238424661</v>
      </c>
    </row>
    <row r="116" spans="2:21" ht="15" thickBot="1" x14ac:dyDescent="0.35">
      <c r="B116" s="118" t="s">
        <v>70</v>
      </c>
      <c r="C116" s="119">
        <v>0.14710000000000178</v>
      </c>
      <c r="D116" s="66">
        <v>0.26869248501277115</v>
      </c>
      <c r="E116" s="66">
        <v>100.00000000000001</v>
      </c>
      <c r="F116" s="117">
        <v>0</v>
      </c>
      <c r="G116" s="118" t="s">
        <v>70</v>
      </c>
      <c r="H116" s="119">
        <v>0.12029999999999674</v>
      </c>
      <c r="I116" s="66">
        <v>0.37817582818304823</v>
      </c>
      <c r="J116" s="66">
        <v>100</v>
      </c>
      <c r="K116" s="117">
        <v>0</v>
      </c>
      <c r="L116" s="118" t="s">
        <v>70</v>
      </c>
      <c r="M116" s="119">
        <v>4.5000000000005258E-2</v>
      </c>
      <c r="N116" s="66">
        <v>0.18631920205698574</v>
      </c>
      <c r="O116" s="66">
        <v>100.00000000000003</v>
      </c>
      <c r="P116" s="117">
        <v>0</v>
      </c>
      <c r="Q116" s="118" t="s">
        <v>70</v>
      </c>
      <c r="R116" s="119">
        <v>0.20139999999999603</v>
      </c>
      <c r="S116" s="66">
        <v>0.73049622238421796</v>
      </c>
      <c r="T116" s="66">
        <v>99.999999999999972</v>
      </c>
      <c r="U116" s="117">
        <v>0</v>
      </c>
    </row>
    <row r="117" spans="2:21" ht="15" thickBot="1" x14ac:dyDescent="0.35">
      <c r="B117" s="120" t="s">
        <v>24</v>
      </c>
      <c r="C117" s="121">
        <v>54.746600000000001</v>
      </c>
      <c r="D117" s="122"/>
      <c r="E117" s="123"/>
      <c r="F117" s="124"/>
      <c r="G117" s="120" t="s">
        <v>24</v>
      </c>
      <c r="H117" s="121">
        <v>31.810600000000001</v>
      </c>
      <c r="I117" s="122"/>
      <c r="J117" s="123"/>
      <c r="K117" s="124"/>
      <c r="L117" s="120" t="s">
        <v>24</v>
      </c>
      <c r="M117" s="121">
        <v>24.152100000000001</v>
      </c>
      <c r="N117" s="122"/>
      <c r="O117" s="123"/>
      <c r="P117" s="124"/>
      <c r="Q117" s="120" t="s">
        <v>24</v>
      </c>
      <c r="R117" s="121">
        <v>27.5703</v>
      </c>
      <c r="S117" s="122">
        <v>99.999999999999972</v>
      </c>
      <c r="T117" s="123"/>
      <c r="U117" s="124"/>
    </row>
    <row r="118" spans="2:21" ht="15" thickBot="1" x14ac:dyDescent="0.35"/>
    <row r="119" spans="2:21" x14ac:dyDescent="0.3">
      <c r="B119" s="522" t="s">
        <v>13</v>
      </c>
      <c r="C119" s="523"/>
      <c r="D119" s="523"/>
      <c r="E119" s="523"/>
      <c r="F119" s="524"/>
      <c r="G119" s="522" t="s">
        <v>14</v>
      </c>
      <c r="H119" s="523"/>
      <c r="I119" s="523"/>
      <c r="J119" s="523"/>
      <c r="K119" s="524"/>
      <c r="L119" s="525" t="s">
        <v>15</v>
      </c>
      <c r="M119" s="526"/>
      <c r="N119" s="526"/>
      <c r="O119" s="526"/>
      <c r="P119" s="527"/>
      <c r="Q119" s="522" t="s">
        <v>16</v>
      </c>
      <c r="R119" s="523"/>
      <c r="S119" s="523"/>
      <c r="T119" s="523"/>
      <c r="U119" s="524"/>
    </row>
    <row r="120" spans="2:21" ht="15" thickBot="1" x14ac:dyDescent="0.35">
      <c r="B120" s="193" t="s">
        <v>65</v>
      </c>
      <c r="C120" s="194" t="s">
        <v>66</v>
      </c>
      <c r="D120" s="194" t="s">
        <v>67</v>
      </c>
      <c r="E120" s="194" t="s">
        <v>68</v>
      </c>
      <c r="F120" s="195" t="s">
        <v>69</v>
      </c>
      <c r="G120" s="193" t="s">
        <v>65</v>
      </c>
      <c r="H120" s="194" t="s">
        <v>66</v>
      </c>
      <c r="I120" s="194" t="s">
        <v>67</v>
      </c>
      <c r="J120" s="194" t="s">
        <v>68</v>
      </c>
      <c r="K120" s="195" t="s">
        <v>69</v>
      </c>
      <c r="L120" s="193" t="s">
        <v>65</v>
      </c>
      <c r="M120" s="194" t="s">
        <v>66</v>
      </c>
      <c r="N120" s="194" t="s">
        <v>67</v>
      </c>
      <c r="O120" s="194" t="s">
        <v>68</v>
      </c>
      <c r="P120" s="195" t="s">
        <v>69</v>
      </c>
      <c r="Q120" s="193" t="s">
        <v>65</v>
      </c>
      <c r="R120" s="194" t="s">
        <v>66</v>
      </c>
      <c r="S120" s="194" t="s">
        <v>67</v>
      </c>
      <c r="T120" s="194" t="s">
        <v>68</v>
      </c>
      <c r="U120" s="195" t="s">
        <v>69</v>
      </c>
    </row>
    <row r="121" spans="2:21" x14ac:dyDescent="0.3">
      <c r="B121" s="199">
        <v>5</v>
      </c>
      <c r="C121" s="200">
        <v>0</v>
      </c>
      <c r="D121" s="200">
        <v>0</v>
      </c>
      <c r="E121" s="200">
        <v>0</v>
      </c>
      <c r="F121" s="201">
        <v>100</v>
      </c>
      <c r="G121" s="199">
        <v>5</v>
      </c>
      <c r="H121" s="200">
        <v>0</v>
      </c>
      <c r="I121" s="200">
        <v>0</v>
      </c>
      <c r="J121" s="200">
        <v>0</v>
      </c>
      <c r="K121" s="201">
        <v>100</v>
      </c>
      <c r="L121" s="199">
        <v>5</v>
      </c>
      <c r="M121" s="200">
        <v>0</v>
      </c>
      <c r="N121" s="200">
        <v>0</v>
      </c>
      <c r="O121" s="200">
        <v>0</v>
      </c>
      <c r="P121" s="201">
        <v>100</v>
      </c>
      <c r="Q121" s="199">
        <v>5</v>
      </c>
      <c r="R121" s="200">
        <v>0</v>
      </c>
      <c r="S121" s="200">
        <v>0</v>
      </c>
      <c r="T121" s="200">
        <v>0</v>
      </c>
      <c r="U121" s="201">
        <v>100</v>
      </c>
    </row>
    <row r="122" spans="2:21" x14ac:dyDescent="0.3">
      <c r="B122" s="125">
        <v>1</v>
      </c>
      <c r="C122" s="68">
        <v>39.347799999999999</v>
      </c>
      <c r="D122" s="68">
        <v>62.077561059495245</v>
      </c>
      <c r="E122" s="68">
        <v>62.077561059495245</v>
      </c>
      <c r="F122" s="126">
        <v>37.922438940504755</v>
      </c>
      <c r="G122" s="125">
        <v>1</v>
      </c>
      <c r="H122" s="68">
        <v>39.661799999999999</v>
      </c>
      <c r="I122" s="68">
        <v>63.115029320263204</v>
      </c>
      <c r="J122" s="68">
        <v>63.115029320263204</v>
      </c>
      <c r="K122" s="126">
        <v>36.884970679736796</v>
      </c>
      <c r="L122" s="125">
        <v>1</v>
      </c>
      <c r="M122" s="68">
        <v>13.7339</v>
      </c>
      <c r="N122" s="68">
        <v>47.06501214844058</v>
      </c>
      <c r="O122" s="68">
        <v>47.06501214844058</v>
      </c>
      <c r="P122" s="126">
        <v>52.93498785155942</v>
      </c>
      <c r="Q122" s="125">
        <v>1</v>
      </c>
      <c r="R122" s="68">
        <v>19.2182</v>
      </c>
      <c r="S122" s="68">
        <v>60.306581940848822</v>
      </c>
      <c r="T122" s="68">
        <v>60.306581940848822</v>
      </c>
      <c r="U122" s="126">
        <v>39.693418059151178</v>
      </c>
    </row>
    <row r="123" spans="2:21" ht="15" thickBot="1" x14ac:dyDescent="0.35">
      <c r="B123" s="202">
        <v>0.85</v>
      </c>
      <c r="C123" s="132">
        <v>4.2191999999999998</v>
      </c>
      <c r="D123" s="132">
        <v>6.6564749648575603</v>
      </c>
      <c r="E123" s="132">
        <v>68.734036024352804</v>
      </c>
      <c r="F123" s="133">
        <v>31.265963975647196</v>
      </c>
      <c r="G123" s="202">
        <v>0.85</v>
      </c>
      <c r="H123" s="132">
        <v>4.1600999999999999</v>
      </c>
      <c r="I123" s="132">
        <v>6.6200937293624333</v>
      </c>
      <c r="J123" s="132">
        <v>69.735123049625642</v>
      </c>
      <c r="K123" s="133">
        <v>30.264876950374358</v>
      </c>
      <c r="L123" s="202">
        <v>0.85</v>
      </c>
      <c r="M123" s="132">
        <v>2.4769999999999999</v>
      </c>
      <c r="N123" s="132">
        <v>8.4884872535614289</v>
      </c>
      <c r="O123" s="132">
        <v>55.553499402002011</v>
      </c>
      <c r="P123" s="133">
        <v>44.446500597997989</v>
      </c>
      <c r="Q123" s="202">
        <v>0.85</v>
      </c>
      <c r="R123" s="132">
        <v>2.1469999999999998</v>
      </c>
      <c r="S123" s="132">
        <v>6.7372715148662428</v>
      </c>
      <c r="T123" s="132">
        <v>67.043853455715066</v>
      </c>
      <c r="U123" s="133">
        <v>32.956146544284934</v>
      </c>
    </row>
    <row r="124" spans="2:21" ht="15" thickBot="1" x14ac:dyDescent="0.35">
      <c r="B124" s="430">
        <v>0.7</v>
      </c>
      <c r="C124" s="422">
        <f>D124*C133/100</f>
        <v>3.8678999999999997</v>
      </c>
      <c r="D124" s="431">
        <f>E124-E123</f>
        <v>6.1022420166317204</v>
      </c>
      <c r="E124" s="431">
        <f>'Spring Weights'!X117</f>
        <v>74.836278040984524</v>
      </c>
      <c r="F124" s="432"/>
      <c r="G124" s="430">
        <v>0.7</v>
      </c>
      <c r="H124" s="422">
        <f>I124*H133/100</f>
        <v>3.8964545454545432</v>
      </c>
      <c r="I124" s="431">
        <f>J124-J123</f>
        <v>6.2005466943365235</v>
      </c>
      <c r="J124" s="431">
        <f>'Spring Weights'!X118</f>
        <v>75.935669743962166</v>
      </c>
      <c r="K124" s="432"/>
      <c r="L124" s="430">
        <v>0.7</v>
      </c>
      <c r="M124" s="422">
        <f>N124*M133/100</f>
        <v>2.6390454545454536</v>
      </c>
      <c r="N124" s="431">
        <f>O124-O123</f>
        <v>9.0438044822278201</v>
      </c>
      <c r="O124" s="431">
        <f>'Spring Weights'!X119</f>
        <v>64.597303884229831</v>
      </c>
      <c r="P124" s="432"/>
      <c r="Q124" s="430">
        <v>0.7</v>
      </c>
      <c r="R124" s="422">
        <f>S124*R133/100</f>
        <v>2.2426363636363629</v>
      </c>
      <c r="S124" s="431">
        <f>T124-T123</f>
        <v>7.0373777787286826</v>
      </c>
      <c r="T124" s="431">
        <f>'Spring Weights'!X120</f>
        <v>74.081231234443749</v>
      </c>
      <c r="U124" s="432"/>
    </row>
    <row r="125" spans="2:21" x14ac:dyDescent="0.3">
      <c r="B125" s="199">
        <v>0.3</v>
      </c>
      <c r="C125" s="157">
        <f>D125*C133/100</f>
        <v>10.314400000000004</v>
      </c>
      <c r="D125" s="200">
        <f>E125-E124</f>
        <v>16.272645377684597</v>
      </c>
      <c r="E125" s="200">
        <v>91.108923418669121</v>
      </c>
      <c r="F125" s="201">
        <v>8.8910765813308785</v>
      </c>
      <c r="G125" s="199">
        <v>0.3</v>
      </c>
      <c r="H125" s="157">
        <f>I125*H133/100</f>
        <v>10.39054545454546</v>
      </c>
      <c r="I125" s="200">
        <f>J125-J124</f>
        <v>16.534791184897415</v>
      </c>
      <c r="J125" s="200">
        <v>92.47046092885958</v>
      </c>
      <c r="K125" s="201">
        <v>7.5295390711404195</v>
      </c>
      <c r="L125" s="199">
        <v>0.3</v>
      </c>
      <c r="M125" s="157">
        <f>N125*M133/100</f>
        <v>7.0374545454545467</v>
      </c>
      <c r="N125" s="200">
        <f>O125-O124</f>
        <v>24.116811952607534</v>
      </c>
      <c r="O125" s="200">
        <v>88.714115836837365</v>
      </c>
      <c r="P125" s="201">
        <v>11.285884163162635</v>
      </c>
      <c r="Q125" s="199">
        <v>0.3</v>
      </c>
      <c r="R125" s="157">
        <f>S125*R133/100</f>
        <v>5.9803636363636397</v>
      </c>
      <c r="S125" s="200">
        <f>T125-T124</f>
        <v>18.766340743276501</v>
      </c>
      <c r="T125" s="200">
        <v>92.84757197772025</v>
      </c>
      <c r="U125" s="201">
        <v>7.1524280222797501</v>
      </c>
    </row>
    <row r="126" spans="2:21" x14ac:dyDescent="0.3">
      <c r="B126" s="125">
        <v>0.25</v>
      </c>
      <c r="C126" s="68">
        <v>1.1282000000000001</v>
      </c>
      <c r="D126" s="68">
        <v>1.779919192110424</v>
      </c>
      <c r="E126" s="68">
        <v>92.888842610779548</v>
      </c>
      <c r="F126" s="126">
        <v>7.1111573892204518</v>
      </c>
      <c r="G126" s="125">
        <v>0.25</v>
      </c>
      <c r="H126" s="68">
        <v>0.96719999999999995</v>
      </c>
      <c r="I126" s="68">
        <v>1.5391347936442261</v>
      </c>
      <c r="J126" s="68">
        <v>94.009595722503803</v>
      </c>
      <c r="K126" s="126">
        <v>5.9904042774961965</v>
      </c>
      <c r="L126" s="125">
        <v>0.25</v>
      </c>
      <c r="M126" s="68">
        <v>0.66249999999999998</v>
      </c>
      <c r="N126" s="68">
        <v>2.2703362153752309</v>
      </c>
      <c r="O126" s="68">
        <v>90.984452052212589</v>
      </c>
      <c r="P126" s="126">
        <v>9.015547947787411</v>
      </c>
      <c r="Q126" s="125">
        <v>0.25</v>
      </c>
      <c r="R126" s="68">
        <v>0.44969999999999999</v>
      </c>
      <c r="S126" s="68">
        <v>1.411155566015533</v>
      </c>
      <c r="T126" s="68">
        <v>94.258727543735787</v>
      </c>
      <c r="U126" s="126">
        <v>5.7412724562642126</v>
      </c>
    </row>
    <row r="127" spans="2:21" x14ac:dyDescent="0.3">
      <c r="B127" s="125">
        <v>0.125</v>
      </c>
      <c r="C127" s="68">
        <v>2.5188000000000001</v>
      </c>
      <c r="D127" s="68">
        <v>3.9738171078600741</v>
      </c>
      <c r="E127" s="68">
        <v>96.86265971863962</v>
      </c>
      <c r="F127" s="126">
        <v>3.1373402813603803</v>
      </c>
      <c r="G127" s="125">
        <v>0.125</v>
      </c>
      <c r="H127" s="68">
        <v>2.0253999999999999</v>
      </c>
      <c r="I127" s="68">
        <v>3.2230806565829364</v>
      </c>
      <c r="J127" s="68">
        <v>97.23267637908674</v>
      </c>
      <c r="K127" s="126">
        <v>2.7673236209132597</v>
      </c>
      <c r="L127" s="125">
        <v>0.125</v>
      </c>
      <c r="M127" s="68">
        <v>1.5089999999999999</v>
      </c>
      <c r="N127" s="68">
        <v>5.1712261871716576</v>
      </c>
      <c r="O127" s="68">
        <v>96.155678239384244</v>
      </c>
      <c r="P127" s="126">
        <v>3.844321760615756</v>
      </c>
      <c r="Q127" s="125">
        <v>0.125</v>
      </c>
      <c r="R127" s="68">
        <v>0.98640000000000005</v>
      </c>
      <c r="S127" s="68">
        <v>3.0953165450694282</v>
      </c>
      <c r="T127" s="68">
        <v>97.35404408880521</v>
      </c>
      <c r="U127" s="126">
        <v>2.6459559111947897</v>
      </c>
    </row>
    <row r="128" spans="2:21" ht="15" thickBot="1" x14ac:dyDescent="0.35">
      <c r="B128" s="202">
        <v>6.3E-2</v>
      </c>
      <c r="C128" s="132">
        <v>1.0663</v>
      </c>
      <c r="D128" s="132">
        <v>1.6822618636299813</v>
      </c>
      <c r="E128" s="132">
        <v>98.544921582269595</v>
      </c>
      <c r="F128" s="133">
        <v>1.4550784177304052</v>
      </c>
      <c r="G128" s="202">
        <v>6.3E-2</v>
      </c>
      <c r="H128" s="132">
        <v>0.90390000000000004</v>
      </c>
      <c r="I128" s="132">
        <v>1.4384035773108108</v>
      </c>
      <c r="J128" s="132">
        <v>98.671079956397548</v>
      </c>
      <c r="K128" s="133">
        <v>1.3289200436024515</v>
      </c>
      <c r="L128" s="202">
        <v>6.3E-2</v>
      </c>
      <c r="M128" s="132">
        <v>0.61609999999999998</v>
      </c>
      <c r="N128" s="132">
        <v>2.1113270072342334</v>
      </c>
      <c r="O128" s="132">
        <v>98.267005246618481</v>
      </c>
      <c r="P128" s="133">
        <v>1.7329947533815186</v>
      </c>
      <c r="Q128" s="202">
        <v>6.3E-2</v>
      </c>
      <c r="R128" s="132">
        <v>0.35970000000000002</v>
      </c>
      <c r="S128" s="132">
        <v>1.1287361732172276</v>
      </c>
      <c r="T128" s="132">
        <v>98.482780262022445</v>
      </c>
      <c r="U128" s="133">
        <v>1.5172197379775554</v>
      </c>
    </row>
    <row r="129" spans="2:21" x14ac:dyDescent="0.3">
      <c r="B129" s="196">
        <v>5.2999999999999999E-2</v>
      </c>
      <c r="C129" s="197">
        <v>0.17219999999999999</v>
      </c>
      <c r="D129" s="197">
        <v>0.27167353738824229</v>
      </c>
      <c r="E129" s="197">
        <v>98.816595119657833</v>
      </c>
      <c r="F129" s="198">
        <v>1.1834048803421666</v>
      </c>
      <c r="G129" s="196">
        <v>5.2999999999999999E-2</v>
      </c>
      <c r="H129" s="197">
        <v>0.16253999999999999</v>
      </c>
      <c r="I129" s="197">
        <v>0.25865484838599312</v>
      </c>
      <c r="J129" s="197">
        <v>98.929734804783536</v>
      </c>
      <c r="K129" s="198">
        <v>1.0702651952164643</v>
      </c>
      <c r="L129" s="196">
        <v>5.2999999999999999E-2</v>
      </c>
      <c r="M129" s="197">
        <v>9.6500000000000002E-2</v>
      </c>
      <c r="N129" s="197">
        <v>0.33069802986220342</v>
      </c>
      <c r="O129" s="197">
        <v>98.597703276480686</v>
      </c>
      <c r="P129" s="198">
        <v>1.4022967235193136</v>
      </c>
      <c r="Q129" s="196">
        <v>5.2999999999999999E-2</v>
      </c>
      <c r="R129" s="197">
        <v>6.2100000000000002E-2</v>
      </c>
      <c r="S129" s="197">
        <v>0.19486938103083079</v>
      </c>
      <c r="T129" s="197">
        <v>98.677649643053272</v>
      </c>
      <c r="U129" s="198">
        <v>1.3223503569467283</v>
      </c>
    </row>
    <row r="130" spans="2:21" x14ac:dyDescent="0.3">
      <c r="B130" s="125">
        <v>3.7999999999999999E-2</v>
      </c>
      <c r="C130" s="68">
        <v>0.40400000000000003</v>
      </c>
      <c r="D130" s="68">
        <v>0.63737577877380891</v>
      </c>
      <c r="E130" s="68">
        <v>99.453970898431649</v>
      </c>
      <c r="F130" s="126">
        <v>0.54602910156835094</v>
      </c>
      <c r="G130" s="125">
        <v>3.7999999999999999E-2</v>
      </c>
      <c r="H130" s="68">
        <v>0.35655999999999999</v>
      </c>
      <c r="I130" s="68">
        <v>0.56740477876528672</v>
      </c>
      <c r="J130" s="68">
        <v>99.497139583548829</v>
      </c>
      <c r="K130" s="126">
        <v>0.50286041645117052</v>
      </c>
      <c r="L130" s="125">
        <v>3.7999999999999999E-2</v>
      </c>
      <c r="M130" s="68">
        <v>0.2185</v>
      </c>
      <c r="N130" s="68">
        <v>0.74878258575017043</v>
      </c>
      <c r="O130" s="68">
        <v>99.34648586223085</v>
      </c>
      <c r="P130" s="126">
        <v>0.65351413776915024</v>
      </c>
      <c r="Q130" s="125">
        <v>3.7999999999999999E-2</v>
      </c>
      <c r="R130" s="68">
        <v>0.12690000000000001</v>
      </c>
      <c r="S130" s="68">
        <v>0.3982113438456108</v>
      </c>
      <c r="T130" s="68">
        <v>99.075860986898888</v>
      </c>
      <c r="U130" s="126">
        <v>0.92413901310111157</v>
      </c>
    </row>
    <row r="131" spans="2:21" x14ac:dyDescent="0.3">
      <c r="B131" s="125">
        <v>2.5000000000000001E-2</v>
      </c>
      <c r="C131" s="68">
        <v>0.30249999999999999</v>
      </c>
      <c r="D131" s="68">
        <v>0.47724300267098319</v>
      </c>
      <c r="E131" s="68">
        <v>99.931213901102637</v>
      </c>
      <c r="F131" s="126">
        <v>6.8786098897362535E-2</v>
      </c>
      <c r="G131" s="125">
        <v>2.5000000000000001E-2</v>
      </c>
      <c r="H131" s="68">
        <v>0.26850000000000002</v>
      </c>
      <c r="I131" s="68">
        <v>0.42727222094031714</v>
      </c>
      <c r="J131" s="68">
        <v>99.924411804489154</v>
      </c>
      <c r="K131" s="126">
        <v>7.558819551084639E-2</v>
      </c>
      <c r="L131" s="125">
        <v>2.5000000000000001E-2</v>
      </c>
      <c r="M131" s="68">
        <v>0.14419999999999999</v>
      </c>
      <c r="N131" s="68">
        <v>0.49416223736921999</v>
      </c>
      <c r="O131" s="68">
        <v>99.840648099600074</v>
      </c>
      <c r="P131" s="126">
        <v>0.15935190039992619</v>
      </c>
      <c r="Q131" s="125">
        <v>2.5000000000000001E-2</v>
      </c>
      <c r="R131" s="68">
        <v>0.1308</v>
      </c>
      <c r="S131" s="68">
        <v>0.41044951753353726</v>
      </c>
      <c r="T131" s="68">
        <v>99.486310504432424</v>
      </c>
      <c r="U131" s="126">
        <v>0.5136894955675757</v>
      </c>
    </row>
    <row r="132" spans="2:21" ht="15" thickBot="1" x14ac:dyDescent="0.35">
      <c r="B132" s="127" t="s">
        <v>70</v>
      </c>
      <c r="C132" s="128">
        <v>4.3600000000004968E-2</v>
      </c>
      <c r="D132" s="68">
        <v>6.87860988973793E-2</v>
      </c>
      <c r="E132" s="68">
        <v>100.00000000000001</v>
      </c>
      <c r="F132" s="126">
        <v>0</v>
      </c>
      <c r="G132" s="127" t="s">
        <v>70</v>
      </c>
      <c r="H132" s="128">
        <v>4.7499999999999432E-2</v>
      </c>
      <c r="I132" s="68">
        <v>7.5588195510855952E-2</v>
      </c>
      <c r="J132" s="68">
        <v>100.00000000000001</v>
      </c>
      <c r="K132" s="126">
        <v>0</v>
      </c>
      <c r="L132" s="127" t="s">
        <v>70</v>
      </c>
      <c r="M132" s="128">
        <v>4.6500000000001762E-2</v>
      </c>
      <c r="N132" s="68">
        <v>0.15935190039992791</v>
      </c>
      <c r="O132" s="68">
        <v>100</v>
      </c>
      <c r="P132" s="126">
        <v>0</v>
      </c>
      <c r="Q132" s="127" t="s">
        <v>70</v>
      </c>
      <c r="R132" s="128">
        <v>0.16369999999999862</v>
      </c>
      <c r="S132" s="68">
        <v>0.51368949556758015</v>
      </c>
      <c r="T132" s="68">
        <v>100</v>
      </c>
      <c r="U132" s="126">
        <v>0</v>
      </c>
    </row>
    <row r="133" spans="2:21" ht="15" thickBot="1" x14ac:dyDescent="0.35">
      <c r="B133" s="129" t="s">
        <v>24</v>
      </c>
      <c r="C133" s="130">
        <v>63.384900000000002</v>
      </c>
      <c r="D133" s="131"/>
      <c r="E133" s="132"/>
      <c r="F133" s="133"/>
      <c r="G133" s="129" t="s">
        <v>24</v>
      </c>
      <c r="H133" s="130">
        <v>62.840499999999999</v>
      </c>
      <c r="I133" s="131"/>
      <c r="J133" s="132"/>
      <c r="K133" s="133"/>
      <c r="L133" s="129" t="s">
        <v>24</v>
      </c>
      <c r="M133" s="130">
        <v>29.180700000000002</v>
      </c>
      <c r="N133" s="131"/>
      <c r="O133" s="132"/>
      <c r="P133" s="133"/>
      <c r="Q133" s="129" t="s">
        <v>24</v>
      </c>
      <c r="R133" s="130">
        <v>31.8675</v>
      </c>
      <c r="S133" s="131">
        <v>100</v>
      </c>
      <c r="T133" s="132"/>
      <c r="U133" s="133"/>
    </row>
    <row r="134" spans="2:21" ht="15" thickBot="1" x14ac:dyDescent="0.35"/>
    <row r="135" spans="2:21" x14ac:dyDescent="0.3">
      <c r="B135" s="504" t="s">
        <v>17</v>
      </c>
      <c r="C135" s="505"/>
      <c r="D135" s="505"/>
      <c r="E135" s="505"/>
      <c r="F135" s="506"/>
      <c r="G135" s="504" t="s">
        <v>18</v>
      </c>
      <c r="H135" s="505"/>
      <c r="I135" s="505"/>
      <c r="J135" s="505"/>
      <c r="K135" s="506"/>
      <c r="L135" s="507" t="s">
        <v>19</v>
      </c>
      <c r="M135" s="508"/>
      <c r="N135" s="508"/>
      <c r="O135" s="508"/>
      <c r="P135" s="509"/>
      <c r="Q135" s="504" t="s">
        <v>20</v>
      </c>
      <c r="R135" s="505"/>
      <c r="S135" s="505"/>
      <c r="T135" s="505"/>
      <c r="U135" s="506"/>
    </row>
    <row r="136" spans="2:21" ht="15" thickBot="1" x14ac:dyDescent="0.35">
      <c r="B136" s="150" t="s">
        <v>65</v>
      </c>
      <c r="C136" s="151" t="s">
        <v>66</v>
      </c>
      <c r="D136" s="151" t="s">
        <v>67</v>
      </c>
      <c r="E136" s="151" t="s">
        <v>68</v>
      </c>
      <c r="F136" s="152" t="s">
        <v>69</v>
      </c>
      <c r="G136" s="150" t="s">
        <v>65</v>
      </c>
      <c r="H136" s="151" t="s">
        <v>66</v>
      </c>
      <c r="I136" s="151" t="s">
        <v>67</v>
      </c>
      <c r="J136" s="151" t="s">
        <v>68</v>
      </c>
      <c r="K136" s="152" t="s">
        <v>69</v>
      </c>
      <c r="L136" s="150" t="s">
        <v>65</v>
      </c>
      <c r="M136" s="151" t="s">
        <v>66</v>
      </c>
      <c r="N136" s="151" t="s">
        <v>67</v>
      </c>
      <c r="O136" s="151" t="s">
        <v>68</v>
      </c>
      <c r="P136" s="152" t="s">
        <v>69</v>
      </c>
      <c r="Q136" s="150" t="s">
        <v>65</v>
      </c>
      <c r="R136" s="151" t="s">
        <v>66</v>
      </c>
      <c r="S136" s="151" t="s">
        <v>67</v>
      </c>
      <c r="T136" s="151" t="s">
        <v>68</v>
      </c>
      <c r="U136" s="152" t="s">
        <v>69</v>
      </c>
    </row>
    <row r="137" spans="2:21" x14ac:dyDescent="0.3">
      <c r="B137" s="156">
        <v>5</v>
      </c>
      <c r="C137" s="157">
        <v>0</v>
      </c>
      <c r="D137" s="157">
        <v>0</v>
      </c>
      <c r="E137" s="157">
        <v>0</v>
      </c>
      <c r="F137" s="158">
        <v>100</v>
      </c>
      <c r="G137" s="156">
        <v>5</v>
      </c>
      <c r="H137" s="157">
        <v>0</v>
      </c>
      <c r="I137" s="157">
        <v>0</v>
      </c>
      <c r="J137" s="157">
        <v>0</v>
      </c>
      <c r="K137" s="158">
        <v>100</v>
      </c>
      <c r="L137" s="156">
        <v>5</v>
      </c>
      <c r="M137" s="157">
        <v>0</v>
      </c>
      <c r="N137" s="157">
        <v>0</v>
      </c>
      <c r="O137" s="157">
        <v>0</v>
      </c>
      <c r="P137" s="158">
        <v>100</v>
      </c>
      <c r="Q137" s="156">
        <v>5</v>
      </c>
      <c r="R137" s="157">
        <v>0</v>
      </c>
      <c r="S137" s="157">
        <v>0</v>
      </c>
      <c r="T137" s="157">
        <v>0</v>
      </c>
      <c r="U137" s="158">
        <v>100</v>
      </c>
    </row>
    <row r="138" spans="2:21" x14ac:dyDescent="0.3">
      <c r="B138" s="98">
        <v>1</v>
      </c>
      <c r="C138" s="62">
        <v>14.8606</v>
      </c>
      <c r="D138" s="62">
        <v>68.104783640846563</v>
      </c>
      <c r="E138" s="62">
        <v>68.104783640846563</v>
      </c>
      <c r="F138" s="99">
        <v>31.895216359153437</v>
      </c>
      <c r="G138" s="98">
        <v>1</v>
      </c>
      <c r="H138" s="62">
        <v>14.500299999999999</v>
      </c>
      <c r="I138" s="62">
        <v>57.549551122788358</v>
      </c>
      <c r="J138" s="62">
        <v>57.549551122788358</v>
      </c>
      <c r="K138" s="99">
        <v>42.450448877211642</v>
      </c>
      <c r="L138" s="98">
        <v>1</v>
      </c>
      <c r="M138" s="62">
        <v>7.2045000000000003</v>
      </c>
      <c r="N138" s="62">
        <v>48.419291100447595</v>
      </c>
      <c r="O138" s="62">
        <v>48.419291100447595</v>
      </c>
      <c r="P138" s="99">
        <v>51.580708899552405</v>
      </c>
      <c r="Q138" s="98">
        <v>1</v>
      </c>
      <c r="R138" s="62">
        <v>8.7993000000000006</v>
      </c>
      <c r="S138" s="62">
        <v>51.590037640271582</v>
      </c>
      <c r="T138" s="62">
        <v>51.590037640271582</v>
      </c>
      <c r="U138" s="99">
        <v>48.409962359728418</v>
      </c>
    </row>
    <row r="139" spans="2:21" ht="15" thickBot="1" x14ac:dyDescent="0.35">
      <c r="B139" s="159">
        <v>0.85</v>
      </c>
      <c r="C139" s="105">
        <v>1.419</v>
      </c>
      <c r="D139" s="105">
        <v>6.5031484587675648</v>
      </c>
      <c r="E139" s="105">
        <v>74.607932099614132</v>
      </c>
      <c r="F139" s="106">
        <v>25.392067900385868</v>
      </c>
      <c r="G139" s="159">
        <v>0.85</v>
      </c>
      <c r="H139" s="105">
        <v>1.7741</v>
      </c>
      <c r="I139" s="105">
        <v>7.0411411244552742</v>
      </c>
      <c r="J139" s="105">
        <v>64.590692247243638</v>
      </c>
      <c r="K139" s="106">
        <v>35.409307752756362</v>
      </c>
      <c r="L139" s="159">
        <v>0.85</v>
      </c>
      <c r="M139" s="105">
        <v>1.2419</v>
      </c>
      <c r="N139" s="105">
        <v>8.3464387004852334</v>
      </c>
      <c r="O139" s="105">
        <v>56.765729800932831</v>
      </c>
      <c r="P139" s="106">
        <v>43.234270199067169</v>
      </c>
      <c r="Q139" s="159">
        <v>0.85</v>
      </c>
      <c r="R139" s="105">
        <v>1.4553</v>
      </c>
      <c r="S139" s="105">
        <v>8.5323811868997783</v>
      </c>
      <c r="T139" s="105">
        <v>60.122418827171359</v>
      </c>
      <c r="U139" s="106">
        <v>39.877581172828641</v>
      </c>
    </row>
    <row r="140" spans="2:21" ht="15" thickBot="1" x14ac:dyDescent="0.35">
      <c r="B140" s="421">
        <v>0.7</v>
      </c>
      <c r="C140" s="422">
        <f>D140*C149/100</f>
        <v>1.2240272727272745</v>
      </c>
      <c r="D140" s="422">
        <f>E140-E139</f>
        <v>5.6096061114347009</v>
      </c>
      <c r="E140" s="422">
        <f>'Spring Weights'!X132</f>
        <v>80.217538211048833</v>
      </c>
      <c r="F140" s="423"/>
      <c r="G140" s="421">
        <v>0.7</v>
      </c>
      <c r="H140" s="422">
        <f>I140*H149/100</f>
        <v>1.8698181818181796</v>
      </c>
      <c r="I140" s="422">
        <f>J140-J139</f>
        <v>7.4210324644913896</v>
      </c>
      <c r="J140" s="422">
        <f>'Spring Weights'!X133</f>
        <v>72.011724711735027</v>
      </c>
      <c r="K140" s="423"/>
      <c r="L140" s="421">
        <v>0.7</v>
      </c>
      <c r="M140" s="422">
        <f>N140*M149/100</f>
        <v>1.2138818181818176</v>
      </c>
      <c r="N140" s="422">
        <f>O140-O139</f>
        <v>8.1581368750206167</v>
      </c>
      <c r="O140" s="422">
        <f>'Spring Weights'!X134</f>
        <v>64.923866675953448</v>
      </c>
      <c r="P140" s="423"/>
      <c r="Q140" s="421">
        <v>0.7</v>
      </c>
      <c r="R140" s="422">
        <f>S140*R149/100</f>
        <v>1.4255454545454527</v>
      </c>
      <c r="S140" s="422">
        <f>T140-T139</f>
        <v>8.3579311601965998</v>
      </c>
      <c r="T140" s="422">
        <f>'Spring Weights'!X135</f>
        <v>68.480349987367958</v>
      </c>
      <c r="U140" s="423"/>
    </row>
    <row r="141" spans="2:21" x14ac:dyDescent="0.3">
      <c r="B141" s="156">
        <v>0.3</v>
      </c>
      <c r="C141" s="157">
        <f>D141*C149/100</f>
        <v>3.2640727272727244</v>
      </c>
      <c r="D141" s="157">
        <f>E141-E140</f>
        <v>14.958949630492498</v>
      </c>
      <c r="E141" s="157">
        <v>95.176487841541331</v>
      </c>
      <c r="F141" s="158">
        <v>4.8235121584586693</v>
      </c>
      <c r="G141" s="156">
        <v>0.3</v>
      </c>
      <c r="H141" s="157">
        <f>I141*H149/100</f>
        <v>4.986181818181822</v>
      </c>
      <c r="I141" s="157">
        <f>J141-J140</f>
        <v>19.78941990531041</v>
      </c>
      <c r="J141" s="157">
        <v>91.801144617045438</v>
      </c>
      <c r="K141" s="158">
        <v>8.1988553829545623</v>
      </c>
      <c r="L141" s="156">
        <v>0.3</v>
      </c>
      <c r="M141" s="157">
        <f>N141*M149/100</f>
        <v>3.2370181818181809</v>
      </c>
      <c r="N141" s="157">
        <f>O141-O140</f>
        <v>21.755031666721649</v>
      </c>
      <c r="O141" s="157">
        <v>86.678898342675097</v>
      </c>
      <c r="P141" s="158">
        <v>13.321101657324903</v>
      </c>
      <c r="Q141" s="156">
        <v>0.3</v>
      </c>
      <c r="R141" s="157">
        <f>S141*R149/100</f>
        <v>3.801454545454547</v>
      </c>
      <c r="S141" s="157">
        <f>T141-T140</f>
        <v>22.287816427190975</v>
      </c>
      <c r="T141" s="157">
        <v>90.768166414558934</v>
      </c>
      <c r="U141" s="158">
        <v>9.2318335854410662</v>
      </c>
    </row>
    <row r="142" spans="2:21" x14ac:dyDescent="0.3">
      <c r="B142" s="98">
        <v>0.25</v>
      </c>
      <c r="C142" s="62">
        <v>0.15559999999999999</v>
      </c>
      <c r="D142" s="62">
        <v>0.71310070485146781</v>
      </c>
      <c r="E142" s="62">
        <v>95.889588546392801</v>
      </c>
      <c r="F142" s="99">
        <v>4.110411453607199</v>
      </c>
      <c r="G142" s="98">
        <v>0.25</v>
      </c>
      <c r="H142" s="62">
        <v>0.50690000000000002</v>
      </c>
      <c r="I142" s="62">
        <v>2.0118113048793069</v>
      </c>
      <c r="J142" s="62">
        <v>93.81295592192474</v>
      </c>
      <c r="K142" s="99">
        <v>6.1870440780752602</v>
      </c>
      <c r="L142" s="98">
        <v>0.25</v>
      </c>
      <c r="M142" s="62">
        <v>0.23300000000000001</v>
      </c>
      <c r="N142" s="62">
        <v>1.5659233571246152</v>
      </c>
      <c r="O142" s="62">
        <v>88.244821699799715</v>
      </c>
      <c r="P142" s="99">
        <v>11.755178300200285</v>
      </c>
      <c r="Q142" s="98">
        <v>0.25</v>
      </c>
      <c r="R142" s="62">
        <v>0.23469999999999999</v>
      </c>
      <c r="S142" s="62">
        <v>1.3760392115477069</v>
      </c>
      <c r="T142" s="62">
        <v>92.14420562610664</v>
      </c>
      <c r="U142" s="99">
        <v>7.8557943738933602</v>
      </c>
    </row>
    <row r="143" spans="2:21" x14ac:dyDescent="0.3">
      <c r="B143" s="98">
        <v>0.125</v>
      </c>
      <c r="C143" s="62">
        <v>0.34899999999999998</v>
      </c>
      <c r="D143" s="62">
        <v>1.5994353855601688</v>
      </c>
      <c r="E143" s="62">
        <v>97.489023931952971</v>
      </c>
      <c r="F143" s="99">
        <v>2.5109760680470288</v>
      </c>
      <c r="G143" s="98">
        <v>0.125</v>
      </c>
      <c r="H143" s="62">
        <v>0.90180000000000005</v>
      </c>
      <c r="I143" s="62">
        <v>3.5791111358061927</v>
      </c>
      <c r="J143" s="62">
        <v>97.392067057730927</v>
      </c>
      <c r="K143" s="99">
        <v>2.6079329422690734</v>
      </c>
      <c r="L143" s="98">
        <v>0.125</v>
      </c>
      <c r="M143" s="62">
        <v>0.55189999999999995</v>
      </c>
      <c r="N143" s="62">
        <v>3.7091549390432403</v>
      </c>
      <c r="O143" s="62">
        <v>91.95397663884296</v>
      </c>
      <c r="P143" s="99">
        <v>8.0460233611570402</v>
      </c>
      <c r="Q143" s="98">
        <v>0.125</v>
      </c>
      <c r="R143" s="62">
        <v>0.48799999999999999</v>
      </c>
      <c r="S143" s="62">
        <v>2.8611296771848358</v>
      </c>
      <c r="T143" s="62">
        <v>95.005335303291474</v>
      </c>
      <c r="U143" s="99">
        <v>4.9946646967085258</v>
      </c>
    </row>
    <row r="144" spans="2:21" ht="15" thickBot="1" x14ac:dyDescent="0.35">
      <c r="B144" s="159">
        <v>6.3E-2</v>
      </c>
      <c r="C144" s="105">
        <v>0.22520000000000001</v>
      </c>
      <c r="D144" s="105">
        <v>1.0320712000806591</v>
      </c>
      <c r="E144" s="105">
        <v>98.521095132033636</v>
      </c>
      <c r="F144" s="106">
        <v>1.4789048679663637</v>
      </c>
      <c r="G144" s="159">
        <v>6.3E-2</v>
      </c>
      <c r="H144" s="105">
        <v>0.34439999999999998</v>
      </c>
      <c r="I144" s="105">
        <v>1.3668727824036957</v>
      </c>
      <c r="J144" s="105">
        <v>98.758939840134616</v>
      </c>
      <c r="K144" s="106">
        <v>1.2410601598653841</v>
      </c>
      <c r="L144" s="159">
        <v>6.3E-2</v>
      </c>
      <c r="M144" s="105">
        <v>0.42620000000000002</v>
      </c>
      <c r="N144" s="105">
        <v>2.8643628103283736</v>
      </c>
      <c r="O144" s="105">
        <v>94.818339449171333</v>
      </c>
      <c r="P144" s="106">
        <v>5.1816605508286671</v>
      </c>
      <c r="Q144" s="159">
        <v>6.3E-2</v>
      </c>
      <c r="R144" s="105">
        <v>0.34129999999999999</v>
      </c>
      <c r="S144" s="105">
        <v>2.0010318828343943</v>
      </c>
      <c r="T144" s="105">
        <v>97.006367186125871</v>
      </c>
      <c r="U144" s="106">
        <v>2.9936328138741288</v>
      </c>
    </row>
    <row r="145" spans="2:21" x14ac:dyDescent="0.3">
      <c r="B145" s="153">
        <v>5.2999999999999999E-2</v>
      </c>
      <c r="C145" s="154">
        <v>6.2E-2</v>
      </c>
      <c r="D145" s="154">
        <v>0.28414038368117617</v>
      </c>
      <c r="E145" s="154">
        <v>98.805235515714813</v>
      </c>
      <c r="F145" s="155">
        <v>1.1947644842851872</v>
      </c>
      <c r="G145" s="153">
        <v>5.2999999999999999E-2</v>
      </c>
      <c r="H145" s="154">
        <v>8.6099999999999996E-2</v>
      </c>
      <c r="I145" s="154">
        <v>0.34171819560092392</v>
      </c>
      <c r="J145" s="154">
        <v>99.100658035735535</v>
      </c>
      <c r="K145" s="155">
        <v>0.89934196426446533</v>
      </c>
      <c r="L145" s="153">
        <v>5.2999999999999999E-2</v>
      </c>
      <c r="M145" s="154">
        <v>0.1124</v>
      </c>
      <c r="N145" s="154">
        <v>0.75540680403779725</v>
      </c>
      <c r="O145" s="154">
        <v>95.573746253209137</v>
      </c>
      <c r="P145" s="155">
        <v>4.4262537467908629</v>
      </c>
      <c r="Q145" s="153">
        <v>5.2999999999999999E-2</v>
      </c>
      <c r="R145" s="154">
        <v>0.1074</v>
      </c>
      <c r="S145" s="154">
        <v>0.62968304780666262</v>
      </c>
      <c r="T145" s="154">
        <v>97.636050233932536</v>
      </c>
      <c r="U145" s="155">
        <v>2.3639497660674635</v>
      </c>
    </row>
    <row r="146" spans="2:21" x14ac:dyDescent="0.3">
      <c r="B146" s="98">
        <v>3.7999999999999999E-2</v>
      </c>
      <c r="C146" s="62">
        <v>0.11559999999999999</v>
      </c>
      <c r="D146" s="62">
        <v>0.52978432828296707</v>
      </c>
      <c r="E146" s="62">
        <v>99.335019843997785</v>
      </c>
      <c r="F146" s="99">
        <v>0.66498015600221549</v>
      </c>
      <c r="G146" s="98">
        <v>3.7999999999999999E-2</v>
      </c>
      <c r="H146" s="62">
        <v>0.1178</v>
      </c>
      <c r="I146" s="62">
        <v>0.46753081813924319</v>
      </c>
      <c r="J146" s="62">
        <v>99.568188853874773</v>
      </c>
      <c r="K146" s="99">
        <v>0.4318111461252272</v>
      </c>
      <c r="L146" s="98">
        <v>3.7999999999999999E-2</v>
      </c>
      <c r="M146" s="62">
        <v>0.23630000000000001</v>
      </c>
      <c r="N146" s="62">
        <v>1.5881016707662943</v>
      </c>
      <c r="O146" s="62">
        <v>97.161847923975429</v>
      </c>
      <c r="P146" s="99">
        <v>2.8381520760245706</v>
      </c>
      <c r="Q146" s="98">
        <v>3.7999999999999999E-2</v>
      </c>
      <c r="R146" s="62">
        <v>0.191</v>
      </c>
      <c r="S146" s="62">
        <v>1.1198273941440648</v>
      </c>
      <c r="T146" s="62">
        <v>98.755877628076604</v>
      </c>
      <c r="U146" s="99">
        <v>1.244122371923396</v>
      </c>
    </row>
    <row r="147" spans="2:21" x14ac:dyDescent="0.3">
      <c r="B147" s="98">
        <v>2.5000000000000001E-2</v>
      </c>
      <c r="C147" s="62">
        <v>9.6299999999999997E-2</v>
      </c>
      <c r="D147" s="62">
        <v>0.44133417658866558</v>
      </c>
      <c r="E147" s="62">
        <v>99.776354020586453</v>
      </c>
      <c r="F147" s="99">
        <v>0.22364597941354702</v>
      </c>
      <c r="G147" s="98">
        <v>2.5000000000000001E-2</v>
      </c>
      <c r="H147" s="62">
        <v>9.1700000000000004E-2</v>
      </c>
      <c r="I147" s="62">
        <v>0.36394376929854499</v>
      </c>
      <c r="J147" s="62">
        <v>99.932132623173317</v>
      </c>
      <c r="K147" s="99">
        <v>6.7867376826683312E-2</v>
      </c>
      <c r="L147" s="98">
        <v>2.5000000000000001E-2</v>
      </c>
      <c r="M147" s="62">
        <v>0.2223</v>
      </c>
      <c r="N147" s="62">
        <v>1.4940118553167465</v>
      </c>
      <c r="O147" s="62">
        <v>98.655859779292172</v>
      </c>
      <c r="P147" s="99">
        <v>1.3441402207078283</v>
      </c>
      <c r="Q147" s="98">
        <v>2.5000000000000001E-2</v>
      </c>
      <c r="R147" s="62">
        <v>0.1633</v>
      </c>
      <c r="S147" s="62">
        <v>0.95742310713992573</v>
      </c>
      <c r="T147" s="62">
        <v>99.713300735216535</v>
      </c>
      <c r="U147" s="99">
        <v>0.28669926478346497</v>
      </c>
    </row>
    <row r="148" spans="2:21" ht="15" thickBot="1" x14ac:dyDescent="0.35">
      <c r="B148" s="100" t="s">
        <v>70</v>
      </c>
      <c r="C148" s="101">
        <v>4.8799999999999955E-2</v>
      </c>
      <c r="D148" s="62">
        <v>0.2236459794135707</v>
      </c>
      <c r="E148" s="62">
        <v>100.00000000000003</v>
      </c>
      <c r="F148" s="99">
        <v>0</v>
      </c>
      <c r="G148" s="100" t="s">
        <v>70</v>
      </c>
      <c r="H148" s="101">
        <v>1.7099999999999227E-2</v>
      </c>
      <c r="I148" s="62">
        <v>6.786737682666126E-2</v>
      </c>
      <c r="J148" s="62">
        <v>99.999999999999972</v>
      </c>
      <c r="K148" s="99">
        <v>0</v>
      </c>
      <c r="L148" s="100" t="s">
        <v>70</v>
      </c>
      <c r="M148" s="101">
        <v>0.19999999999999929</v>
      </c>
      <c r="N148" s="62">
        <v>1.3441402207078195</v>
      </c>
      <c r="O148" s="62">
        <v>99.999999999999986</v>
      </c>
      <c r="P148" s="99">
        <v>0</v>
      </c>
      <c r="Q148" s="100" t="s">
        <v>70</v>
      </c>
      <c r="R148" s="101">
        <v>4.8900000000003274E-2</v>
      </c>
      <c r="S148" s="62">
        <v>0.28669926478349966</v>
      </c>
      <c r="T148" s="62">
        <v>100.00000000000003</v>
      </c>
      <c r="U148" s="99">
        <v>0</v>
      </c>
    </row>
    <row r="149" spans="2:21" ht="15" thickBot="1" x14ac:dyDescent="0.35">
      <c r="B149" s="102" t="s">
        <v>24</v>
      </c>
      <c r="C149" s="103">
        <v>21.8202</v>
      </c>
      <c r="D149" s="104"/>
      <c r="E149" s="105"/>
      <c r="F149" s="106"/>
      <c r="G149" s="102" t="s">
        <v>24</v>
      </c>
      <c r="H149" s="103">
        <v>25.196200000000001</v>
      </c>
      <c r="I149" s="104"/>
      <c r="J149" s="105"/>
      <c r="K149" s="106"/>
      <c r="L149" s="102" t="s">
        <v>24</v>
      </c>
      <c r="M149" s="103">
        <v>14.8794</v>
      </c>
      <c r="N149" s="104"/>
      <c r="O149" s="105"/>
      <c r="P149" s="106"/>
      <c r="Q149" s="102" t="s">
        <v>24</v>
      </c>
      <c r="R149" s="103">
        <v>17.0562</v>
      </c>
      <c r="S149" s="104">
        <v>100.00000000000003</v>
      </c>
      <c r="T149" s="105"/>
      <c r="U149" s="106"/>
    </row>
    <row r="150" spans="2:21" ht="15" thickBot="1" x14ac:dyDescent="0.35"/>
    <row r="151" spans="2:21" x14ac:dyDescent="0.3">
      <c r="B151" s="510" t="s">
        <v>21</v>
      </c>
      <c r="C151" s="511"/>
      <c r="D151" s="511"/>
      <c r="E151" s="511"/>
      <c r="F151" s="512"/>
      <c r="G151" s="510" t="s">
        <v>22</v>
      </c>
      <c r="H151" s="511"/>
      <c r="I151" s="511"/>
      <c r="J151" s="511"/>
      <c r="K151" s="512"/>
      <c r="L151" s="513" t="s">
        <v>23</v>
      </c>
      <c r="M151" s="514"/>
      <c r="N151" s="514"/>
      <c r="O151" s="514"/>
      <c r="P151" s="515"/>
    </row>
    <row r="152" spans="2:21" ht="15" thickBot="1" x14ac:dyDescent="0.35">
      <c r="B152" s="203" t="s">
        <v>65</v>
      </c>
      <c r="C152" s="204" t="s">
        <v>66</v>
      </c>
      <c r="D152" s="204" t="s">
        <v>67</v>
      </c>
      <c r="E152" s="204" t="s">
        <v>68</v>
      </c>
      <c r="F152" s="205" t="s">
        <v>69</v>
      </c>
      <c r="G152" s="203" t="s">
        <v>65</v>
      </c>
      <c r="H152" s="204" t="s">
        <v>66</v>
      </c>
      <c r="I152" s="204" t="s">
        <v>67</v>
      </c>
      <c r="J152" s="204" t="s">
        <v>68</v>
      </c>
      <c r="K152" s="205" t="s">
        <v>69</v>
      </c>
      <c r="L152" s="203" t="s">
        <v>65</v>
      </c>
      <c r="M152" s="204" t="s">
        <v>66</v>
      </c>
      <c r="N152" s="204" t="s">
        <v>67</v>
      </c>
      <c r="O152" s="204" t="s">
        <v>68</v>
      </c>
      <c r="P152" s="205" t="s">
        <v>69</v>
      </c>
    </row>
    <row r="153" spans="2:21" x14ac:dyDescent="0.3">
      <c r="B153" s="209">
        <v>5</v>
      </c>
      <c r="C153" s="210">
        <v>0</v>
      </c>
      <c r="D153" s="210">
        <v>0</v>
      </c>
      <c r="E153" s="210">
        <v>0</v>
      </c>
      <c r="F153" s="211">
        <v>100</v>
      </c>
      <c r="G153" s="209">
        <v>5</v>
      </c>
      <c r="H153" s="210">
        <v>0</v>
      </c>
      <c r="I153" s="210">
        <v>0</v>
      </c>
      <c r="J153" s="210">
        <v>0</v>
      </c>
      <c r="K153" s="211">
        <v>100</v>
      </c>
      <c r="L153" s="209">
        <v>5</v>
      </c>
      <c r="M153" s="210">
        <v>0</v>
      </c>
      <c r="N153" s="210">
        <v>0</v>
      </c>
      <c r="O153" s="210">
        <v>0</v>
      </c>
      <c r="P153" s="211">
        <v>100</v>
      </c>
    </row>
    <row r="154" spans="2:21" x14ac:dyDescent="0.3">
      <c r="B154" s="134">
        <v>1</v>
      </c>
      <c r="C154" s="71">
        <v>11.3727</v>
      </c>
      <c r="D154" s="71">
        <v>47.391384066607216</v>
      </c>
      <c r="E154" s="71">
        <v>47.391384066607216</v>
      </c>
      <c r="F154" s="135">
        <v>52.608615933392784</v>
      </c>
      <c r="G154" s="134">
        <v>1</v>
      </c>
      <c r="H154" s="71">
        <v>14.7331</v>
      </c>
      <c r="I154" s="71">
        <v>47.133401368596509</v>
      </c>
      <c r="J154" s="71">
        <v>47.133401368596509</v>
      </c>
      <c r="K154" s="135">
        <v>52.866598631403491</v>
      </c>
      <c r="L154" s="134">
        <v>1</v>
      </c>
      <c r="M154" s="71">
        <v>17.649100000000001</v>
      </c>
      <c r="N154" s="71">
        <v>50.363836635923661</v>
      </c>
      <c r="O154" s="71">
        <v>50.363836635923661</v>
      </c>
      <c r="P154" s="135">
        <v>49.636163364076339</v>
      </c>
    </row>
    <row r="155" spans="2:21" ht="15" thickBot="1" x14ac:dyDescent="0.35">
      <c r="B155" s="212">
        <v>0.85</v>
      </c>
      <c r="C155" s="141">
        <v>2.0884</v>
      </c>
      <c r="D155" s="141">
        <v>8.7026094493570145</v>
      </c>
      <c r="E155" s="141">
        <v>56.093993515964229</v>
      </c>
      <c r="F155" s="142">
        <v>43.906006484035771</v>
      </c>
      <c r="G155" s="212">
        <v>0.85</v>
      </c>
      <c r="H155" s="141">
        <v>3.0781000000000001</v>
      </c>
      <c r="I155" s="141">
        <v>9.8473045559099504</v>
      </c>
      <c r="J155" s="141">
        <v>56.980705924506459</v>
      </c>
      <c r="K155" s="142">
        <v>43.019294075493541</v>
      </c>
      <c r="L155" s="212">
        <v>0.85</v>
      </c>
      <c r="M155" s="141">
        <v>3.3917999999999999</v>
      </c>
      <c r="N155" s="141">
        <v>9.678910601771527</v>
      </c>
      <c r="O155" s="141">
        <v>60.042747237695188</v>
      </c>
      <c r="P155" s="142">
        <v>39.957252762304812</v>
      </c>
    </row>
    <row r="156" spans="2:21" ht="15" thickBot="1" x14ac:dyDescent="0.35">
      <c r="B156" s="433">
        <v>0.7</v>
      </c>
      <c r="C156" s="422">
        <f>D156*C165/100</f>
        <v>1.9935818181818177</v>
      </c>
      <c r="D156" s="434">
        <f>E156-E155</f>
        <v>8.3074908872703617</v>
      </c>
      <c r="E156" s="434">
        <f>'Spring Weights'!X147</f>
        <v>64.401484403234591</v>
      </c>
      <c r="F156" s="435"/>
      <c r="G156" s="433">
        <v>0.7</v>
      </c>
      <c r="H156" s="422">
        <f>I156*H165/100</f>
        <v>3.1453636363636379</v>
      </c>
      <c r="I156" s="434">
        <f>J156-J155</f>
        <v>10.062491038743751</v>
      </c>
      <c r="J156" s="434">
        <f>'Spring Weights'!X148</f>
        <v>67.04319696325021</v>
      </c>
      <c r="K156" s="435"/>
      <c r="L156" s="433">
        <v>0.7</v>
      </c>
      <c r="M156" s="422">
        <f>N156*M165/100</f>
        <v>3.1425272727272655</v>
      </c>
      <c r="N156" s="434">
        <f>O156-O155</f>
        <v>8.9675807937838599</v>
      </c>
      <c r="O156" s="434">
        <f>'Spring Weights'!X149</f>
        <v>69.010328031479048</v>
      </c>
      <c r="P156" s="435"/>
    </row>
    <row r="157" spans="2:21" x14ac:dyDescent="0.3">
      <c r="B157" s="209">
        <v>0.3</v>
      </c>
      <c r="C157" s="157">
        <f>D157*C165/100</f>
        <v>5.316218181818182</v>
      </c>
      <c r="D157" s="210">
        <f>E157-E156</f>
        <v>22.153309032720969</v>
      </c>
      <c r="E157" s="210">
        <v>86.55479343595556</v>
      </c>
      <c r="F157" s="211">
        <v>13.44520656404444</v>
      </c>
      <c r="G157" s="209">
        <v>0.3</v>
      </c>
      <c r="H157" s="157">
        <f>I157*H165/100</f>
        <v>8.3876363636363607</v>
      </c>
      <c r="I157" s="210">
        <f>J157-J156</f>
        <v>26.833309436649984</v>
      </c>
      <c r="J157" s="210">
        <v>93.876506399900194</v>
      </c>
      <c r="K157" s="211">
        <v>6.1234936000998061</v>
      </c>
      <c r="L157" s="209">
        <v>0.3</v>
      </c>
      <c r="M157" s="157">
        <f>N157*M165/100</f>
        <v>8.3800727272727311</v>
      </c>
      <c r="N157" s="210">
        <f>O157-O156</f>
        <v>23.913548783423693</v>
      </c>
      <c r="O157" s="210">
        <v>92.923876814902741</v>
      </c>
      <c r="P157" s="211">
        <v>7.0761231850972592</v>
      </c>
    </row>
    <row r="158" spans="2:21" x14ac:dyDescent="0.3">
      <c r="B158" s="134">
        <v>0.25</v>
      </c>
      <c r="C158" s="71">
        <v>0.5494</v>
      </c>
      <c r="D158" s="71">
        <v>2.2894146865910474</v>
      </c>
      <c r="E158" s="71">
        <v>88.844208122546604</v>
      </c>
      <c r="F158" s="135">
        <v>11.155791877453396</v>
      </c>
      <c r="G158" s="134">
        <v>0.25</v>
      </c>
      <c r="H158" s="71">
        <v>0.38950000000000001</v>
      </c>
      <c r="I158" s="71">
        <v>1.2460690440618971</v>
      </c>
      <c r="J158" s="71">
        <v>95.122575443962091</v>
      </c>
      <c r="K158" s="135">
        <v>4.8774245560379086</v>
      </c>
      <c r="L158" s="134">
        <v>0.25</v>
      </c>
      <c r="M158" s="71">
        <v>0.4793</v>
      </c>
      <c r="N158" s="71">
        <v>1.3677403890055704</v>
      </c>
      <c r="O158" s="71">
        <v>94.291617203908316</v>
      </c>
      <c r="P158" s="135">
        <v>5.7083827960916835</v>
      </c>
    </row>
    <row r="159" spans="2:21" x14ac:dyDescent="0.3">
      <c r="B159" s="134">
        <v>0.125</v>
      </c>
      <c r="C159" s="71">
        <v>1.2778</v>
      </c>
      <c r="D159" s="71">
        <v>5.3247435138806702</v>
      </c>
      <c r="E159" s="71">
        <v>94.168951636427281</v>
      </c>
      <c r="F159" s="135">
        <v>5.8310483635727195</v>
      </c>
      <c r="G159" s="134">
        <v>0.125</v>
      </c>
      <c r="H159" s="71">
        <v>0.69930000000000003</v>
      </c>
      <c r="I159" s="71">
        <v>2.2371658087611932</v>
      </c>
      <c r="J159" s="71">
        <v>97.359741252723282</v>
      </c>
      <c r="K159" s="135">
        <v>2.6402587472767181</v>
      </c>
      <c r="L159" s="134">
        <v>0.125</v>
      </c>
      <c r="M159" s="71">
        <v>0.94950000000000001</v>
      </c>
      <c r="N159" s="71">
        <v>2.70951282987855</v>
      </c>
      <c r="O159" s="71">
        <v>97.001130033786865</v>
      </c>
      <c r="P159" s="135">
        <v>2.9988699662131353</v>
      </c>
    </row>
    <row r="160" spans="2:21" ht="15" thickBot="1" x14ac:dyDescent="0.35">
      <c r="B160" s="212">
        <v>6.3E-2</v>
      </c>
      <c r="C160" s="141">
        <v>0.61350000000000005</v>
      </c>
      <c r="D160" s="141">
        <v>2.5565269570870179</v>
      </c>
      <c r="E160" s="141">
        <v>96.725478593514296</v>
      </c>
      <c r="F160" s="142">
        <v>3.2745214064857038</v>
      </c>
      <c r="G160" s="212">
        <v>6.3E-2</v>
      </c>
      <c r="H160" s="141">
        <v>0.33789999999999998</v>
      </c>
      <c r="I160" s="141">
        <v>1.0809928882888704</v>
      </c>
      <c r="J160" s="141">
        <v>98.440734141012157</v>
      </c>
      <c r="K160" s="142">
        <v>1.5592658589878425</v>
      </c>
      <c r="L160" s="212">
        <v>6.3E-2</v>
      </c>
      <c r="M160" s="141">
        <v>0.4466</v>
      </c>
      <c r="N160" s="141">
        <v>1.2744269929686787</v>
      </c>
      <c r="O160" s="141">
        <v>98.27555702675555</v>
      </c>
      <c r="P160" s="142">
        <v>1.7244429732444502</v>
      </c>
    </row>
    <row r="161" spans="2:16" x14ac:dyDescent="0.3">
      <c r="B161" s="206">
        <v>5.2999999999999999E-2</v>
      </c>
      <c r="C161" s="207">
        <v>9.6199999999999994E-2</v>
      </c>
      <c r="D161" s="207">
        <v>0.40087676164917863</v>
      </c>
      <c r="E161" s="207">
        <v>97.126355355163469</v>
      </c>
      <c r="F161" s="208">
        <v>2.8736446448365314</v>
      </c>
      <c r="G161" s="206">
        <v>5.2999999999999999E-2</v>
      </c>
      <c r="H161" s="207">
        <v>6.3E-2</v>
      </c>
      <c r="I161" s="207">
        <v>0.20154646925776512</v>
      </c>
      <c r="J161" s="207">
        <v>98.642280610269921</v>
      </c>
      <c r="K161" s="208">
        <v>1.3577193897300788</v>
      </c>
      <c r="L161" s="206">
        <v>5.2999999999999999E-2</v>
      </c>
      <c r="M161" s="207">
        <v>8.5699999999999998E-2</v>
      </c>
      <c r="N161" s="207">
        <v>0.2445552917541777</v>
      </c>
      <c r="O161" s="207">
        <v>98.520112318509732</v>
      </c>
      <c r="P161" s="208">
        <v>1.4798876814902684</v>
      </c>
    </row>
    <row r="162" spans="2:16" x14ac:dyDescent="0.3">
      <c r="B162" s="134">
        <v>3.7999999999999999E-2</v>
      </c>
      <c r="C162" s="71">
        <v>0.29609999999999997</v>
      </c>
      <c r="D162" s="71">
        <v>1.2338836707309957</v>
      </c>
      <c r="E162" s="71">
        <v>98.360239025894458</v>
      </c>
      <c r="F162" s="135">
        <v>1.6397609741055419</v>
      </c>
      <c r="G162" s="134">
        <v>3.7999999999999999E-2</v>
      </c>
      <c r="H162" s="71">
        <v>0.1565</v>
      </c>
      <c r="I162" s="71">
        <v>0.5006670228387341</v>
      </c>
      <c r="J162" s="71">
        <v>99.142947633108662</v>
      </c>
      <c r="K162" s="135">
        <v>0.85705236689133812</v>
      </c>
      <c r="L162" s="134">
        <v>3.7999999999999999E-2</v>
      </c>
      <c r="M162" s="71">
        <v>0.182</v>
      </c>
      <c r="N162" s="71">
        <v>0.51935896265181269</v>
      </c>
      <c r="O162" s="71">
        <v>99.039471281161539</v>
      </c>
      <c r="P162" s="135">
        <v>0.9605287188384608</v>
      </c>
    </row>
    <row r="163" spans="2:16" x14ac:dyDescent="0.3">
      <c r="B163" s="134">
        <v>2.5000000000000001E-2</v>
      </c>
      <c r="C163" s="71">
        <v>0.2964</v>
      </c>
      <c r="D163" s="71">
        <v>1.2351338061623343</v>
      </c>
      <c r="E163" s="71">
        <v>99.595372832056796</v>
      </c>
      <c r="F163" s="135">
        <v>0.40462716794320386</v>
      </c>
      <c r="G163" s="134">
        <v>2.5000000000000001E-2</v>
      </c>
      <c r="H163" s="71">
        <v>0.185</v>
      </c>
      <c r="I163" s="71">
        <v>0.59184280655058019</v>
      </c>
      <c r="J163" s="71">
        <v>99.734790439659236</v>
      </c>
      <c r="K163" s="135">
        <v>0.26520956034076448</v>
      </c>
      <c r="L163" s="134">
        <v>2.5000000000000001E-2</v>
      </c>
      <c r="M163" s="71">
        <v>0.23300000000000001</v>
      </c>
      <c r="N163" s="71">
        <v>0.66489361702127669</v>
      </c>
      <c r="O163" s="71">
        <v>99.704364898182817</v>
      </c>
      <c r="P163" s="135">
        <v>0.295635101817183</v>
      </c>
    </row>
    <row r="164" spans="2:16" ht="15" thickBot="1" x14ac:dyDescent="0.35">
      <c r="B164" s="136" t="s">
        <v>70</v>
      </c>
      <c r="C164" s="137">
        <v>9.7100000000004627E-2</v>
      </c>
      <c r="D164" s="71">
        <v>0.40462716794321318</v>
      </c>
      <c r="E164" s="71">
        <v>100.00000000000001</v>
      </c>
      <c r="F164" s="135">
        <v>0</v>
      </c>
      <c r="G164" s="136" t="s">
        <v>70</v>
      </c>
      <c r="H164" s="137">
        <v>8.2899999999995089E-2</v>
      </c>
      <c r="I164" s="71">
        <v>0.26520956034075782</v>
      </c>
      <c r="J164" s="71">
        <v>100</v>
      </c>
      <c r="K164" s="135">
        <v>0</v>
      </c>
      <c r="L164" s="136" t="s">
        <v>70</v>
      </c>
      <c r="M164" s="137">
        <v>0.10359999999999303</v>
      </c>
      <c r="N164" s="71">
        <v>0.29563510181716574</v>
      </c>
      <c r="O164" s="71">
        <v>99.999999999999986</v>
      </c>
      <c r="P164" s="135">
        <v>0</v>
      </c>
    </row>
    <row r="165" spans="2:16" ht="15" thickBot="1" x14ac:dyDescent="0.35">
      <c r="B165" s="138" t="s">
        <v>24</v>
      </c>
      <c r="C165" s="139">
        <v>23.997399999999999</v>
      </c>
      <c r="D165" s="140"/>
      <c r="E165" s="141"/>
      <c r="F165" s="142"/>
      <c r="G165" s="138" t="s">
        <v>24</v>
      </c>
      <c r="H165" s="139">
        <v>31.258299999999998</v>
      </c>
      <c r="I165" s="140"/>
      <c r="J165" s="141"/>
      <c r="K165" s="142"/>
      <c r="L165" s="138" t="s">
        <v>24</v>
      </c>
      <c r="M165" s="139">
        <v>35.043199999999999</v>
      </c>
      <c r="N165" s="140">
        <v>99.999999999999986</v>
      </c>
      <c r="O165" s="141"/>
      <c r="P165" s="142"/>
    </row>
  </sheetData>
  <mergeCells count="44">
    <mergeCell ref="B135:F135"/>
    <mergeCell ref="G135:K135"/>
    <mergeCell ref="L135:P135"/>
    <mergeCell ref="Q135:U135"/>
    <mergeCell ref="B151:F151"/>
    <mergeCell ref="G151:K151"/>
    <mergeCell ref="L151:P151"/>
    <mergeCell ref="B103:F103"/>
    <mergeCell ref="G103:K103"/>
    <mergeCell ref="L103:P103"/>
    <mergeCell ref="Q103:U103"/>
    <mergeCell ref="B119:F119"/>
    <mergeCell ref="G119:K119"/>
    <mergeCell ref="L119:P119"/>
    <mergeCell ref="Q119:U119"/>
    <mergeCell ref="AK16:AK17"/>
    <mergeCell ref="B71:F71"/>
    <mergeCell ref="G71:K71"/>
    <mergeCell ref="B87:F87"/>
    <mergeCell ref="G87:K87"/>
    <mergeCell ref="AD17:AE17"/>
    <mergeCell ref="AA32:AB32"/>
    <mergeCell ref="AC32:AD32"/>
    <mergeCell ref="AJ16:AJ17"/>
    <mergeCell ref="B55:F55"/>
    <mergeCell ref="G55:K55"/>
    <mergeCell ref="L55:P55"/>
    <mergeCell ref="Q55:U55"/>
    <mergeCell ref="AJ1:AJ2"/>
    <mergeCell ref="AK1:AK2"/>
    <mergeCell ref="AL1:AL2"/>
    <mergeCell ref="AB49:AC49"/>
    <mergeCell ref="AB58:AC58"/>
    <mergeCell ref="AI58:AM58"/>
    <mergeCell ref="AB2:AC2"/>
    <mergeCell ref="AD2:AE2"/>
    <mergeCell ref="AG16:AG17"/>
    <mergeCell ref="AH16:AH17"/>
    <mergeCell ref="AI16:AI17"/>
    <mergeCell ref="AG1:AG2"/>
    <mergeCell ref="AH1:AH2"/>
    <mergeCell ref="AI1:AI2"/>
    <mergeCell ref="AL16:AL17"/>
    <mergeCell ref="AB17:AC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8FF1E-754B-44DF-B091-CC8CB87F019A}">
  <dimension ref="A1:AD108"/>
  <sheetViews>
    <sheetView topLeftCell="M33" zoomScale="145" zoomScaleNormal="145" workbookViewId="0">
      <selection activeCell="AC11" sqref="AC11"/>
    </sheetView>
  </sheetViews>
  <sheetFormatPr defaultRowHeight="14.4" x14ac:dyDescent="0.3"/>
  <cols>
    <col min="1" max="1" width="11.5546875" customWidth="1"/>
    <col min="2" max="2" width="15.44140625" customWidth="1"/>
    <col min="3" max="3" width="18" customWidth="1"/>
    <col min="4" max="4" width="12.5546875" customWidth="1"/>
    <col min="5" max="5" width="14.88671875" customWidth="1"/>
    <col min="6" max="6" width="19.44140625" customWidth="1"/>
    <col min="8" max="8" width="14.44140625" customWidth="1"/>
    <col min="9" max="9" width="18.33203125" customWidth="1"/>
    <col min="10" max="10" width="11.44140625" customWidth="1"/>
    <col min="11" max="11" width="17.5546875" customWidth="1"/>
    <col min="12" max="12" width="16.44140625" customWidth="1"/>
    <col min="14" max="14" width="12.44140625" customWidth="1"/>
    <col min="24" max="24" width="14.5546875" customWidth="1"/>
    <col min="25" max="25" width="13.33203125" customWidth="1"/>
    <col min="27" max="27" width="14.5546875" customWidth="1"/>
    <col min="28" max="28" width="13.88671875" customWidth="1"/>
  </cols>
  <sheetData>
    <row r="1" spans="1:14" ht="15" thickBot="1" x14ac:dyDescent="0.35">
      <c r="A1" s="535" t="s">
        <v>92</v>
      </c>
      <c r="B1" s="550"/>
      <c r="C1" s="550"/>
      <c r="D1" s="550"/>
      <c r="E1" s="550"/>
      <c r="F1" s="550"/>
      <c r="G1" s="550"/>
      <c r="H1" s="550"/>
      <c r="I1" s="550"/>
      <c r="J1" s="550"/>
      <c r="K1" s="550"/>
      <c r="L1" s="550"/>
      <c r="M1" s="550"/>
      <c r="N1" s="535"/>
    </row>
    <row r="2" spans="1:14" x14ac:dyDescent="0.3">
      <c r="A2" s="228"/>
      <c r="B2" s="552" t="s">
        <v>104</v>
      </c>
      <c r="C2" s="553"/>
      <c r="D2" s="554"/>
      <c r="E2" s="552" t="s">
        <v>101</v>
      </c>
      <c r="F2" s="553"/>
      <c r="G2" s="554"/>
      <c r="H2" s="552" t="s">
        <v>103</v>
      </c>
      <c r="I2" s="553"/>
      <c r="J2" s="554"/>
      <c r="K2" s="552" t="s">
        <v>72</v>
      </c>
      <c r="L2" s="553"/>
      <c r="M2" s="554"/>
      <c r="N2" s="244" t="s">
        <v>123</v>
      </c>
    </row>
    <row r="3" spans="1:14" x14ac:dyDescent="0.3">
      <c r="A3" s="229" t="s">
        <v>73</v>
      </c>
      <c r="B3" s="237" t="s">
        <v>74</v>
      </c>
      <c r="C3" s="215" t="s">
        <v>93</v>
      </c>
      <c r="D3" s="238" t="s">
        <v>75</v>
      </c>
      <c r="E3" s="237" t="s">
        <v>74</v>
      </c>
      <c r="F3" s="215" t="s">
        <v>94</v>
      </c>
      <c r="G3" s="238" t="s">
        <v>75</v>
      </c>
      <c r="H3" s="237" t="s">
        <v>74</v>
      </c>
      <c r="I3" s="215" t="s">
        <v>95</v>
      </c>
      <c r="J3" s="238" t="s">
        <v>75</v>
      </c>
      <c r="K3" s="237" t="s">
        <v>74</v>
      </c>
      <c r="L3" s="215" t="s">
        <v>96</v>
      </c>
      <c r="M3" s="238" t="s">
        <v>75</v>
      </c>
      <c r="N3" s="245" t="s">
        <v>27</v>
      </c>
    </row>
    <row r="4" spans="1:14" x14ac:dyDescent="0.3">
      <c r="A4" s="230" t="s">
        <v>76</v>
      </c>
      <c r="B4" s="475">
        <f>'Spring Weights (interpolated)'!AJ33</f>
        <v>-17.127763636363639</v>
      </c>
      <c r="C4" s="474">
        <f>'Spring Weights (interpolated)'!AD4</f>
        <v>33.791118181818184</v>
      </c>
      <c r="D4" s="240">
        <f>B4/C4</f>
        <v>-0.50687176269826695</v>
      </c>
      <c r="E4" s="475">
        <f>'Spring Weights (interpolated)'!AK33</f>
        <v>-1.7780363636363656</v>
      </c>
      <c r="F4" s="416">
        <f>'Spring Weights (interpolated)'!AE4</f>
        <v>12.06528181818182</v>
      </c>
      <c r="G4" s="240">
        <f>E4/F4</f>
        <v>-0.14736799276059573</v>
      </c>
      <c r="H4" s="242">
        <f>'Spring Weights (interpolated)'!AL33</f>
        <v>-0.39729579455943065</v>
      </c>
      <c r="I4" s="415">
        <f>'Spring Weights (interpolated)'!AH4</f>
        <v>2.1642984735935578</v>
      </c>
      <c r="J4" s="240">
        <f>H4/I4</f>
        <v>-0.18356793178334996</v>
      </c>
      <c r="K4" s="239">
        <f>'Spring Weights (interpolated)'!AM33</f>
        <v>-3.1232600058148624E-2</v>
      </c>
      <c r="L4" s="86">
        <f>'Spring Weights (interpolated)'!AI4</f>
        <v>0.16000831182380926</v>
      </c>
      <c r="M4" s="240">
        <f>K4/L4</f>
        <v>-0.19519361027032103</v>
      </c>
      <c r="N4" s="86">
        <v>0.20454360227175514</v>
      </c>
    </row>
    <row r="5" spans="1:14" x14ac:dyDescent="0.3">
      <c r="A5" s="230" t="s">
        <v>77</v>
      </c>
      <c r="B5" s="475">
        <f>'Spring Weights (interpolated)'!AJ34</f>
        <v>-6.5876999999999981</v>
      </c>
      <c r="C5" s="474">
        <f>'Spring Weights (interpolated)'!AD5</f>
        <v>16.663354545454546</v>
      </c>
      <c r="D5" s="240">
        <f t="shared" ref="D5:D13" si="0">B5/C5</f>
        <v>-0.39534056495227132</v>
      </c>
      <c r="E5" s="475">
        <f>'Spring Weights (interpolated)'!AK34</f>
        <v>-6.1592000000000002</v>
      </c>
      <c r="F5" s="416">
        <f>'Spring Weights (interpolated)'!AE5</f>
        <v>10.287245454545454</v>
      </c>
      <c r="G5" s="240">
        <f t="shared" ref="G5:G14" si="1">E5/F5</f>
        <v>-0.59872198317952419</v>
      </c>
      <c r="H5" s="242">
        <f>'Spring Weights (interpolated)'!AL34</f>
        <v>-1.1520290298210343</v>
      </c>
      <c r="I5" s="415">
        <f>'Spring Weights (interpolated)'!AH5</f>
        <v>1.8076248437061064</v>
      </c>
      <c r="J5" s="240">
        <f t="shared" ref="J5:J14" si="2">H5/I5</f>
        <v>-0.63731643976472008</v>
      </c>
      <c r="K5" s="239">
        <f>'Spring Weights (interpolated)'!AM34</f>
        <v>-8.6593108308677155E-2</v>
      </c>
      <c r="L5" s="86">
        <f>'Spring Weights (interpolated)'!AI5</f>
        <v>0.12962202535912964</v>
      </c>
      <c r="M5" s="240">
        <f t="shared" ref="M5:M14" si="3">K5/L5</f>
        <v>-0.66804316680566478</v>
      </c>
      <c r="N5" s="86">
        <v>0.20454360227175514</v>
      </c>
    </row>
    <row r="6" spans="1:14" x14ac:dyDescent="0.3">
      <c r="A6" s="231" t="s">
        <v>78</v>
      </c>
      <c r="B6" s="475">
        <f>'Spring Weights (interpolated)'!AJ35</f>
        <v>18.205045454545463</v>
      </c>
      <c r="C6" s="474">
        <f>'Spring Weights (interpolated)'!AD6</f>
        <v>34.031563636363636</v>
      </c>
      <c r="D6" s="240">
        <f t="shared" si="0"/>
        <v>0.53494590049024038</v>
      </c>
      <c r="E6" s="475">
        <f>'Spring Weights (interpolated)'!AK35</f>
        <v>5.8074545454545401</v>
      </c>
      <c r="F6" s="416">
        <f>'Spring Weights (interpolated)'!AE6</f>
        <v>12.953336363636364</v>
      </c>
      <c r="G6" s="240">
        <f t="shared" si="1"/>
        <v>0.4483365815897199</v>
      </c>
      <c r="H6" s="242">
        <f>'Spring Weights (interpolated)'!AL35</f>
        <v>0.8105395516297047</v>
      </c>
      <c r="I6" s="415">
        <f>'Spring Weights (interpolated)'!AH6</f>
        <v>1.7951717616012994</v>
      </c>
      <c r="J6" s="240">
        <f t="shared" si="2"/>
        <v>0.45151086317595629</v>
      </c>
      <c r="K6" s="239">
        <f>'Spring Weights (interpolated)'!AM35</f>
        <v>6.5999564974747599E-2</v>
      </c>
      <c r="L6" s="86">
        <f>'Spring Weights (interpolated)'!AI6</f>
        <v>0.13238380964895011</v>
      </c>
      <c r="M6" s="240">
        <f t="shared" si="3"/>
        <v>0.49854710443643002</v>
      </c>
      <c r="N6" s="220">
        <v>-0.31661374974045781</v>
      </c>
    </row>
    <row r="7" spans="1:14" x14ac:dyDescent="0.3">
      <c r="A7" s="232" t="s">
        <v>79</v>
      </c>
      <c r="B7" s="475">
        <f>'Spring Weights (interpolated)'!AJ36</f>
        <v>0.91498181818182189</v>
      </c>
      <c r="C7" s="474">
        <f>'Spring Weights (interpolated)'!AD7</f>
        <v>29.534727272727267</v>
      </c>
      <c r="D7" s="240">
        <f t="shared" si="0"/>
        <v>3.0979863458117231E-2</v>
      </c>
      <c r="E7" s="475">
        <f>'Spring Weights (interpolated)'!AK36</f>
        <v>7.4040181818181825</v>
      </c>
      <c r="F7" s="416">
        <f>'Spring Weights (interpolated)'!AE7</f>
        <v>8.5811727272727278</v>
      </c>
      <c r="G7" s="240">
        <f t="shared" si="1"/>
        <v>0.86282125032709034</v>
      </c>
      <c r="H7" s="242">
        <f>'Spring Weights (interpolated)'!AL36</f>
        <v>1.3972786932835388</v>
      </c>
      <c r="I7" s="415">
        <f>'Spring Weights (interpolated)'!AH7</f>
        <v>1.6108243373451037</v>
      </c>
      <c r="J7" s="240">
        <f t="shared" si="2"/>
        <v>0.86743083084185191</v>
      </c>
      <c r="K7" s="239">
        <f>'Spring Weights (interpolated)'!AM36</f>
        <v>0.11179122774730278</v>
      </c>
      <c r="L7" s="86">
        <f>'Spring Weights (interpolated)'!AI7</f>
        <v>0.12090681526084991</v>
      </c>
      <c r="M7" s="240">
        <f t="shared" si="3"/>
        <v>0.9246065038279212</v>
      </c>
      <c r="N7" s="222">
        <v>-0.11017208412824342</v>
      </c>
    </row>
    <row r="8" spans="1:14" x14ac:dyDescent="0.3">
      <c r="A8" s="233" t="s">
        <v>80</v>
      </c>
      <c r="B8" s="475">
        <f>'Spring Weights (interpolated)'!AJ37</f>
        <v>-14.113254545454545</v>
      </c>
      <c r="C8" s="474">
        <f>'Spring Weights (interpolated)'!AD8</f>
        <v>36.797427272727276</v>
      </c>
      <c r="D8" s="240">
        <f t="shared" si="0"/>
        <v>-0.38353916541102051</v>
      </c>
      <c r="E8" s="475">
        <f>'Spring Weights (interpolated)'!AK37</f>
        <v>-8.3636454545454519</v>
      </c>
      <c r="F8" s="416">
        <f>'Spring Weights (interpolated)'!AE8</f>
        <v>16.940472727272724</v>
      </c>
      <c r="G8" s="240">
        <f t="shared" si="1"/>
        <v>-0.49370791412926113</v>
      </c>
      <c r="H8" s="242">
        <f>'Spring Weights (interpolated)'!AL37</f>
        <v>-2.1786469707248868</v>
      </c>
      <c r="I8" s="415">
        <f>'Spring Weights (interpolated)'!AH8</f>
        <v>4.0674559942692206</v>
      </c>
      <c r="J8" s="240">
        <f t="shared" si="2"/>
        <v>-0.53562889771750644</v>
      </c>
      <c r="K8" s="239">
        <f>'Spring Weights (interpolated)'!AM37</f>
        <v>-0.17582642709759408</v>
      </c>
      <c r="L8" s="86">
        <f>'Spring Weights (interpolated)'!AI8</f>
        <v>0.32174543062421551</v>
      </c>
      <c r="M8" s="240">
        <f t="shared" si="3"/>
        <v>-0.5464768427525909</v>
      </c>
      <c r="N8" s="87">
        <v>6.0405779541984679E-2</v>
      </c>
    </row>
    <row r="9" spans="1:14" x14ac:dyDescent="0.3">
      <c r="A9" s="233" t="s">
        <v>81</v>
      </c>
      <c r="B9" s="475">
        <f>'Spring Weights (interpolated)'!AJ38</f>
        <v>-0.21743636363636298</v>
      </c>
      <c r="C9" s="474">
        <f>'Spring Weights (interpolated)'!AD9</f>
        <v>16.552354545454545</v>
      </c>
      <c r="D9" s="240">
        <f t="shared" si="0"/>
        <v>-1.3136279979942392E-2</v>
      </c>
      <c r="E9" s="475">
        <f>'Spring Weights (interpolated)'!AK38</f>
        <v>-3.3383636363636358</v>
      </c>
      <c r="F9" s="416">
        <f>'Spring Weights (interpolated)'!AE9</f>
        <v>10.183045454545454</v>
      </c>
      <c r="G9" s="240">
        <f t="shared" si="1"/>
        <v>-0.32783548411575386</v>
      </c>
      <c r="H9" s="242">
        <f>'Spring Weights (interpolated)'!AL38</f>
        <v>-0.97333483705212842</v>
      </c>
      <c r="I9" s="415">
        <f>'Spring Weights (interpolated)'!AH9</f>
        <v>2.5636871963176899</v>
      </c>
      <c r="J9" s="240">
        <f t="shared" si="2"/>
        <v>-0.37966208921671957</v>
      </c>
      <c r="K9" s="239">
        <f>'Spring Weights (interpolated)'!AM38</f>
        <v>-0.11171399488573321</v>
      </c>
      <c r="L9" s="86">
        <f>'Spring Weights (interpolated)'!AI9</f>
        <v>0.22065374815008071</v>
      </c>
      <c r="M9" s="240">
        <f t="shared" si="3"/>
        <v>-0.50628641399623708</v>
      </c>
      <c r="N9" s="87">
        <v>6.0405779541984679E-2</v>
      </c>
    </row>
    <row r="10" spans="1:14" x14ac:dyDescent="0.3">
      <c r="A10" s="234" t="s">
        <v>82</v>
      </c>
      <c r="B10" s="475">
        <f>'Spring Weights (interpolated)'!AJ39</f>
        <v>0.28345454545454629</v>
      </c>
      <c r="C10" s="474">
        <f>'Spring Weights (interpolated)'!AD10</f>
        <v>47.434899999999999</v>
      </c>
      <c r="D10" s="240">
        <f t="shared" si="0"/>
        <v>5.9756539057644539E-3</v>
      </c>
      <c r="E10" s="475">
        <f>'Spring Weights (interpolated)'!AK39</f>
        <v>-0.74065454545454479</v>
      </c>
      <c r="F10" s="416">
        <f>'Spring Weights (interpolated)'!AE10</f>
        <v>15.027700000000005</v>
      </c>
      <c r="G10" s="240">
        <f t="shared" si="1"/>
        <v>-4.9285954966797614E-2</v>
      </c>
      <c r="H10" s="242">
        <f>'Spring Weights (interpolated)'!AL39</f>
        <v>-0.64333331341470545</v>
      </c>
      <c r="I10" s="415">
        <f>'Spring Weights (interpolated)'!AH10</f>
        <v>3.6723632263988888</v>
      </c>
      <c r="J10" s="240">
        <f t="shared" si="2"/>
        <v>-0.17518237542247603</v>
      </c>
      <c r="K10" s="239">
        <f>'Spring Weights (interpolated)'!AM39</f>
        <v>-7.121946965890269E-2</v>
      </c>
      <c r="L10" s="86">
        <f>'Spring Weights (interpolated)'!AI10</f>
        <v>0.32472434373056097</v>
      </c>
      <c r="M10" s="240">
        <f t="shared" si="3"/>
        <v>-0.21932285347228794</v>
      </c>
      <c r="N10" s="225">
        <v>-3.4732918409770948E-2</v>
      </c>
    </row>
    <row r="11" spans="1:14" x14ac:dyDescent="0.3">
      <c r="A11" s="234" t="s">
        <v>83</v>
      </c>
      <c r="B11" s="475">
        <f>'Spring Weights (interpolated)'!AJ40</f>
        <v>-4.7578909090909072</v>
      </c>
      <c r="C11" s="474">
        <f>'Spring Weights (interpolated)'!AD11</f>
        <v>23.607836363636359</v>
      </c>
      <c r="D11" s="240">
        <f t="shared" si="0"/>
        <v>-0.2015386262342781</v>
      </c>
      <c r="E11" s="475">
        <f>'Spring Weights (interpolated)'!AK40</f>
        <v>2.0488909090909058</v>
      </c>
      <c r="F11" s="416">
        <f>'Spring Weights (interpolated)'!AE11</f>
        <v>7.7761636363636395</v>
      </c>
      <c r="G11" s="240">
        <f t="shared" si="1"/>
        <v>0.26348351255234476</v>
      </c>
      <c r="H11" s="242">
        <f>'Spring Weights (interpolated)'!AL40</f>
        <v>0.51746353630445796</v>
      </c>
      <c r="I11" s="415">
        <f>'Spring Weights (interpolated)'!AH11</f>
        <v>1.5610683051149881</v>
      </c>
      <c r="J11" s="240">
        <f t="shared" si="2"/>
        <v>0.33148039365666426</v>
      </c>
      <c r="K11" s="239">
        <f>'Spring Weights (interpolated)'!AM40</f>
        <v>4.7038602982888728E-2</v>
      </c>
      <c r="L11" s="86">
        <f>'Spring Weights (interpolated)'!AI11</f>
        <v>0.12314691966104313</v>
      </c>
      <c r="M11" s="240">
        <f t="shared" si="3"/>
        <v>0.38197141359573233</v>
      </c>
      <c r="N11" s="225">
        <v>-3.4732918409770948E-2</v>
      </c>
    </row>
    <row r="12" spans="1:14" x14ac:dyDescent="0.3">
      <c r="A12" s="235" t="s">
        <v>84</v>
      </c>
      <c r="B12" s="475">
        <f>'Spring Weights (interpolated)'!AJ41</f>
        <v>0.64059090909090699</v>
      </c>
      <c r="C12" s="474">
        <f>'Spring Weights (interpolated)'!AD12</f>
        <v>17.503627272727272</v>
      </c>
      <c r="D12" s="240">
        <f t="shared" si="0"/>
        <v>3.6597609118940944E-2</v>
      </c>
      <c r="E12" s="475">
        <f>'Spring Weights (interpolated)'!AK41</f>
        <v>2.7454090909090976</v>
      </c>
      <c r="F12" s="416">
        <f>'Spring Weights (interpolated)'!AE12</f>
        <v>3.9938727272727244</v>
      </c>
      <c r="G12" s="240">
        <f t="shared" si="1"/>
        <v>0.68740525259147178</v>
      </c>
      <c r="H12" s="242">
        <f>'Spring Weights (interpolated)'!AL41</f>
        <v>0.52944834131865048</v>
      </c>
      <c r="I12" s="415">
        <f>'Spring Weights (interpolated)'!AH12</f>
        <v>0.68218590616009644</v>
      </c>
      <c r="J12" s="240">
        <f t="shared" si="2"/>
        <v>0.77610565761878803</v>
      </c>
      <c r="K12" s="239">
        <f>'Spring Weights (interpolated)'!AM41</f>
        <v>4.5512412826442646E-2</v>
      </c>
      <c r="L12" s="86">
        <f>'Spring Weights (interpolated)'!AI12</f>
        <v>4.2238846068331719E-2</v>
      </c>
      <c r="M12" s="240">
        <f t="shared" si="3"/>
        <v>1.0775013302402989</v>
      </c>
      <c r="N12" s="220">
        <v>-0.16746416727938898</v>
      </c>
    </row>
    <row r="13" spans="1:14" x14ac:dyDescent="0.3">
      <c r="A13" s="235" t="s">
        <v>85</v>
      </c>
      <c r="B13" s="475">
        <f>'Spring Weights (interpolated)'!AJ42</f>
        <v>-2.0198636363636346</v>
      </c>
      <c r="C13" s="474">
        <f>'Spring Weights (interpolated)'!AD13</f>
        <v>11.680145454545453</v>
      </c>
      <c r="D13" s="240">
        <f t="shared" si="0"/>
        <v>-0.17293137694424715</v>
      </c>
      <c r="E13" s="475">
        <f>'Spring Weights (interpolated)'!AK42</f>
        <v>-0.41733636363636606</v>
      </c>
      <c r="F13" s="416">
        <f>'Spring Weights (interpolated)'!AE13</f>
        <v>4.865454545454547</v>
      </c>
      <c r="G13" s="240">
        <f t="shared" si="1"/>
        <v>-8.5775411061285972E-2</v>
      </c>
      <c r="H13" s="242">
        <f>'Spring Weights (interpolated)'!AL42</f>
        <v>0.24547311552540219</v>
      </c>
      <c r="I13" s="415">
        <f>'Spring Weights (interpolated)'!AH13</f>
        <v>1.0662058857023278</v>
      </c>
      <c r="J13" s="240">
        <f t="shared" si="2"/>
        <v>0.23023050127293651</v>
      </c>
      <c r="K13" s="239">
        <f>'Spring Weights (interpolated)'!AM42</f>
        <v>1.1007356080440442E-2</v>
      </c>
      <c r="L13" s="86">
        <f>'Spring Weights (interpolated)'!AI13</f>
        <v>6.5591352842813269E-2</v>
      </c>
      <c r="M13" s="240">
        <f t="shared" si="3"/>
        <v>0.16781718326223696</v>
      </c>
      <c r="N13" s="220">
        <v>-0.16746416727938898</v>
      </c>
    </row>
    <row r="14" spans="1:14" ht="15" thickBot="1" x14ac:dyDescent="0.35">
      <c r="A14" s="236" t="s">
        <v>86</v>
      </c>
      <c r="B14" s="475">
        <f>'Spring Weights (interpolated)'!AJ43</f>
        <v>-3.2268636363636283</v>
      </c>
      <c r="C14" s="474">
        <f>'Spring Weights (interpolated)'!AD15</f>
        <v>24.183427272727265</v>
      </c>
      <c r="D14" s="241">
        <f>B14/C14</f>
        <v>-0.13343285052084852</v>
      </c>
      <c r="E14" s="475">
        <f>'Spring Weights (interpolated)'!AK43</f>
        <v>-0.44113636363637276</v>
      </c>
      <c r="F14" s="416">
        <f>'Spring Weights (interpolated)'!AE15</f>
        <v>10.255472727272732</v>
      </c>
      <c r="G14" s="241">
        <f t="shared" si="1"/>
        <v>-4.3014727391672898E-2</v>
      </c>
      <c r="H14" s="242">
        <f>'Spring Weights (interpolated)'!AL43</f>
        <v>-0.23345240457375938</v>
      </c>
      <c r="I14" s="415">
        <f>'Spring Weights (interpolated)'!AH15</f>
        <v>1.4828472986928873</v>
      </c>
      <c r="J14" s="241">
        <f t="shared" si="2"/>
        <v>-0.15743522935877818</v>
      </c>
      <c r="K14" s="239">
        <f>'Spring Weights (interpolated)'!AM43</f>
        <v>-2.1770204424107042E-2</v>
      </c>
      <c r="L14" s="86">
        <f>'Spring Weights (interpolated)'!AI15</f>
        <v>0.10207224320241665</v>
      </c>
      <c r="M14" s="241">
        <f t="shared" si="3"/>
        <v>-0.21328231594690392</v>
      </c>
      <c r="N14" s="227">
        <v>-3.3378369109007613E-2</v>
      </c>
    </row>
    <row r="16" spans="1:14" ht="15" thickBot="1" x14ac:dyDescent="0.35">
      <c r="A16" s="535" t="s">
        <v>99</v>
      </c>
      <c r="B16" s="550"/>
      <c r="C16" s="550"/>
      <c r="D16" s="550"/>
      <c r="E16" s="550"/>
      <c r="F16" s="550"/>
      <c r="G16" s="550"/>
      <c r="H16" s="550"/>
      <c r="I16" s="550"/>
      <c r="J16" s="550"/>
      <c r="K16" s="550"/>
      <c r="L16" s="550"/>
      <c r="M16" s="550"/>
      <c r="N16" s="535"/>
    </row>
    <row r="17" spans="1:14" x14ac:dyDescent="0.3">
      <c r="A17" s="228"/>
      <c r="B17" s="552" t="s">
        <v>104</v>
      </c>
      <c r="C17" s="553"/>
      <c r="D17" s="554"/>
      <c r="E17" s="552" t="s">
        <v>102</v>
      </c>
      <c r="F17" s="553"/>
      <c r="G17" s="554"/>
      <c r="H17" s="552" t="s">
        <v>103</v>
      </c>
      <c r="I17" s="553"/>
      <c r="J17" s="554"/>
      <c r="K17" s="552" t="s">
        <v>72</v>
      </c>
      <c r="L17" s="553"/>
      <c r="M17" s="554"/>
      <c r="N17" s="244"/>
    </row>
    <row r="18" spans="1:14" x14ac:dyDescent="0.3">
      <c r="A18" s="229" t="s">
        <v>73</v>
      </c>
      <c r="B18" s="237" t="s">
        <v>74</v>
      </c>
      <c r="C18" s="215" t="s">
        <v>93</v>
      </c>
      <c r="D18" s="238" t="s">
        <v>75</v>
      </c>
      <c r="E18" s="237" t="s">
        <v>74</v>
      </c>
      <c r="F18" s="215" t="s">
        <v>94</v>
      </c>
      <c r="G18" s="238" t="s">
        <v>75</v>
      </c>
      <c r="H18" s="237" t="s">
        <v>74</v>
      </c>
      <c r="I18" s="215" t="s">
        <v>95</v>
      </c>
      <c r="J18" s="238" t="s">
        <v>75</v>
      </c>
      <c r="K18" s="237" t="s">
        <v>74</v>
      </c>
      <c r="L18" s="215" t="s">
        <v>96</v>
      </c>
      <c r="M18" s="238" t="s">
        <v>75</v>
      </c>
      <c r="N18" s="245" t="s">
        <v>27</v>
      </c>
    </row>
    <row r="19" spans="1:14" x14ac:dyDescent="0.3">
      <c r="A19" s="230" t="s">
        <v>76</v>
      </c>
      <c r="B19" s="239">
        <f>'Summer Weights (interpolated)'!AK32</f>
        <v>-0.37114545454545622</v>
      </c>
      <c r="C19" s="418">
        <f>'Summer Weights (interpolated)'!AD4</f>
        <v>2.5505272727272739</v>
      </c>
      <c r="D19" s="240">
        <f>B19/C19</f>
        <v>-0.14551714796940443</v>
      </c>
      <c r="E19" s="242">
        <f>'Summer Weights (interpolated)'!AL32</f>
        <v>1.0579454545454539</v>
      </c>
      <c r="F19" s="416">
        <f>'Summer Weights (interpolated)'!AE4</f>
        <v>6.5639727272727271</v>
      </c>
      <c r="G19" s="240">
        <f>E19/F19</f>
        <v>0.16117456584634848</v>
      </c>
      <c r="H19" s="242">
        <f>'Summer Weights (interpolated)'!AM32</f>
        <v>0.53845027367133813</v>
      </c>
      <c r="I19" s="416">
        <f>'Summer Weights (interpolated)'!AH4</f>
        <v>3.7933434306569351</v>
      </c>
      <c r="J19" s="240">
        <f>H19/I19</f>
        <v>0.14194609149272011</v>
      </c>
      <c r="K19" s="239">
        <f>'Summer Weights (interpolated)'!AN32</f>
        <v>3.6685446490482859E-2</v>
      </c>
      <c r="L19" s="416">
        <f>'Summer Weights (interpolated)'!AI4</f>
        <v>0.20310881995133825</v>
      </c>
      <c r="M19" s="395">
        <f>K19/L19</f>
        <v>0.18061966240201743</v>
      </c>
      <c r="N19" s="86">
        <v>-0.25646381521666273</v>
      </c>
    </row>
    <row r="20" spans="1:14" x14ac:dyDescent="0.3">
      <c r="A20" s="230" t="s">
        <v>77</v>
      </c>
      <c r="B20" s="239">
        <f>'Summer Weights (interpolated)'!AK33</f>
        <v>2.2218727272727268</v>
      </c>
      <c r="C20" s="418">
        <f>'Summer Weights (interpolated)'!AD5</f>
        <v>1.1935454545454547</v>
      </c>
      <c r="D20" s="240">
        <f>B20/C20</f>
        <v>1.8615736156599887</v>
      </c>
      <c r="E20" s="242">
        <f>'Summer Weights (interpolated)'!AL33</f>
        <v>4.4941072727272733</v>
      </c>
      <c r="F20" s="416">
        <f>'Summer Weights (interpolated)'!AE5</f>
        <v>5.2806545454545457</v>
      </c>
      <c r="G20" s="240">
        <f t="shared" ref="G20:G27" si="4">E20/F20</f>
        <v>0.85105117822859433</v>
      </c>
      <c r="H20" s="242">
        <f>'Summer Weights (interpolated)'!AM33</f>
        <v>2.2148485174720722</v>
      </c>
      <c r="I20" s="416">
        <f>'Summer Weights (interpolated)'!AH5</f>
        <v>4.2427262400605823</v>
      </c>
      <c r="J20" s="240">
        <f t="shared" ref="J20:J27" si="5">H20/I20</f>
        <v>0.52203427516936518</v>
      </c>
      <c r="K20" s="239">
        <f>'Summer Weights (interpolated)'!AN33</f>
        <v>0.11306722777991254</v>
      </c>
      <c r="L20" s="416">
        <f>'Summer Weights (interpolated)'!AI5</f>
        <v>0.24768143380032806</v>
      </c>
      <c r="M20" s="395">
        <f t="shared" ref="M20:M27" si="6">K20/L20</f>
        <v>0.45650263746076064</v>
      </c>
      <c r="N20" s="86">
        <v>-0.25646381521666273</v>
      </c>
    </row>
    <row r="21" spans="1:14" x14ac:dyDescent="0.3">
      <c r="A21" s="231" t="s">
        <v>78</v>
      </c>
      <c r="B21" s="239">
        <f>'Summer Weights (interpolated)'!AK34</f>
        <v>4.5603454545454545</v>
      </c>
      <c r="C21" s="418">
        <f>'Summer Weights (interpolated)'!AD6</f>
        <v>2.6312363636363632</v>
      </c>
      <c r="D21" s="240">
        <f>B21/C21</f>
        <v>1.7331568982434806</v>
      </c>
      <c r="E21" s="242">
        <f>'Summer Weights (interpolated)'!AL34</f>
        <v>-0.19984545454545355</v>
      </c>
      <c r="F21" s="416">
        <f>'Summer Weights (interpolated)'!AE6</f>
        <v>5.9299636363636363</v>
      </c>
      <c r="G21" s="240">
        <f t="shared" si="4"/>
        <v>-3.3700957847357473E-2</v>
      </c>
      <c r="H21" s="242">
        <f>'Summer Weights (interpolated)'!AM34</f>
        <v>0.77072804517574856</v>
      </c>
      <c r="I21" s="416">
        <f>'Summer Weights (interpolated)'!AH6</f>
        <v>3.2029096365455167</v>
      </c>
      <c r="J21" s="240">
        <f t="shared" si="5"/>
        <v>0.2406337151637577</v>
      </c>
      <c r="K21" s="239">
        <f>'Summer Weights (interpolated)'!AN34</f>
        <v>4.7747439937281255E-2</v>
      </c>
      <c r="L21" s="416">
        <f>'Summer Weights (interpolated)'!AI6</f>
        <v>0.18703707902634226</v>
      </c>
      <c r="M21" s="395">
        <f t="shared" si="6"/>
        <v>0.25528328492852753</v>
      </c>
      <c r="N21" s="420">
        <v>-0.32648441197031308</v>
      </c>
    </row>
    <row r="22" spans="1:14" x14ac:dyDescent="0.3">
      <c r="A22" s="233" t="s">
        <v>80</v>
      </c>
      <c r="B22" s="239">
        <f>'Summer Weights (interpolated)'!AK36</f>
        <v>-2.9632727272727246</v>
      </c>
      <c r="C22" s="418">
        <f>'Summer Weights (interpolated)'!AD8</f>
        <v>7.6432363636363609</v>
      </c>
      <c r="D22" s="240">
        <f t="shared" ref="D22:D25" si="7">B22/C22</f>
        <v>-0.38769869022641507</v>
      </c>
      <c r="E22" s="242">
        <f>'Summer Weights (interpolated)'!AL36</f>
        <v>-1.4760272727272739</v>
      </c>
      <c r="F22" s="416">
        <f>'Summer Weights (interpolated)'!AE8</f>
        <v>8.918163636363639</v>
      </c>
      <c r="G22" s="240">
        <f t="shared" si="4"/>
        <v>-0.1655079826870188</v>
      </c>
      <c r="H22" s="242">
        <f>'Summer Weights (interpolated)'!AM36</f>
        <v>-1.5595514376973254</v>
      </c>
      <c r="I22" s="416">
        <f>'Summer Weights (interpolated)'!AH8</f>
        <v>7.0654710684273754</v>
      </c>
      <c r="J22" s="240">
        <f t="shared" si="5"/>
        <v>-0.22072858590650893</v>
      </c>
      <c r="K22" s="239">
        <f>'Summer Weights (interpolated)'!AN36</f>
        <v>-9.8289875653147785E-2</v>
      </c>
      <c r="L22" s="416">
        <f>'Summer Weights (interpolated)'!AI8</f>
        <v>0.45884337735094055</v>
      </c>
      <c r="M22" s="395">
        <f>K22/L22</f>
        <v>-0.2142122573951242</v>
      </c>
      <c r="N22" s="87">
        <v>8.8871890830739209E-2</v>
      </c>
    </row>
    <row r="23" spans="1:14" x14ac:dyDescent="0.3">
      <c r="A23" s="233" t="s">
        <v>81</v>
      </c>
      <c r="B23" s="239">
        <f>'Summer Weights (interpolated)'!AK37</f>
        <v>-4.4537636363636368</v>
      </c>
      <c r="C23" s="418">
        <f>'Summer Weights (interpolated)'!AD9</f>
        <v>7.6653090909090906</v>
      </c>
      <c r="D23" s="240">
        <f t="shared" si="7"/>
        <v>-0.58102857739236047</v>
      </c>
      <c r="E23" s="242">
        <f>'Summer Weights (interpolated)'!AL37</f>
        <v>-1.7434363636363628</v>
      </c>
      <c r="F23" s="416">
        <f>'Summer Weights (interpolated)'!AE9</f>
        <v>6.915290909090908</v>
      </c>
      <c r="G23" s="240">
        <f t="shared" si="4"/>
        <v>-0.25211323522838708</v>
      </c>
      <c r="H23" s="242">
        <f>'Summer Weights (interpolated)'!AM37</f>
        <v>0.76175130767380761</v>
      </c>
      <c r="I23" s="416">
        <f>'Summer Weights (interpolated)'!AH9</f>
        <v>5.0778449889732853</v>
      </c>
      <c r="J23" s="240">
        <f t="shared" si="5"/>
        <v>0.15001468326189096</v>
      </c>
      <c r="K23" s="239">
        <f>'Summer Weights (interpolated)'!AN37</f>
        <v>-6.4526904685237918E-2</v>
      </c>
      <c r="L23" s="416">
        <f>'Summer Weights (interpolated)'!AI9</f>
        <v>0.53364981622151375</v>
      </c>
      <c r="M23" s="395">
        <f t="shared" si="6"/>
        <v>-0.12091619396052283</v>
      </c>
      <c r="N23" s="87">
        <v>8.8871890830739209E-2</v>
      </c>
    </row>
    <row r="24" spans="1:14" x14ac:dyDescent="0.3">
      <c r="A24" s="234" t="s">
        <v>83</v>
      </c>
      <c r="B24" s="239">
        <f>'Summer Weights (interpolated)'!AK38</f>
        <v>-5.9735727272727281</v>
      </c>
      <c r="C24" s="418">
        <f>'Summer Weights (interpolated)'!AD10</f>
        <v>7.3863000000000003</v>
      </c>
      <c r="D24" s="240">
        <f t="shared" si="7"/>
        <v>-0.80873681373254913</v>
      </c>
      <c r="E24" s="242">
        <f>'Summer Weights (interpolated)'!AL38</f>
        <v>-0.79762727272727396</v>
      </c>
      <c r="F24" s="416">
        <f>'Summer Weights (interpolated)'!AE10</f>
        <v>5.7456000000000014</v>
      </c>
      <c r="G24" s="240">
        <f t="shared" si="4"/>
        <v>-0.13882401711349099</v>
      </c>
      <c r="H24" s="242">
        <f>'Summer Weights (interpolated)'!AM38</f>
        <v>0.65548799899290877</v>
      </c>
      <c r="I24" s="416">
        <f>'Summer Weights (interpolated)'!AH10</f>
        <v>3.4966024327251528</v>
      </c>
      <c r="J24" s="240">
        <f t="shared" si="5"/>
        <v>0.18746426326828355</v>
      </c>
      <c r="K24" s="239">
        <f>'Summer Weights (interpolated)'!AN38</f>
        <v>4.5248200775063058E-2</v>
      </c>
      <c r="L24" s="416">
        <f>'Summer Weights (interpolated)'!AI10</f>
        <v>0.23523687411480473</v>
      </c>
      <c r="M24" s="395">
        <f t="shared" si="6"/>
        <v>0.19235164956740658</v>
      </c>
      <c r="N24" s="225">
        <v>-5.8003155872635853E-2</v>
      </c>
    </row>
    <row r="25" spans="1:14" x14ac:dyDescent="0.3">
      <c r="A25" s="235" t="s">
        <v>84</v>
      </c>
      <c r="B25" s="239">
        <f>'Summer Weights (interpolated)'!AK39</f>
        <v>-2.0811999999999991</v>
      </c>
      <c r="C25" s="418">
        <f>'Summer Weights (interpolated)'!AD11</f>
        <v>4.2001454545454537</v>
      </c>
      <c r="D25" s="240">
        <f t="shared" si="7"/>
        <v>-0.49550664912037667</v>
      </c>
      <c r="E25" s="242">
        <f>'Summer Weights (interpolated)'!AL39</f>
        <v>1.4157000000000002</v>
      </c>
      <c r="F25" s="416">
        <f>'Summer Weights (interpolated)'!AE11</f>
        <v>6.4343545454545463</v>
      </c>
      <c r="G25" s="240">
        <f t="shared" si="4"/>
        <v>0.22002206903567356</v>
      </c>
      <c r="H25" s="242">
        <f>'Summer Weights (interpolated)'!AM39</f>
        <v>0.63760360773591351</v>
      </c>
      <c r="I25" s="416">
        <f>'Summer Weights (interpolated)'!AH11</f>
        <v>4.2943881967213136</v>
      </c>
      <c r="J25" s="240">
        <f t="shared" si="5"/>
        <v>0.14847367739663409</v>
      </c>
      <c r="K25" s="239">
        <f>'Summer Weights (interpolated)'!AN39</f>
        <v>1.9282470866228862E-2</v>
      </c>
      <c r="L25" s="416">
        <f>'Summer Weights (interpolated)'!AI11</f>
        <v>0.27809010795681738</v>
      </c>
      <c r="M25" s="395">
        <f t="shared" si="6"/>
        <v>6.9338931211544927E-2</v>
      </c>
      <c r="N25" s="220">
        <v>-0.12379754395977956</v>
      </c>
    </row>
    <row r="26" spans="1:14" x14ac:dyDescent="0.3">
      <c r="A26" s="235" t="s">
        <v>85</v>
      </c>
      <c r="B26" s="239">
        <f>'Summer Weights (interpolated)'!AK40</f>
        <v>-1.2500363636363638</v>
      </c>
      <c r="C26" s="418">
        <f>'Summer Weights (interpolated)'!AD12</f>
        <v>2.3713272727272732</v>
      </c>
      <c r="D26" s="240">
        <f>B26/C26</f>
        <v>-0.52714628554779441</v>
      </c>
      <c r="E26" s="242">
        <f>'Summer Weights (interpolated)'!AL40</f>
        <v>-1.4542636363636365</v>
      </c>
      <c r="F26" s="416">
        <f>'Summer Weights (interpolated)'!AE12</f>
        <v>7.1681727272727276</v>
      </c>
      <c r="G26" s="240">
        <f t="shared" si="4"/>
        <v>-0.20287787302203303</v>
      </c>
      <c r="H26" s="242">
        <f>'Summer Weights (interpolated)'!AM40</f>
        <v>0.51081309197247027</v>
      </c>
      <c r="I26" s="416">
        <f>'Summer Weights (interpolated)'!AH12</f>
        <v>5.5288184321347602</v>
      </c>
      <c r="J26" s="240">
        <f t="shared" si="5"/>
        <v>9.2391005102194612E-2</v>
      </c>
      <c r="K26" s="239">
        <f>'Summer Weights (interpolated)'!AN40</f>
        <v>0.10979374564456568</v>
      </c>
      <c r="L26" s="416">
        <f>'Summer Weights (interpolated)'!AI12</f>
        <v>0.3598969808875932</v>
      </c>
      <c r="M26" s="395">
        <f t="shared" si="6"/>
        <v>0.30506992688237528</v>
      </c>
      <c r="N26" s="220">
        <v>-0.12379754395977956</v>
      </c>
    </row>
    <row r="27" spans="1:14" ht="15" thickBot="1" x14ac:dyDescent="0.35">
      <c r="A27" s="236" t="s">
        <v>86</v>
      </c>
      <c r="B27" s="239">
        <f>'Summer Weights (interpolated)'!AK41</f>
        <v>-1.0251818181818182</v>
      </c>
      <c r="C27" s="418">
        <f>'Summer Weights (interpolated)'!AD14</f>
        <v>3.4839818181818178</v>
      </c>
      <c r="D27" s="241">
        <f>B27/C27</f>
        <v>-0.29425578883096148</v>
      </c>
      <c r="E27" s="242">
        <f>'Summer Weights (interpolated)'!AL41</f>
        <v>0.9148818181818168</v>
      </c>
      <c r="F27" s="416">
        <f>'Summer Weights (interpolated)'!AE14</f>
        <v>7.9150181818181835</v>
      </c>
      <c r="G27" s="241">
        <f t="shared" si="4"/>
        <v>0.11558808800760789</v>
      </c>
      <c r="H27" s="242">
        <f>'Summer Weights (interpolated)'!AM41</f>
        <v>2.7966349436854614</v>
      </c>
      <c r="I27" s="416">
        <f>'Summer Weights (interpolated)'!AH14</f>
        <v>4.0606493176648994</v>
      </c>
      <c r="J27" s="241">
        <f t="shared" si="5"/>
        <v>0.68871619411195129</v>
      </c>
      <c r="K27" s="239">
        <f>'Summer Weights (interpolated)'!AN41</f>
        <v>0.20807480090515129</v>
      </c>
      <c r="L27" s="416">
        <f>'Summer Weights (interpolated)'!AI14</f>
        <v>0.28163472327520855</v>
      </c>
      <c r="M27" s="396">
        <f t="shared" si="6"/>
        <v>0.73881089123312471</v>
      </c>
      <c r="N27" s="227">
        <v>-5.2460135362221633E-2</v>
      </c>
    </row>
    <row r="30" spans="1:14" ht="15" thickBot="1" x14ac:dyDescent="0.35">
      <c r="A30" s="535" t="s">
        <v>100</v>
      </c>
      <c r="B30" s="550"/>
      <c r="C30" s="550"/>
      <c r="D30" s="550"/>
      <c r="E30" s="550"/>
      <c r="F30" s="550"/>
      <c r="G30" s="550"/>
      <c r="H30" s="550"/>
      <c r="I30" s="550"/>
      <c r="J30" s="550"/>
      <c r="K30" s="550"/>
      <c r="L30" s="550"/>
      <c r="M30" s="550"/>
      <c r="N30" s="535"/>
    </row>
    <row r="31" spans="1:14" x14ac:dyDescent="0.3">
      <c r="A31" s="228"/>
      <c r="B31" s="552" t="s">
        <v>104</v>
      </c>
      <c r="C31" s="553"/>
      <c r="D31" s="554"/>
      <c r="E31" s="552" t="s">
        <v>102</v>
      </c>
      <c r="F31" s="553"/>
      <c r="G31" s="554"/>
      <c r="H31" s="552" t="s">
        <v>103</v>
      </c>
      <c r="I31" s="553"/>
      <c r="J31" s="554"/>
      <c r="K31" s="552" t="s">
        <v>72</v>
      </c>
      <c r="L31" s="553"/>
      <c r="M31" s="554"/>
      <c r="N31" s="244"/>
    </row>
    <row r="32" spans="1:14" x14ac:dyDescent="0.3">
      <c r="A32" s="229" t="s">
        <v>73</v>
      </c>
      <c r="B32" s="237" t="s">
        <v>74</v>
      </c>
      <c r="C32" s="215" t="s">
        <v>93</v>
      </c>
      <c r="D32" s="238" t="s">
        <v>75</v>
      </c>
      <c r="E32" s="237" t="s">
        <v>74</v>
      </c>
      <c r="F32" s="215" t="s">
        <v>94</v>
      </c>
      <c r="G32" s="238" t="s">
        <v>75</v>
      </c>
      <c r="H32" s="237" t="s">
        <v>74</v>
      </c>
      <c r="I32" s="215" t="s">
        <v>95</v>
      </c>
      <c r="J32" s="238" t="s">
        <v>75</v>
      </c>
      <c r="K32" s="237" t="s">
        <v>74</v>
      </c>
      <c r="L32" s="215" t="s">
        <v>96</v>
      </c>
      <c r="M32" s="238" t="s">
        <v>75</v>
      </c>
      <c r="N32" s="245" t="s">
        <v>27</v>
      </c>
    </row>
    <row r="33" spans="1:14" x14ac:dyDescent="0.3">
      <c r="A33" s="230" t="s">
        <v>76</v>
      </c>
      <c r="B33" s="239">
        <f>B19</f>
        <v>-0.37114545454545622</v>
      </c>
      <c r="C33" s="418">
        <f>C19</f>
        <v>2.5505272727272739</v>
      </c>
      <c r="D33" s="240">
        <f>B33/C33</f>
        <v>-0.14551714796940443</v>
      </c>
      <c r="E33" s="242">
        <f>E19</f>
        <v>1.0579454545454539</v>
      </c>
      <c r="F33" s="416">
        <v>7.529399999999999</v>
      </c>
      <c r="G33" s="240">
        <f>E33/F33</f>
        <v>0.14050860022650596</v>
      </c>
      <c r="H33" s="242">
        <v>0.53845027367133813</v>
      </c>
      <c r="I33" s="415">
        <v>3.7933434306569351</v>
      </c>
      <c r="J33" s="240">
        <f>H33/I33</f>
        <v>0.14194609149272011</v>
      </c>
      <c r="K33" s="239">
        <v>3.6685446490482859E-2</v>
      </c>
      <c r="L33" s="415">
        <v>0.20310881995133825</v>
      </c>
      <c r="M33" s="395">
        <f>K33/L33</f>
        <v>0.18061966240201743</v>
      </c>
      <c r="N33" s="225">
        <v>-0.25646381521666273</v>
      </c>
    </row>
    <row r="34" spans="1:14" x14ac:dyDescent="0.3">
      <c r="A34" s="234" t="s">
        <v>77</v>
      </c>
      <c r="B34" s="239">
        <f>B20</f>
        <v>2.2218727272727268</v>
      </c>
      <c r="C34" s="418">
        <f>C20</f>
        <v>1.1935454545454547</v>
      </c>
      <c r="D34" s="240">
        <f t="shared" ref="D34:D40" si="8">B34/C34</f>
        <v>1.8615736156599887</v>
      </c>
      <c r="E34" s="242">
        <f>E20</f>
        <v>4.4941072727272733</v>
      </c>
      <c r="F34" s="416">
        <v>5.7776999999999994</v>
      </c>
      <c r="G34" s="240">
        <f t="shared" ref="G34:G40" si="9">E34/F34</f>
        <v>0.77783672962031147</v>
      </c>
      <c r="H34" s="242">
        <v>2.2148485174720722</v>
      </c>
      <c r="I34" s="415">
        <v>4.2427262400605823</v>
      </c>
      <c r="J34" s="240">
        <f t="shared" ref="J34:J40" si="10">H34/I34</f>
        <v>0.52203427516936518</v>
      </c>
      <c r="K34" s="239">
        <v>0.11306722777991254</v>
      </c>
      <c r="L34" s="415">
        <v>0.24768143380032806</v>
      </c>
      <c r="M34" s="395">
        <f t="shared" ref="M34:M40" si="11">K34/L34</f>
        <v>0.45650263746076064</v>
      </c>
      <c r="N34" s="225">
        <v>-0.25646381521666273</v>
      </c>
    </row>
    <row r="35" spans="1:14" x14ac:dyDescent="0.3">
      <c r="A35" s="233" t="s">
        <v>80</v>
      </c>
      <c r="B35" s="239">
        <f>B22</f>
        <v>-2.9632727272727246</v>
      </c>
      <c r="C35" s="418">
        <f>C22</f>
        <v>7.6432363636363609</v>
      </c>
      <c r="D35" s="240">
        <f t="shared" si="8"/>
        <v>-0.38769869022641507</v>
      </c>
      <c r="E35" s="242">
        <f>E22</f>
        <v>-1.4760272727272739</v>
      </c>
      <c r="F35" s="416">
        <f t="shared" ref="F35:F40" si="12">F22</f>
        <v>8.918163636363639</v>
      </c>
      <c r="G35" s="240">
        <f t="shared" si="9"/>
        <v>-0.1655079826870188</v>
      </c>
      <c r="H35" s="242">
        <v>-1.5595514376973254</v>
      </c>
      <c r="I35" s="415">
        <f t="shared" ref="I35:I40" si="13">I22</f>
        <v>7.0654710684273754</v>
      </c>
      <c r="J35" s="240">
        <f t="shared" si="10"/>
        <v>-0.22072858590650893</v>
      </c>
      <c r="K35" s="239">
        <v>-9.8289875653147785E-2</v>
      </c>
      <c r="L35" s="415">
        <f t="shared" ref="L35:L40" si="14">L22</f>
        <v>0.45884337735094055</v>
      </c>
      <c r="M35" s="395">
        <f t="shared" si="11"/>
        <v>-0.2142122573951242</v>
      </c>
      <c r="N35" s="87">
        <v>8.8871890830739209E-2</v>
      </c>
    </row>
    <row r="36" spans="1:14" x14ac:dyDescent="0.3">
      <c r="A36" s="233" t="s">
        <v>81</v>
      </c>
      <c r="B36" s="239">
        <f>B23</f>
        <v>-4.4537636363636368</v>
      </c>
      <c r="C36" s="418">
        <f>C23</f>
        <v>7.6653090909090906</v>
      </c>
      <c r="D36" s="240">
        <f t="shared" si="8"/>
        <v>-0.58102857739236047</v>
      </c>
      <c r="E36" s="242">
        <f t="shared" ref="E36:E40" si="15">E23</f>
        <v>-1.7434363636363628</v>
      </c>
      <c r="F36" s="416">
        <f t="shared" si="12"/>
        <v>6.915290909090908</v>
      </c>
      <c r="G36" s="240">
        <f t="shared" si="9"/>
        <v>-0.25211323522838708</v>
      </c>
      <c r="H36" s="242">
        <v>0.76175130767380761</v>
      </c>
      <c r="I36" s="415">
        <f t="shared" si="13"/>
        <v>5.0778449889732853</v>
      </c>
      <c r="J36" s="240">
        <f t="shared" si="10"/>
        <v>0.15001468326189096</v>
      </c>
      <c r="K36" s="239">
        <v>-6.4526904685237904E-2</v>
      </c>
      <c r="L36" s="415">
        <f t="shared" si="14"/>
        <v>0.53364981622151375</v>
      </c>
      <c r="M36" s="395">
        <f t="shared" si="11"/>
        <v>-0.12091619396052281</v>
      </c>
      <c r="N36" s="87">
        <v>8.8871890830739209E-2</v>
      </c>
    </row>
    <row r="37" spans="1:14" x14ac:dyDescent="0.3">
      <c r="A37" s="234" t="s">
        <v>83</v>
      </c>
      <c r="B37" s="239">
        <f>B24</f>
        <v>-5.9735727272727281</v>
      </c>
      <c r="C37" s="418">
        <f t="shared" ref="C37:C39" si="16">C24</f>
        <v>7.3863000000000003</v>
      </c>
      <c r="D37" s="240">
        <f t="shared" si="8"/>
        <v>-0.80873681373254913</v>
      </c>
      <c r="E37" s="242">
        <f t="shared" si="15"/>
        <v>-0.79762727272727396</v>
      </c>
      <c r="F37" s="416">
        <f t="shared" si="12"/>
        <v>5.7456000000000014</v>
      </c>
      <c r="G37" s="240">
        <f t="shared" si="9"/>
        <v>-0.13882401711349099</v>
      </c>
      <c r="H37" s="242">
        <v>0.65548799899290877</v>
      </c>
      <c r="I37" s="415">
        <f t="shared" si="13"/>
        <v>3.4966024327251528</v>
      </c>
      <c r="J37" s="240">
        <f t="shared" si="10"/>
        <v>0.18746426326828355</v>
      </c>
      <c r="K37" s="239">
        <v>4.5248200775063058E-2</v>
      </c>
      <c r="L37" s="415">
        <f t="shared" si="14"/>
        <v>0.23523687411480473</v>
      </c>
      <c r="M37" s="395">
        <f t="shared" si="11"/>
        <v>0.19235164956740658</v>
      </c>
      <c r="N37" s="225">
        <v>-5.8003155872635853E-2</v>
      </c>
    </row>
    <row r="38" spans="1:14" x14ac:dyDescent="0.3">
      <c r="A38" s="235" t="s">
        <v>84</v>
      </c>
      <c r="B38" s="239">
        <f>B25</f>
        <v>-2.0811999999999991</v>
      </c>
      <c r="C38" s="418">
        <f t="shared" si="16"/>
        <v>4.2001454545454537</v>
      </c>
      <c r="D38" s="240">
        <f t="shared" si="8"/>
        <v>-0.49550664912037667</v>
      </c>
      <c r="E38" s="242">
        <f t="shared" si="15"/>
        <v>1.4157000000000002</v>
      </c>
      <c r="F38" s="416">
        <f t="shared" si="12"/>
        <v>6.4343545454545463</v>
      </c>
      <c r="G38" s="240">
        <f t="shared" si="9"/>
        <v>0.22002206903567356</v>
      </c>
      <c r="H38" s="242">
        <v>0.63760360773591351</v>
      </c>
      <c r="I38" s="415">
        <f t="shared" si="13"/>
        <v>4.2943881967213136</v>
      </c>
      <c r="J38" s="240">
        <f t="shared" si="10"/>
        <v>0.14847367739663409</v>
      </c>
      <c r="K38" s="239">
        <v>1.9282470866228862E-2</v>
      </c>
      <c r="L38" s="415">
        <f t="shared" si="14"/>
        <v>0.27809010795681738</v>
      </c>
      <c r="M38" s="395">
        <f t="shared" si="11"/>
        <v>6.9338931211544927E-2</v>
      </c>
      <c r="N38" s="220">
        <v>-0.12379754395977956</v>
      </c>
    </row>
    <row r="39" spans="1:14" x14ac:dyDescent="0.3">
      <c r="A39" s="235" t="s">
        <v>85</v>
      </c>
      <c r="B39" s="239">
        <f>B26</f>
        <v>-1.2500363636363638</v>
      </c>
      <c r="C39" s="418">
        <f t="shared" si="16"/>
        <v>2.3713272727272732</v>
      </c>
      <c r="D39" s="240">
        <f t="shared" si="8"/>
        <v>-0.52714628554779441</v>
      </c>
      <c r="E39" s="242">
        <f t="shared" si="15"/>
        <v>-1.4542636363636365</v>
      </c>
      <c r="F39" s="416">
        <f t="shared" si="12"/>
        <v>7.1681727272727276</v>
      </c>
      <c r="G39" s="240">
        <f t="shared" si="9"/>
        <v>-0.20287787302203303</v>
      </c>
      <c r="H39" s="242">
        <v>0.51081309197247027</v>
      </c>
      <c r="I39" s="415">
        <f t="shared" si="13"/>
        <v>5.5288184321347602</v>
      </c>
      <c r="J39" s="240">
        <f t="shared" si="10"/>
        <v>9.2391005102194612E-2</v>
      </c>
      <c r="K39" s="239">
        <v>0.10979374564456568</v>
      </c>
      <c r="L39" s="415">
        <f t="shared" si="14"/>
        <v>0.3598969808875932</v>
      </c>
      <c r="M39" s="395">
        <f t="shared" si="11"/>
        <v>0.30506992688237528</v>
      </c>
      <c r="N39" s="220">
        <v>-0.12379754395977956</v>
      </c>
    </row>
    <row r="40" spans="1:14" x14ac:dyDescent="0.3">
      <c r="A40" s="236" t="s">
        <v>86</v>
      </c>
      <c r="B40" s="239">
        <f>B27</f>
        <v>-1.0251818181818182</v>
      </c>
      <c r="C40" s="418">
        <f t="shared" ref="C40" si="17">C27</f>
        <v>3.4839818181818178</v>
      </c>
      <c r="D40" s="240">
        <f t="shared" si="8"/>
        <v>-0.29425578883096148</v>
      </c>
      <c r="E40" s="242">
        <f t="shared" si="15"/>
        <v>0.9148818181818168</v>
      </c>
      <c r="F40" s="416">
        <f t="shared" si="12"/>
        <v>7.9150181818181835</v>
      </c>
      <c r="G40" s="240">
        <f t="shared" si="9"/>
        <v>0.11558808800760789</v>
      </c>
      <c r="H40" s="242">
        <v>2.7966349436854614</v>
      </c>
      <c r="I40" s="415">
        <f t="shared" si="13"/>
        <v>4.0606493176648994</v>
      </c>
      <c r="J40" s="240">
        <f t="shared" si="10"/>
        <v>0.68871619411195129</v>
      </c>
      <c r="K40" s="239">
        <v>0.20807480090515129</v>
      </c>
      <c r="L40" s="415">
        <f t="shared" si="14"/>
        <v>0.28163472327520855</v>
      </c>
      <c r="M40" s="395">
        <f t="shared" si="11"/>
        <v>0.73881089123312471</v>
      </c>
      <c r="N40" s="227">
        <v>-5.2460135362221633E-2</v>
      </c>
    </row>
    <row r="42" spans="1:14" x14ac:dyDescent="0.3">
      <c r="A42" s="535" t="s">
        <v>146</v>
      </c>
      <c r="B42" s="550"/>
      <c r="C42" s="550"/>
      <c r="D42" s="550"/>
      <c r="E42" s="550"/>
      <c r="F42" s="550"/>
      <c r="G42" s="550"/>
      <c r="H42" s="550"/>
      <c r="I42" s="550"/>
      <c r="J42" s="550"/>
      <c r="K42" s="550"/>
      <c r="L42" s="550"/>
      <c r="M42" s="550"/>
      <c r="N42" s="535"/>
    </row>
    <row r="43" spans="1:14" x14ac:dyDescent="0.3">
      <c r="A43" s="228"/>
      <c r="B43" s="535" t="s">
        <v>104</v>
      </c>
      <c r="C43" s="535"/>
      <c r="D43" s="535"/>
      <c r="E43" s="535" t="s">
        <v>102</v>
      </c>
      <c r="F43" s="535"/>
      <c r="G43" s="535"/>
      <c r="H43" s="535" t="s">
        <v>103</v>
      </c>
      <c r="I43" s="535"/>
      <c r="J43" s="535"/>
      <c r="K43" s="535" t="s">
        <v>72</v>
      </c>
      <c r="L43" s="535"/>
      <c r="M43" s="535"/>
      <c r="N43" s="244"/>
    </row>
    <row r="44" spans="1:14" x14ac:dyDescent="0.3">
      <c r="A44" s="229" t="s">
        <v>73</v>
      </c>
      <c r="B44" s="476" t="s">
        <v>87</v>
      </c>
      <c r="C44" s="215" t="s">
        <v>93</v>
      </c>
      <c r="D44" s="215" t="s">
        <v>75</v>
      </c>
      <c r="E44" s="476" t="s">
        <v>88</v>
      </c>
      <c r="F44" s="215" t="s">
        <v>94</v>
      </c>
      <c r="G44" s="215" t="s">
        <v>75</v>
      </c>
      <c r="H44" s="476" t="s">
        <v>89</v>
      </c>
      <c r="I44" s="215" t="s">
        <v>95</v>
      </c>
      <c r="J44" s="215" t="s">
        <v>75</v>
      </c>
      <c r="K44" s="476" t="s">
        <v>90</v>
      </c>
      <c r="L44" s="215" t="s">
        <v>96</v>
      </c>
      <c r="M44" s="215" t="s">
        <v>75</v>
      </c>
      <c r="N44" s="245" t="s">
        <v>27</v>
      </c>
    </row>
    <row r="45" spans="1:14" x14ac:dyDescent="0.3">
      <c r="A45" s="478" t="s">
        <v>106</v>
      </c>
      <c r="B45" s="477">
        <f>'Spring Weights (interpolated)'!AJ60</f>
        <v>-11.857731818181819</v>
      </c>
      <c r="C45" s="456">
        <f>'Spring Weights (interpolated)'!AE51</f>
        <v>25.227236363636365</v>
      </c>
      <c r="D45" s="456">
        <f>B45/C45</f>
        <v>-0.47003689374687385</v>
      </c>
      <c r="E45" s="477">
        <f>'Spring Weights (interpolated)'!AK60</f>
        <v>-3.968618181818182</v>
      </c>
      <c r="F45" s="456" cm="1">
        <f t="array" ref="F45:F51">'Spring Weights (interpolated)'!AF51:AF57</f>
        <v>11.176263636363636</v>
      </c>
      <c r="G45" s="456">
        <f>E45/F45</f>
        <v>-0.35509346512779927</v>
      </c>
      <c r="H45" s="477">
        <f>'Spring Weights (interpolated)'!AL60</f>
        <v>-0.77466241219023235</v>
      </c>
      <c r="I45" s="456" cm="1">
        <f t="array" ref="I45:I51">'Spring Weights (interpolated)'!AG51:AG57</f>
        <v>1.9859616586498321</v>
      </c>
      <c r="J45" s="456">
        <f>H45/I45</f>
        <v>-0.39006916816152998</v>
      </c>
      <c r="K45" s="477">
        <f>'Spring Weights (interpolated)'!AM60</f>
        <v>-5.8912854183412883E-2</v>
      </c>
      <c r="L45" s="456" cm="1">
        <f t="array" ref="L45:L51">'Spring Weights (interpolated)'!AH51:AH57</f>
        <v>0.14481516859146945</v>
      </c>
      <c r="M45" s="456">
        <f>K45/L45</f>
        <v>-0.40681411178416588</v>
      </c>
      <c r="N45" s="86">
        <v>0.20454360227175514</v>
      </c>
    </row>
    <row r="46" spans="1:14" x14ac:dyDescent="0.3">
      <c r="A46" s="479" t="s">
        <v>107</v>
      </c>
      <c r="B46" s="477">
        <f>'Spring Weights (interpolated)'!AJ61</f>
        <v>18.205045454545463</v>
      </c>
      <c r="C46" s="456">
        <f>'Spring Weights (interpolated)'!AE52</f>
        <v>34.031563636363636</v>
      </c>
      <c r="D46" s="456">
        <f t="shared" ref="D46:D51" si="18">B46/C46</f>
        <v>0.53494590049024038</v>
      </c>
      <c r="E46" s="477">
        <f>'Spring Weights (interpolated)'!AK61</f>
        <v>5.8074545454545401</v>
      </c>
      <c r="F46" s="456">
        <v>12.953336363636364</v>
      </c>
      <c r="G46" s="456">
        <f t="shared" ref="G46:G51" si="19">E46/F46</f>
        <v>0.4483365815897199</v>
      </c>
      <c r="H46" s="477">
        <f>'Spring Weights (interpolated)'!AL61</f>
        <v>0.8105395516297047</v>
      </c>
      <c r="I46" s="456">
        <v>1.7951717616012994</v>
      </c>
      <c r="J46" s="456">
        <f t="shared" ref="J46:J51" si="20">H46/I46</f>
        <v>0.45151086317595629</v>
      </c>
      <c r="K46" s="477">
        <f>'Spring Weights (interpolated)'!AM61</f>
        <v>6.5999564974747599E-2</v>
      </c>
      <c r="L46" s="456">
        <v>0.13238380964895011</v>
      </c>
      <c r="M46" s="456">
        <f t="shared" ref="M46:M51" si="21">K46/L46</f>
        <v>0.49854710443643002</v>
      </c>
      <c r="N46" s="220">
        <v>-0.31661374974045781</v>
      </c>
    </row>
    <row r="47" spans="1:14" x14ac:dyDescent="0.3">
      <c r="A47" s="480" t="s">
        <v>108</v>
      </c>
      <c r="B47" s="477">
        <f>'Spring Weights (interpolated)'!AJ62</f>
        <v>0.91498181818182189</v>
      </c>
      <c r="C47" s="456">
        <f>'Spring Weights (interpolated)'!AE53</f>
        <v>29.534727272727267</v>
      </c>
      <c r="D47" s="456">
        <f t="shared" si="18"/>
        <v>3.0979863458117231E-2</v>
      </c>
      <c r="E47" s="477">
        <f>'Spring Weights (interpolated)'!AK62</f>
        <v>7.4040181818181825</v>
      </c>
      <c r="F47" s="456">
        <v>8.5811727272727278</v>
      </c>
      <c r="G47" s="456">
        <f t="shared" si="19"/>
        <v>0.86282125032709034</v>
      </c>
      <c r="H47" s="477">
        <f>'Spring Weights (interpolated)'!AL62</f>
        <v>1.3972786932835388</v>
      </c>
      <c r="I47" s="456">
        <v>1.6108243373451037</v>
      </c>
      <c r="J47" s="456">
        <f t="shared" si="20"/>
        <v>0.86743083084185191</v>
      </c>
      <c r="K47" s="477">
        <f>'Spring Weights (interpolated)'!AM62</f>
        <v>0.11179122774730278</v>
      </c>
      <c r="L47" s="456">
        <v>0.12090681526084991</v>
      </c>
      <c r="M47" s="456">
        <f t="shared" si="21"/>
        <v>0.9246065038279212</v>
      </c>
      <c r="N47" s="222">
        <v>-0.11017208412824342</v>
      </c>
    </row>
    <row r="48" spans="1:14" x14ac:dyDescent="0.3">
      <c r="A48" s="481" t="s">
        <v>109</v>
      </c>
      <c r="B48" s="477">
        <f>'Spring Weights (interpolated)'!AJ63</f>
        <v>-7.1653454545454558</v>
      </c>
      <c r="C48" s="456">
        <f>'Spring Weights (interpolated)'!AE54</f>
        <v>26.674890909090912</v>
      </c>
      <c r="D48" s="456">
        <f t="shared" si="18"/>
        <v>-0.26861761043241894</v>
      </c>
      <c r="E48" s="477">
        <f>'Spring Weights (interpolated)'!AK63</f>
        <v>-5.8510045454545434</v>
      </c>
      <c r="F48" s="456">
        <v>13.561759090909089</v>
      </c>
      <c r="G48" s="456">
        <f t="shared" si="19"/>
        <v>-0.43143404231215637</v>
      </c>
      <c r="H48" s="477">
        <f>'Spring Weights (interpolated)'!AL63</f>
        <v>-1.5759909038885076</v>
      </c>
      <c r="I48" s="456">
        <v>3.3155715952934552</v>
      </c>
      <c r="J48" s="456">
        <f t="shared" si="20"/>
        <v>-0.47533007766313051</v>
      </c>
      <c r="K48" s="477">
        <f>'Spring Weights (interpolated)'!AM63</f>
        <v>-0.14377021099166365</v>
      </c>
      <c r="L48" s="456">
        <v>0.27119958938714811</v>
      </c>
      <c r="M48" s="456">
        <f t="shared" si="21"/>
        <v>-0.5301269493680022</v>
      </c>
      <c r="N48" s="87">
        <v>6.0405779541984679E-2</v>
      </c>
    </row>
    <row r="49" spans="1:14" x14ac:dyDescent="0.3">
      <c r="A49" s="482" t="s">
        <v>110</v>
      </c>
      <c r="B49" s="477">
        <f>'Spring Weights (interpolated)'!AJ64</f>
        <v>-2.2372181818181787</v>
      </c>
      <c r="C49" s="456">
        <f>'Spring Weights (interpolated)'!AE55</f>
        <v>35.521368181818175</v>
      </c>
      <c r="D49" s="456">
        <f t="shared" si="18"/>
        <v>-6.2982320116918025E-2</v>
      </c>
      <c r="E49" s="477">
        <f>'Spring Weights (interpolated)'!AK64</f>
        <v>0.65411818181818049</v>
      </c>
      <c r="F49" s="456">
        <v>11.401931818181822</v>
      </c>
      <c r="G49" s="456">
        <f t="shared" si="19"/>
        <v>5.736906624674832E-2</v>
      </c>
      <c r="H49" s="477">
        <f>'Spring Weights (interpolated)'!AL64</f>
        <v>-6.2934888555123525E-2</v>
      </c>
      <c r="I49" s="456">
        <v>2.6167157657569384</v>
      </c>
      <c r="J49" s="456">
        <f t="shared" si="20"/>
        <v>-2.4051098471873318E-2</v>
      </c>
      <c r="K49" s="477">
        <f>'Spring Weights (interpolated)'!AM64</f>
        <v>-1.2090433338006967E-2</v>
      </c>
      <c r="L49" s="456">
        <v>0.22393563169580205</v>
      </c>
      <c r="M49" s="456">
        <f t="shared" si="21"/>
        <v>-5.3990663506515192E-2</v>
      </c>
      <c r="N49" s="225">
        <v>-3.4732918409770948E-2</v>
      </c>
    </row>
    <row r="50" spans="1:14" x14ac:dyDescent="0.3">
      <c r="A50" s="483" t="s">
        <v>111</v>
      </c>
      <c r="B50" s="477">
        <f>'Spring Weights (interpolated)'!AJ65</f>
        <v>-0.68963636363636382</v>
      </c>
      <c r="C50" s="456">
        <f>'Spring Weights (interpolated)'!AE56</f>
        <v>14.591886363636362</v>
      </c>
      <c r="D50" s="456">
        <f t="shared" si="18"/>
        <v>-4.7261632009071061E-2</v>
      </c>
      <c r="E50" s="477">
        <f>'Spring Weights (interpolated)'!AK65</f>
        <v>1.1640363636363666</v>
      </c>
      <c r="F50" s="456">
        <v>4.4296636363636352</v>
      </c>
      <c r="G50" s="456">
        <f t="shared" si="19"/>
        <v>0.26278211150857006</v>
      </c>
      <c r="H50" s="477">
        <f>'Spring Weights (interpolated)'!AL65</f>
        <v>0.38746072842202617</v>
      </c>
      <c r="I50" s="456">
        <v>0.87419589593121216</v>
      </c>
      <c r="J50" s="456">
        <f t="shared" si="20"/>
        <v>0.44321956923544548</v>
      </c>
      <c r="K50" s="477">
        <f>'Spring Weights (interpolated)'!AM65</f>
        <v>2.8259884453441547E-2</v>
      </c>
      <c r="L50" s="456">
        <v>5.3915099455572491E-2</v>
      </c>
      <c r="M50" s="456">
        <f t="shared" si="21"/>
        <v>0.52415528745761586</v>
      </c>
      <c r="N50" s="220">
        <v>-0.16746416727938898</v>
      </c>
    </row>
    <row r="51" spans="1:14" x14ac:dyDescent="0.3">
      <c r="A51" s="484" t="s">
        <v>112</v>
      </c>
      <c r="B51" s="477">
        <f>'Spring Weights (interpolated)'!AJ66</f>
        <v>1.137509090909095</v>
      </c>
      <c r="C51" s="456">
        <f>'Spring Weights (interpolated)'!AE57</f>
        <v>19.819054545454541</v>
      </c>
      <c r="D51" s="456">
        <f t="shared" si="18"/>
        <v>5.7394720232503742E-2</v>
      </c>
      <c r="E51" s="477">
        <f>'Spring Weights (interpolated)'!AK66</f>
        <v>0.80814090909090197</v>
      </c>
      <c r="F51" s="456">
        <v>9.0061954545454572</v>
      </c>
      <c r="G51" s="456">
        <f t="shared" si="19"/>
        <v>8.973166451578958E-2</v>
      </c>
      <c r="H51" s="477">
        <f>'Spring Weights (interpolated)'!AL66</f>
        <v>-0.51978052806460084</v>
      </c>
      <c r="I51" s="456">
        <v>1.7691754221837288</v>
      </c>
      <c r="J51" s="456">
        <f t="shared" si="20"/>
        <v>-0.29379818504545202</v>
      </c>
      <c r="K51" s="477">
        <f>'Spring Weights (interpolated)'!AM66</f>
        <v>-4.1853378148473147E-2</v>
      </c>
      <c r="L51" s="456">
        <v>0.12215541692678275</v>
      </c>
      <c r="M51" s="456">
        <f t="shared" si="21"/>
        <v>-0.34262400474273796</v>
      </c>
      <c r="N51" s="227">
        <v>-3.3378369109007613E-2</v>
      </c>
    </row>
    <row r="53" spans="1:14" x14ac:dyDescent="0.3">
      <c r="A53" s="535" t="s">
        <v>147</v>
      </c>
      <c r="B53" s="550"/>
      <c r="C53" s="550"/>
      <c r="D53" s="550"/>
      <c r="E53" s="550"/>
      <c r="F53" s="550"/>
      <c r="G53" s="550"/>
      <c r="H53" s="550"/>
      <c r="I53" s="550"/>
      <c r="J53" s="550"/>
      <c r="K53" s="550"/>
      <c r="L53" s="550"/>
      <c r="M53" s="550"/>
      <c r="N53" s="535"/>
    </row>
    <row r="54" spans="1:14" x14ac:dyDescent="0.3">
      <c r="A54" s="228"/>
      <c r="B54" s="535" t="s">
        <v>104</v>
      </c>
      <c r="C54" s="535"/>
      <c r="D54" s="535"/>
      <c r="E54" s="535" t="s">
        <v>102</v>
      </c>
      <c r="F54" s="535"/>
      <c r="G54" s="535"/>
      <c r="H54" s="535" t="s">
        <v>103</v>
      </c>
      <c r="I54" s="535"/>
      <c r="J54" s="535"/>
      <c r="K54" s="535" t="s">
        <v>72</v>
      </c>
      <c r="L54" s="535"/>
      <c r="M54" s="535"/>
      <c r="N54" s="244"/>
    </row>
    <row r="55" spans="1:14" x14ac:dyDescent="0.3">
      <c r="A55" s="229" t="s">
        <v>73</v>
      </c>
      <c r="B55" s="476" t="s">
        <v>87</v>
      </c>
      <c r="C55" s="215" t="s">
        <v>93</v>
      </c>
      <c r="D55" s="215" t="s">
        <v>75</v>
      </c>
      <c r="E55" s="476" t="s">
        <v>88</v>
      </c>
      <c r="F55" s="215" t="s">
        <v>94</v>
      </c>
      <c r="G55" s="215" t="s">
        <v>75</v>
      </c>
      <c r="H55" s="476" t="s">
        <v>89</v>
      </c>
      <c r="I55" s="215" t="s">
        <v>95</v>
      </c>
      <c r="J55" s="215" t="s">
        <v>75</v>
      </c>
      <c r="K55" s="476" t="s">
        <v>90</v>
      </c>
      <c r="L55" s="215" t="s">
        <v>96</v>
      </c>
      <c r="M55" s="215" t="s">
        <v>75</v>
      </c>
      <c r="N55" s="245" t="s">
        <v>27</v>
      </c>
    </row>
    <row r="56" spans="1:14" x14ac:dyDescent="0.3">
      <c r="A56" s="478" t="s">
        <v>106</v>
      </c>
      <c r="B56" s="477">
        <f>'Summer Weights (interpolated)'!AJ60</f>
        <v>0.9253636363636355</v>
      </c>
      <c r="C56" s="456">
        <f>'Summer Weights (interpolated)'!AE51</f>
        <v>1.8720363636363642</v>
      </c>
      <c r="D56" s="456">
        <f>B56/C56</f>
        <v>0.4943085798644154</v>
      </c>
      <c r="E56" s="477">
        <f>'Summer Weights (interpolated)'!AK60</f>
        <v>2.7760263636363636</v>
      </c>
      <c r="F56" s="456">
        <f>'Summer Weights (interpolated)'!AF51</f>
        <v>5.9223136363636364</v>
      </c>
      <c r="G56" s="456">
        <f>E56/F56</f>
        <v>0.46874018062658251</v>
      </c>
      <c r="H56" s="477">
        <f>'Summer Weights (interpolated)'!AL60</f>
        <v>1.3766493955717056</v>
      </c>
      <c r="I56" s="456">
        <f>'Summer Weights (interpolated)'!AG51</f>
        <v>4.0180348353587583</v>
      </c>
      <c r="J56" s="456">
        <f>H56/I56</f>
        <v>0.34261758595450026</v>
      </c>
      <c r="K56" s="477">
        <f>'Summer Weights (interpolated)'!AM60</f>
        <v>7.4876337135197729E-2</v>
      </c>
      <c r="L56" s="456">
        <f>'Summer Weights (interpolated)'!AH51</f>
        <v>0.22539512687583316</v>
      </c>
      <c r="M56" s="456">
        <f>K56/L56</f>
        <v>0.33220033712816693</v>
      </c>
      <c r="N56" s="86">
        <v>-0.25646381521666273</v>
      </c>
    </row>
    <row r="57" spans="1:14" x14ac:dyDescent="0.3">
      <c r="A57" s="479" t="s">
        <v>107</v>
      </c>
      <c r="B57" s="477">
        <f>'Summer Weights (interpolated)'!AJ61</f>
        <v>4.5603454545454545</v>
      </c>
      <c r="C57" s="456">
        <f>'Summer Weights (interpolated)'!AE52</f>
        <v>2.6312363636363632</v>
      </c>
      <c r="D57" s="456">
        <f t="shared" ref="D57:D61" si="22">B57/C57</f>
        <v>1.7331568982434806</v>
      </c>
      <c r="E57" s="477">
        <f>'Summer Weights (interpolated)'!AK61</f>
        <v>-0.19984545454545355</v>
      </c>
      <c r="F57" s="456">
        <f>'Summer Weights (interpolated)'!AF52</f>
        <v>5.9299636363636363</v>
      </c>
      <c r="G57" s="456">
        <f t="shared" ref="G57:G61" si="23">E57/F57</f>
        <v>-3.3700957847357473E-2</v>
      </c>
      <c r="H57" s="477">
        <f>'Summer Weights (interpolated)'!AL61</f>
        <v>0.77072804517574856</v>
      </c>
      <c r="I57" s="456">
        <f>'Summer Weights (interpolated)'!AG52</f>
        <v>3.2029096365455167</v>
      </c>
      <c r="J57" s="456">
        <f t="shared" ref="J57:J61" si="24">H57/I57</f>
        <v>0.2406337151637577</v>
      </c>
      <c r="K57" s="477">
        <f>'Summer Weights (interpolated)'!AM61</f>
        <v>4.7747439937281255E-2</v>
      </c>
      <c r="L57" s="456">
        <f>'Summer Weights (interpolated)'!AH52</f>
        <v>0.18703707902634226</v>
      </c>
      <c r="M57" s="456">
        <f t="shared" ref="M57:M61" si="25">K57/L57</f>
        <v>0.25528328492852753</v>
      </c>
      <c r="N57" s="420">
        <v>-0.32648441197031308</v>
      </c>
    </row>
    <row r="58" spans="1:14" x14ac:dyDescent="0.3">
      <c r="A58" s="481" t="s">
        <v>109</v>
      </c>
      <c r="B58" s="477">
        <f>'Summer Weights (interpolated)'!AJ63</f>
        <v>-3.7085181818181812</v>
      </c>
      <c r="C58" s="456">
        <f>'Summer Weights (interpolated)'!AE54</f>
        <v>7.6542727272727262</v>
      </c>
      <c r="D58" s="456">
        <f t="shared" si="22"/>
        <v>-0.48450301079610908</v>
      </c>
      <c r="E58" s="477">
        <f>'Summer Weights (interpolated)'!AK63</f>
        <v>-1.6097318181818183</v>
      </c>
      <c r="F58" s="456">
        <f>'Summer Weights (interpolated)'!AF54</f>
        <v>7.9167272727272735</v>
      </c>
      <c r="G58" s="456">
        <f t="shared" si="23"/>
        <v>-0.20333298883836295</v>
      </c>
      <c r="H58" s="477">
        <f>'Summer Weights (interpolated)'!AL63</f>
        <v>-0.3989000650117589</v>
      </c>
      <c r="I58" s="456">
        <f>'Summer Weights (interpolated)'!AG54</f>
        <v>6.0716580287003303</v>
      </c>
      <c r="J58" s="456">
        <f t="shared" si="24"/>
        <v>-6.5698704229748175E-2</v>
      </c>
      <c r="K58" s="477">
        <f>'Summer Weights (interpolated)'!AM63</f>
        <v>-8.1408390169192879E-2</v>
      </c>
      <c r="L58" s="456">
        <f>'Summer Weights (interpolated)'!AH54</f>
        <v>0.49624659678622718</v>
      </c>
      <c r="M58" s="456">
        <f t="shared" si="25"/>
        <v>-0.16404825886244201</v>
      </c>
      <c r="N58" s="87">
        <v>8.8871890830739209E-2</v>
      </c>
    </row>
    <row r="59" spans="1:14" x14ac:dyDescent="0.3">
      <c r="A59" s="482" t="s">
        <v>110</v>
      </c>
      <c r="B59" s="477">
        <f>'Summer Weights (interpolated)'!AJ64</f>
        <v>-3.9896136363636359</v>
      </c>
      <c r="C59" s="456">
        <f>'Summer Weights (interpolated)'!AE55</f>
        <v>7.3863000000000003</v>
      </c>
      <c r="D59" s="456">
        <f t="shared" si="22"/>
        <v>-0.54013696117997312</v>
      </c>
      <c r="E59" s="477">
        <f>'Summer Weights (interpolated)'!AK64</f>
        <v>1.3410136363636358</v>
      </c>
      <c r="F59" s="456">
        <f>'Summer Weights (interpolated)'!AF55</f>
        <v>5.7456000000000014</v>
      </c>
      <c r="G59" s="456">
        <f t="shared" si="23"/>
        <v>0.23339836333257372</v>
      </c>
      <c r="H59" s="477">
        <f>'Summer Weights (interpolated)'!AL64</f>
        <v>1.4359332002046834</v>
      </c>
      <c r="I59" s="456">
        <f>'Summer Weights (interpolated)'!AG55</f>
        <v>3.4966024327251528</v>
      </c>
      <c r="J59" s="456">
        <f t="shared" si="24"/>
        <v>0.41066527517272183</v>
      </c>
      <c r="K59" s="477">
        <f>'Summer Weights (interpolated)'!AM64</f>
        <v>0.10111553238929508</v>
      </c>
      <c r="L59" s="456">
        <f>'Summer Weights (interpolated)'!AH55</f>
        <v>0.23523687411480473</v>
      </c>
      <c r="M59" s="456">
        <f t="shared" si="25"/>
        <v>0.4298455876434864</v>
      </c>
      <c r="N59" s="225">
        <v>-5.8003155872635853E-2</v>
      </c>
    </row>
    <row r="60" spans="1:14" x14ac:dyDescent="0.3">
      <c r="A60" s="483" t="s">
        <v>111</v>
      </c>
      <c r="B60" s="477">
        <f>'Summer Weights (interpolated)'!AJ65</f>
        <v>-1.6656181818181817</v>
      </c>
      <c r="C60" s="456">
        <f>'Summer Weights (interpolated)'!AE56</f>
        <v>3.2857363636363637</v>
      </c>
      <c r="D60" s="456">
        <f t="shared" si="22"/>
        <v>-0.50692386651947396</v>
      </c>
      <c r="E60" s="477">
        <f>'Summer Weights (interpolated)'!AK65</f>
        <v>-1.9281818181817734E-2</v>
      </c>
      <c r="F60" s="456">
        <f>'Summer Weights (interpolated)'!AF56</f>
        <v>6.801263636363637</v>
      </c>
      <c r="G60" s="456">
        <f t="shared" si="23"/>
        <v>-2.8350346660178799E-3</v>
      </c>
      <c r="H60" s="477">
        <f>'Summer Weights (interpolated)'!AL65</f>
        <v>0.57420834985419233</v>
      </c>
      <c r="I60" s="456">
        <f>'Summer Weights (interpolated)'!AG56</f>
        <v>4.9116033144280369</v>
      </c>
      <c r="J60" s="456">
        <f t="shared" si="24"/>
        <v>0.11690853537936007</v>
      </c>
      <c r="K60" s="477">
        <f>'Summer Weights (interpolated)'!AM65</f>
        <v>6.4538108255397297E-2</v>
      </c>
      <c r="L60" s="456">
        <f>'Summer Weights (interpolated)'!AH56</f>
        <v>0.31899354442220529</v>
      </c>
      <c r="M60" s="456">
        <f t="shared" si="25"/>
        <v>0.20231791327406176</v>
      </c>
      <c r="N60" s="220">
        <v>-0.12379754395977956</v>
      </c>
    </row>
    <row r="61" spans="1:14" x14ac:dyDescent="0.3">
      <c r="A61" s="484" t="s">
        <v>112</v>
      </c>
      <c r="B61" s="477">
        <f>'Summer Weights (interpolated)'!AJ66</f>
        <v>-4.1172727272727805E-2</v>
      </c>
      <c r="C61" s="456">
        <f>'Summer Weights (interpolated)'!AE57</f>
        <v>2.4999727272727275</v>
      </c>
      <c r="D61" s="456">
        <f t="shared" si="22"/>
        <v>-1.6469270573861019E-2</v>
      </c>
      <c r="E61" s="477">
        <f>'Summer Weights (interpolated)'!AK66</f>
        <v>0.5895727272727278</v>
      </c>
      <c r="F61" s="456">
        <f>'Summer Weights (interpolated)'!AF57</f>
        <v>8.2403272727272725</v>
      </c>
      <c r="G61" s="456">
        <f t="shared" si="23"/>
        <v>7.154724657890911E-2</v>
      </c>
      <c r="H61" s="477">
        <f>'Summer Weights (interpolated)'!AL66</f>
        <v>1.356578484203486</v>
      </c>
      <c r="I61" s="456">
        <f>'Summer Weights (interpolated)'!AG57</f>
        <v>5.5007057771468748</v>
      </c>
      <c r="J61" s="456">
        <f t="shared" si="24"/>
        <v>0.24661898657432299</v>
      </c>
      <c r="K61" s="477">
        <f>'Summer Weights (interpolated)'!AM66</f>
        <v>-9.0322894183338387E-2</v>
      </c>
      <c r="L61" s="456">
        <f>'Summer Weights (interpolated)'!AH57</f>
        <v>0.58003241836369823</v>
      </c>
      <c r="M61" s="456">
        <f t="shared" si="25"/>
        <v>-0.15572042410688697</v>
      </c>
      <c r="N61" s="227">
        <v>-5.2460135362221633E-2</v>
      </c>
    </row>
    <row r="62" spans="1:14" x14ac:dyDescent="0.3">
      <c r="J62" s="452"/>
    </row>
    <row r="63" spans="1:14" x14ac:dyDescent="0.3">
      <c r="A63" t="s">
        <v>130</v>
      </c>
      <c r="B63" t="s">
        <v>125</v>
      </c>
      <c r="G63" t="s">
        <v>126</v>
      </c>
      <c r="H63" t="s">
        <v>125</v>
      </c>
    </row>
    <row r="64" spans="1:14" x14ac:dyDescent="0.3">
      <c r="A64" s="229" t="s">
        <v>73</v>
      </c>
      <c r="B64" s="215" t="s">
        <v>127</v>
      </c>
      <c r="C64" s="215" t="s">
        <v>129</v>
      </c>
      <c r="D64" s="229" t="s">
        <v>75</v>
      </c>
      <c r="E64" s="215" t="s">
        <v>131</v>
      </c>
      <c r="G64" s="229" t="s">
        <v>73</v>
      </c>
      <c r="H64" s="215" t="s">
        <v>128</v>
      </c>
      <c r="I64" s="215" t="s">
        <v>129</v>
      </c>
      <c r="J64" s="229" t="s">
        <v>75</v>
      </c>
      <c r="K64" s="215" t="s">
        <v>131</v>
      </c>
    </row>
    <row r="65" spans="1:30" x14ac:dyDescent="0.3">
      <c r="A65" s="230" t="s">
        <v>76</v>
      </c>
      <c r="B65" s="86">
        <f>'Summer Weights'!AK44</f>
        <v>1.2125000000000004</v>
      </c>
      <c r="C65" s="456">
        <f>'Summer Weights'!AB4</f>
        <v>11.398899999999999</v>
      </c>
      <c r="D65" s="456">
        <f>B65/C65</f>
        <v>0.10636991288633117</v>
      </c>
      <c r="E65" s="86">
        <v>-0.25646381521666273</v>
      </c>
      <c r="F65" s="459">
        <v>-0.10058679002726996</v>
      </c>
      <c r="G65" s="230" t="s">
        <v>76</v>
      </c>
      <c r="H65" s="86">
        <f>'Summer Weights'!AL44</f>
        <v>1.2619357201618193</v>
      </c>
      <c r="I65" s="457">
        <f>'Summer Weights'!AN4</f>
        <v>13.110952250608275</v>
      </c>
      <c r="J65" s="456">
        <f>H65/I65</f>
        <v>9.6250500805787967E-2</v>
      </c>
      <c r="K65" s="86">
        <v>-0.25646381521666273</v>
      </c>
      <c r="W65" s="551" t="s">
        <v>144</v>
      </c>
      <c r="X65" s="551"/>
      <c r="Y65" s="551"/>
      <c r="Z65" s="56"/>
      <c r="AA65" s="215" t="s">
        <v>135</v>
      </c>
      <c r="AB65" s="215"/>
      <c r="AC65" s="56"/>
      <c r="AD65" s="56"/>
    </row>
    <row r="66" spans="1:30" x14ac:dyDescent="0.3">
      <c r="A66" s="230" t="s">
        <v>77</v>
      </c>
      <c r="B66" s="86">
        <f>'Summer Weights'!AK45</f>
        <v>8.0606000000000009</v>
      </c>
      <c r="C66" s="456">
        <f>'Summer Weights'!AB5</f>
        <v>8.5109999999999992</v>
      </c>
      <c r="D66" s="456">
        <f t="shared" ref="D66:D73" si="26">B66/C66</f>
        <v>0.94708024908941391</v>
      </c>
      <c r="E66" s="86">
        <v>-0.25646381521666273</v>
      </c>
      <c r="F66" s="459">
        <v>-0.10058679002726996</v>
      </c>
      <c r="G66" s="230" t="s">
        <v>77</v>
      </c>
      <c r="H66" s="86">
        <f>'Summer Weights'!AL45</f>
        <v>9.0438957452519855</v>
      </c>
      <c r="I66" s="457">
        <f>'Summer Weights'!AN5</f>
        <v>10.964607673860909</v>
      </c>
      <c r="J66" s="456">
        <f t="shared" ref="J66:J73" si="27">H66/I66</f>
        <v>0.82482620575765719</v>
      </c>
      <c r="K66" s="86">
        <v>-0.25646381521666273</v>
      </c>
      <c r="W66" s="215" t="s">
        <v>73</v>
      </c>
      <c r="X66" s="476" t="s">
        <v>127</v>
      </c>
      <c r="Y66" s="215" t="s">
        <v>129</v>
      </c>
      <c r="Z66" s="215" t="s">
        <v>75</v>
      </c>
      <c r="AA66" s="476" t="s">
        <v>128</v>
      </c>
      <c r="AB66" s="215" t="s">
        <v>129</v>
      </c>
      <c r="AC66" s="215" t="s">
        <v>75</v>
      </c>
      <c r="AD66" s="215" t="s">
        <v>131</v>
      </c>
    </row>
    <row r="67" spans="1:30" x14ac:dyDescent="0.3">
      <c r="A67" s="231" t="s">
        <v>78</v>
      </c>
      <c r="B67" s="86">
        <f>'Summer Weights'!AK46</f>
        <v>4.8309999999999995</v>
      </c>
      <c r="C67" s="456">
        <f>'Summer Weights'!AB6</f>
        <v>10.304</v>
      </c>
      <c r="D67" s="456">
        <f t="shared" si="26"/>
        <v>0.46884704968944091</v>
      </c>
      <c r="E67" s="420">
        <v>-0.32648441197031308</v>
      </c>
      <c r="F67" s="460">
        <v>-0.32001589401318453</v>
      </c>
      <c r="G67" s="231" t="s">
        <v>78</v>
      </c>
      <c r="H67" s="86">
        <f>'Summer Weights'!AL46</f>
        <v>5.1789754851130283</v>
      </c>
      <c r="I67" s="457">
        <f>'Summer Weights'!AN6</f>
        <v>11.951146715571859</v>
      </c>
      <c r="J67" s="456">
        <f t="shared" si="27"/>
        <v>0.43334548628417668</v>
      </c>
      <c r="K67" s="420">
        <v>-0.32648441197031308</v>
      </c>
      <c r="W67" s="59" t="s">
        <v>106</v>
      </c>
      <c r="X67" s="225">
        <v>-17.267499999999998</v>
      </c>
      <c r="Y67" s="456">
        <f>'Spring Weights'!AB51</f>
        <v>38.28425</v>
      </c>
      <c r="Z67" s="456">
        <f>X67/Y67</f>
        <v>-0.4510340414138973</v>
      </c>
      <c r="AA67" s="225">
        <v>-16.659925266373641</v>
      </c>
      <c r="AB67" s="456">
        <f>'Spring Weights'!AC51</f>
        <v>38.5342768272413</v>
      </c>
      <c r="AC67" s="456">
        <f>AA67/AB67</f>
        <v>-0.43234041580861138</v>
      </c>
      <c r="AD67" s="86">
        <v>0.20454360227175514</v>
      </c>
    </row>
    <row r="68" spans="1:30" x14ac:dyDescent="0.3">
      <c r="A68" s="233" t="s">
        <v>80</v>
      </c>
      <c r="B68" s="86">
        <f>'Summer Weights'!AK48</f>
        <v>-5.1329000000000011</v>
      </c>
      <c r="C68" s="456">
        <f>'Summer Weights'!AB8</f>
        <v>20.031400000000001</v>
      </c>
      <c r="D68" s="456">
        <f t="shared" si="26"/>
        <v>-0.25624269896262869</v>
      </c>
      <c r="E68" s="87">
        <v>8.8871890830739209E-2</v>
      </c>
      <c r="F68" s="461">
        <v>0.11743877238132332</v>
      </c>
      <c r="G68" s="233" t="s">
        <v>80</v>
      </c>
      <c r="H68" s="86">
        <f>'Summer Weights'!AL48</f>
        <v>-6.0971413133504697</v>
      </c>
      <c r="I68" s="457">
        <f>'Summer Weights'!AN8</f>
        <v>24.085714445778315</v>
      </c>
      <c r="J68" s="456">
        <f t="shared" si="27"/>
        <v>-0.25314346921600916</v>
      </c>
      <c r="K68" s="87">
        <v>8.8871890830739209E-2</v>
      </c>
      <c r="W68" s="61" t="s">
        <v>107</v>
      </c>
      <c r="X68" s="225">
        <v>24.205699999999993</v>
      </c>
      <c r="Y68" s="456">
        <f>'Spring Weights'!AB52</f>
        <v>47.488500000000002</v>
      </c>
      <c r="Z68" s="456">
        <f t="shared" ref="Z68:Z73" si="28">X68/Y68</f>
        <v>0.50971708940059157</v>
      </c>
      <c r="AA68" s="225">
        <v>24.889039116604451</v>
      </c>
      <c r="AB68" s="456">
        <f>'Spring Weights'!AC52</f>
        <v>48.912455571250248</v>
      </c>
      <c r="AC68" s="456">
        <f t="shared" ref="AC68:AC73" si="29">AA68/AB68</f>
        <v>0.50884869356740547</v>
      </c>
      <c r="AD68" s="220">
        <v>-0.31661374974045781</v>
      </c>
    </row>
    <row r="69" spans="1:30" x14ac:dyDescent="0.3">
      <c r="A69" s="233" t="s">
        <v>81</v>
      </c>
      <c r="B69" s="86">
        <f>'Summer Weights'!AK49</f>
        <v>-5.4924999999999997</v>
      </c>
      <c r="C69" s="456">
        <f>'Summer Weights'!AB9</f>
        <v>16.980599999999999</v>
      </c>
      <c r="D69" s="456">
        <f t="shared" si="26"/>
        <v>-0.3234573572194151</v>
      </c>
      <c r="E69" s="87">
        <v>8.8871890830739209E-2</v>
      </c>
      <c r="F69" s="461">
        <v>0.11743877238132332</v>
      </c>
      <c r="G69" s="233" t="s">
        <v>81</v>
      </c>
      <c r="H69" s="86">
        <f>'Summer Weights'!AL49</f>
        <v>-5.4999755970114279</v>
      </c>
      <c r="I69" s="457">
        <f>'Summer Weights'!AN9</f>
        <v>20.192094805194799</v>
      </c>
      <c r="J69" s="456">
        <f t="shared" si="27"/>
        <v>-0.27238261557668869</v>
      </c>
      <c r="K69" s="87">
        <v>8.8871890830739209E-2</v>
      </c>
      <c r="W69" s="63" t="s">
        <v>108</v>
      </c>
      <c r="X69" s="225">
        <v>8.5274999999999963</v>
      </c>
      <c r="Y69" s="456">
        <f>'Spring Weights'!AB53</f>
        <v>38.784700000000001</v>
      </c>
      <c r="Z69" s="456">
        <f t="shared" si="28"/>
        <v>0.2198676282142184</v>
      </c>
      <c r="AA69" s="225">
        <v>9.8280699210308384</v>
      </c>
      <c r="AB69" s="456">
        <f>'Spring Weights'!AC53</f>
        <v>39.847631152605949</v>
      </c>
      <c r="AC69" s="456">
        <f t="shared" si="29"/>
        <v>0.24664125913512688</v>
      </c>
      <c r="AD69" s="222">
        <v>-0.11017208412824342</v>
      </c>
    </row>
    <row r="70" spans="1:30" x14ac:dyDescent="0.3">
      <c r="A70" s="234" t="s">
        <v>83</v>
      </c>
      <c r="B70" s="86">
        <f>'Summer Weights'!AK50</f>
        <v>-6.2297000000000011</v>
      </c>
      <c r="C70" s="456">
        <f>'Summer Weights'!AB10</f>
        <v>15.056900000000001</v>
      </c>
      <c r="D70" s="456">
        <f t="shared" si="26"/>
        <v>-0.41374386493899812</v>
      </c>
      <c r="E70" s="225">
        <v>-5.8003155872635853E-2</v>
      </c>
      <c r="F70" s="382">
        <v>-4.5718099286610456E-2</v>
      </c>
      <c r="G70" s="234" t="s">
        <v>83</v>
      </c>
      <c r="H70" s="86">
        <f>'Summer Weights'!AL50</f>
        <v>-6.0704638002320301</v>
      </c>
      <c r="I70" s="457">
        <f>'Summer Weights'!AN10</f>
        <v>16.86373930683996</v>
      </c>
      <c r="J70" s="456">
        <f t="shared" si="27"/>
        <v>-0.35997139719598487</v>
      </c>
      <c r="K70" s="225">
        <v>-5.8003155872635853E-2</v>
      </c>
      <c r="W70" s="65" t="s">
        <v>109</v>
      </c>
      <c r="X70" s="225">
        <v>-13.177100000000003</v>
      </c>
      <c r="Y70" s="456">
        <f>'Spring Weights'!AB54</f>
        <v>41.158450000000002</v>
      </c>
      <c r="Z70" s="456">
        <f t="shared" si="28"/>
        <v>-0.32015539943802557</v>
      </c>
      <c r="AA70" s="225">
        <v>-14.73611111488017</v>
      </c>
      <c r="AB70" s="456">
        <f>'Spring Weights'!AC54</f>
        <v>43.823421184680605</v>
      </c>
      <c r="AC70" s="456">
        <f t="shared" si="29"/>
        <v>-0.33626108406231614</v>
      </c>
      <c r="AD70" s="87">
        <v>6.0405779541984679E-2</v>
      </c>
    </row>
    <row r="71" spans="1:30" x14ac:dyDescent="0.3">
      <c r="A71" s="235" t="s">
        <v>84</v>
      </c>
      <c r="B71" s="86">
        <f>'Summer Weights'!AK51</f>
        <v>0.32830000000000048</v>
      </c>
      <c r="C71" s="456">
        <f>'Summer Weights'!AB11</f>
        <v>12.7844</v>
      </c>
      <c r="D71" s="456">
        <f t="shared" si="26"/>
        <v>2.567973467663719E-2</v>
      </c>
      <c r="E71" s="220">
        <v>-0.12379754395977956</v>
      </c>
      <c r="F71" s="460">
        <v>-0.11251612892623995</v>
      </c>
      <c r="G71" s="235" t="s">
        <v>84</v>
      </c>
      <c r="H71" s="86">
        <f>'Summer Weights'!AL51</f>
        <v>-8.6139213978579932E-3</v>
      </c>
      <c r="I71" s="457">
        <f>'Summer Weights'!AN11</f>
        <v>15.206978304678131</v>
      </c>
      <c r="J71" s="456">
        <f t="shared" si="27"/>
        <v>-5.6644530065569224E-4</v>
      </c>
      <c r="K71" s="220">
        <v>-0.12379754395977956</v>
      </c>
      <c r="W71" s="67" t="s">
        <v>110</v>
      </c>
      <c r="X71" s="225">
        <v>-1.6156000000000006</v>
      </c>
      <c r="Y71" s="456">
        <f>'Spring Weights'!AB55</f>
        <v>47.626199999999997</v>
      </c>
      <c r="Z71" s="456">
        <f t="shared" si="28"/>
        <v>-3.3922504839773084E-2</v>
      </c>
      <c r="AA71" s="225">
        <v>-1.6581253218931309</v>
      </c>
      <c r="AB71" s="456">
        <f>'Spring Weights'!AC55</f>
        <v>49.763951397452743</v>
      </c>
      <c r="AC71" s="456">
        <f t="shared" si="29"/>
        <v>-3.3319808321692172E-2</v>
      </c>
      <c r="AD71" s="225">
        <v>-3.4732918409770948E-2</v>
      </c>
    </row>
    <row r="72" spans="1:30" x14ac:dyDescent="0.3">
      <c r="A72" s="235" t="s">
        <v>85</v>
      </c>
      <c r="B72" s="86">
        <f>'Summer Weights'!AK52</f>
        <v>-2.7713000000000001</v>
      </c>
      <c r="C72" s="456">
        <f>'Summer Weights'!AB12</f>
        <v>12.443300000000001</v>
      </c>
      <c r="D72" s="456">
        <f t="shared" si="26"/>
        <v>-0.22271423175524177</v>
      </c>
      <c r="E72" s="220">
        <v>-0.12379754395977956</v>
      </c>
      <c r="F72" s="460">
        <v>-0.11251612892623995</v>
      </c>
      <c r="G72" s="235" t="s">
        <v>85</v>
      </c>
      <c r="H72" s="86">
        <f>'Summer Weights'!AL52</f>
        <v>-2.0836931623829642</v>
      </c>
      <c r="I72" s="457">
        <f>'Summer Weights'!AN12</f>
        <v>15.428215413022352</v>
      </c>
      <c r="J72" s="456">
        <f t="shared" si="27"/>
        <v>-0.13505730290907142</v>
      </c>
      <c r="K72" s="220">
        <v>-0.12379754395977956</v>
      </c>
      <c r="W72" s="69" t="s">
        <v>111</v>
      </c>
      <c r="X72" s="225">
        <v>0.5995999999999988</v>
      </c>
      <c r="Y72" s="456">
        <f>'Spring Weights'!AB56</f>
        <v>19.438200000000002</v>
      </c>
      <c r="Z72" s="456">
        <f t="shared" si="28"/>
        <v>3.0846477554506011E-2</v>
      </c>
      <c r="AA72" s="225">
        <v>0.89012061287546729</v>
      </c>
      <c r="AB72" s="456">
        <f>'Spring Weights'!AC56</f>
        <v>19.949660995386786</v>
      </c>
      <c r="AC72" s="456">
        <f t="shared" si="29"/>
        <v>4.4618332766722259E-2</v>
      </c>
      <c r="AD72" s="220">
        <v>-0.16746416727938898</v>
      </c>
    </row>
    <row r="73" spans="1:30" x14ac:dyDescent="0.3">
      <c r="A73" s="236" t="s">
        <v>86</v>
      </c>
      <c r="B73" s="86">
        <f>'Summer Weights'!AK53</f>
        <v>0.18780000000000108</v>
      </c>
      <c r="C73" s="456">
        <f>'Summer Weights'!AB13</f>
        <v>12.441000000000001</v>
      </c>
      <c r="D73" s="456">
        <f t="shared" si="26"/>
        <v>1.5095249578008285E-2</v>
      </c>
      <c r="E73" s="227">
        <v>-5.2460135362221633E-2</v>
      </c>
      <c r="F73" s="462">
        <v>-4.9570413884485784E-2</v>
      </c>
      <c r="G73" s="236" t="s">
        <v>86</v>
      </c>
      <c r="H73" s="86">
        <f>'Summer Weights'!AL53</f>
        <v>2.8944097445906127</v>
      </c>
      <c r="I73" s="457">
        <f>'Summer Weights'!AN13</f>
        <v>17.900792350081037</v>
      </c>
      <c r="J73" s="456">
        <f t="shared" si="27"/>
        <v>0.16169171106984601</v>
      </c>
      <c r="K73" s="227">
        <v>-5.2460135362221633E-2</v>
      </c>
      <c r="W73" s="70" t="s">
        <v>112</v>
      </c>
      <c r="X73" s="225">
        <v>1.7379999999999995</v>
      </c>
      <c r="Y73" s="456">
        <f>'Spring Weights'!AB57</f>
        <v>29.520299999999999</v>
      </c>
      <c r="Z73" s="456">
        <f t="shared" si="28"/>
        <v>5.8874740432854664E-2</v>
      </c>
      <c r="AA73" s="225">
        <v>1.3840160937869221</v>
      </c>
      <c r="AB73" s="456">
        <f>'Spring Weights'!AC57</f>
        <v>30.716580839110513</v>
      </c>
      <c r="AC73" s="456">
        <f t="shared" si="29"/>
        <v>4.5057622169479727E-2</v>
      </c>
      <c r="AD73" s="227">
        <v>-3.3378369109007613E-2</v>
      </c>
    </row>
    <row r="74" spans="1:30" x14ac:dyDescent="0.3">
      <c r="W74" s="551" t="s">
        <v>145</v>
      </c>
      <c r="X74" s="551"/>
      <c r="Y74" s="551"/>
      <c r="Z74" s="56"/>
      <c r="AA74" s="56"/>
      <c r="AB74" s="56"/>
      <c r="AC74" s="56"/>
      <c r="AD74" s="56"/>
    </row>
    <row r="75" spans="1:30" x14ac:dyDescent="0.3">
      <c r="A75" t="s">
        <v>130</v>
      </c>
      <c r="B75" t="s">
        <v>124</v>
      </c>
      <c r="G75" t="s">
        <v>126</v>
      </c>
      <c r="H75" t="s">
        <v>124</v>
      </c>
      <c r="W75" s="215" t="s">
        <v>73</v>
      </c>
      <c r="X75" s="215" t="s">
        <v>127</v>
      </c>
      <c r="Y75" s="215" t="s">
        <v>129</v>
      </c>
      <c r="Z75" s="215" t="s">
        <v>75</v>
      </c>
      <c r="AA75" s="476" t="s">
        <v>128</v>
      </c>
      <c r="AB75" s="215" t="s">
        <v>129</v>
      </c>
      <c r="AC75" s="215" t="s">
        <v>75</v>
      </c>
      <c r="AD75" s="215" t="s">
        <v>131</v>
      </c>
    </row>
    <row r="76" spans="1:30" x14ac:dyDescent="0.3">
      <c r="A76" s="229" t="s">
        <v>73</v>
      </c>
      <c r="B76" s="215" t="s">
        <v>127</v>
      </c>
      <c r="C76" s="215" t="s">
        <v>129</v>
      </c>
      <c r="D76" s="229" t="s">
        <v>75</v>
      </c>
      <c r="E76" s="215" t="s">
        <v>131</v>
      </c>
      <c r="F76" s="83" t="s">
        <v>132</v>
      </c>
      <c r="G76" s="229" t="s">
        <v>73</v>
      </c>
      <c r="H76" s="215" t="s">
        <v>127</v>
      </c>
      <c r="I76" s="215" t="s">
        <v>129</v>
      </c>
      <c r="J76" s="229" t="s">
        <v>75</v>
      </c>
      <c r="K76" s="215" t="s">
        <v>131</v>
      </c>
      <c r="W76" s="59" t="s">
        <v>106</v>
      </c>
      <c r="X76" s="225">
        <v>4.6365499999999997</v>
      </c>
      <c r="Y76" s="456">
        <f>'Summer Weights'!AB51</f>
        <v>9.9549500000000002</v>
      </c>
      <c r="Z76" s="456">
        <f>X76/Y76</f>
        <v>0.46575321824820815</v>
      </c>
      <c r="AA76" s="225">
        <v>5.1529157327069051</v>
      </c>
      <c r="AB76" s="456">
        <f>'Summer Weights'!AC51</f>
        <v>12.037779962234591</v>
      </c>
      <c r="AC76" s="456">
        <f>AA76/AB76</f>
        <v>0.42806196398944324</v>
      </c>
      <c r="AD76" s="86">
        <v>-0.25646381521666273</v>
      </c>
    </row>
    <row r="77" spans="1:30" x14ac:dyDescent="0.3">
      <c r="A77" s="230" t="s">
        <v>76</v>
      </c>
      <c r="B77" s="86">
        <f>'Spring Weights'!AK46</f>
        <v>-19.485999999999997</v>
      </c>
      <c r="C77" s="456">
        <f>'Spring Weights'!AB4</f>
        <v>47.014299999999999</v>
      </c>
      <c r="D77" s="456">
        <f>B77/C77</f>
        <v>-0.41446964008822845</v>
      </c>
      <c r="E77" s="86">
        <v>0.20454360227175514</v>
      </c>
      <c r="F77" s="378">
        <v>0.22851828638601948</v>
      </c>
      <c r="G77" s="230" t="s">
        <v>76</v>
      </c>
      <c r="H77" s="86">
        <f>'Spring Weights'!AL46</f>
        <v>-19.334328394617582</v>
      </c>
      <c r="I77" s="456">
        <f>'Spring Weights'!AN4</f>
        <v>48.180706785417371</v>
      </c>
      <c r="J77" s="456">
        <f>H77/I77</f>
        <v>-0.4012877702422874</v>
      </c>
      <c r="K77" s="86">
        <v>0.20454360227175514</v>
      </c>
      <c r="W77" s="61" t="s">
        <v>107</v>
      </c>
      <c r="X77" s="225">
        <v>4.8309999999999995</v>
      </c>
      <c r="Y77" s="456">
        <f>'Summer Weights'!AB52</f>
        <v>10.304</v>
      </c>
      <c r="Z77" s="456">
        <f t="shared" ref="Z77:Z81" si="30">X77/Y77</f>
        <v>0.46884704968944091</v>
      </c>
      <c r="AA77" s="225">
        <v>5.1789754851130283</v>
      </c>
      <c r="AB77" s="456">
        <f>'Summer Weights'!AC52</f>
        <v>11.951146715571859</v>
      </c>
      <c r="AC77" s="456">
        <f t="shared" ref="AC77:AC81" si="31">AA77/AB77</f>
        <v>0.43334548628417668</v>
      </c>
      <c r="AD77" s="420">
        <v>-0.32648441197031308</v>
      </c>
    </row>
    <row r="78" spans="1:30" x14ac:dyDescent="0.3">
      <c r="A78" s="230" t="s">
        <v>77</v>
      </c>
      <c r="B78" s="86">
        <f>'Spring Weights'!AK47</f>
        <v>-15.049000000000001</v>
      </c>
      <c r="C78" s="456">
        <f>'Spring Weights'!AB5</f>
        <v>29.554200000000002</v>
      </c>
      <c r="D78" s="456">
        <f t="shared" ref="D78:D87" si="32">B78/C78</f>
        <v>-0.50920004601714819</v>
      </c>
      <c r="E78" s="86">
        <v>0.20454360227175514</v>
      </c>
      <c r="F78" s="378">
        <v>0.22851828638601948</v>
      </c>
      <c r="G78" s="230" t="s">
        <v>77</v>
      </c>
      <c r="H78" s="86">
        <f>'Spring Weights'!AL47</f>
        <v>-13.98552213812971</v>
      </c>
      <c r="I78" s="456">
        <f>'Spring Weights'!AN5</f>
        <v>28.887846869065235</v>
      </c>
      <c r="J78" s="456">
        <f t="shared" ref="J78:J87" si="33">H78/I78</f>
        <v>-0.48413169044821441</v>
      </c>
      <c r="K78" s="86">
        <v>0.20454360227175514</v>
      </c>
      <c r="W78" s="65" t="s">
        <v>109</v>
      </c>
      <c r="X78" s="225">
        <v>-5.3126999999999995</v>
      </c>
      <c r="Y78" s="456">
        <f>'Summer Weights'!AB54</f>
        <v>18.506</v>
      </c>
      <c r="Z78" s="456">
        <f t="shared" si="30"/>
        <v>-0.28707986598940882</v>
      </c>
      <c r="AA78" s="225">
        <v>-5.7985584551809488</v>
      </c>
      <c r="AB78" s="456">
        <f>'Summer Weights'!AC54</f>
        <v>22.138904625486557</v>
      </c>
      <c r="AC78" s="456">
        <f t="shared" si="31"/>
        <v>-0.26191713426081537</v>
      </c>
      <c r="AD78" s="87">
        <v>8.8871890830739209E-2</v>
      </c>
    </row>
    <row r="79" spans="1:30" x14ac:dyDescent="0.3">
      <c r="A79" s="231" t="s">
        <v>78</v>
      </c>
      <c r="B79" s="86">
        <f>'Spring Weights'!AK48</f>
        <v>24.205699999999993</v>
      </c>
      <c r="C79" s="456">
        <f>'Spring Weights'!AB6</f>
        <v>47.488500000000002</v>
      </c>
      <c r="D79" s="456">
        <f t="shared" si="32"/>
        <v>0.50971708940059157</v>
      </c>
      <c r="E79" s="220">
        <v>-0.31661374974045781</v>
      </c>
      <c r="F79" s="379">
        <v>-0.3027637470411495</v>
      </c>
      <c r="G79" s="231" t="s">
        <v>78</v>
      </c>
      <c r="H79" s="86">
        <f>'Spring Weights'!AL48</f>
        <v>24.889039116604451</v>
      </c>
      <c r="I79" s="456">
        <f>'Spring Weights'!AN6</f>
        <v>48.912455571250248</v>
      </c>
      <c r="J79" s="456">
        <f t="shared" si="33"/>
        <v>0.50884869356740547</v>
      </c>
      <c r="K79" s="220">
        <v>-0.31661374974045781</v>
      </c>
      <c r="W79" s="67" t="s">
        <v>110</v>
      </c>
      <c r="X79" s="225">
        <v>-1.8184000000000022</v>
      </c>
      <c r="Y79" s="456">
        <f>'Summer Weights'!AB55</f>
        <v>15.056900000000001</v>
      </c>
      <c r="Z79" s="456">
        <f t="shared" si="30"/>
        <v>-0.12076855129541952</v>
      </c>
      <c r="AA79" s="225">
        <v>-1.1115512674060248</v>
      </c>
      <c r="AB79" s="456">
        <f>'Summer Weights'!AC55</f>
        <v>16.86373930683996</v>
      </c>
      <c r="AC79" s="456">
        <f t="shared" si="31"/>
        <v>-6.5913688961924233E-2</v>
      </c>
      <c r="AD79" s="225">
        <v>-5.8003155872635853E-2</v>
      </c>
    </row>
    <row r="80" spans="1:30" x14ac:dyDescent="0.3">
      <c r="A80" s="232" t="s">
        <v>79</v>
      </c>
      <c r="B80" s="86">
        <f>'Spring Weights'!AK49</f>
        <v>8.5274999999999963</v>
      </c>
      <c r="C80" s="456">
        <f>'Spring Weights'!AB7</f>
        <v>38.784700000000001</v>
      </c>
      <c r="D80" s="456">
        <f t="shared" si="32"/>
        <v>0.2198676282142184</v>
      </c>
      <c r="E80" s="222">
        <v>-0.11017208412824342</v>
      </c>
      <c r="F80" s="380">
        <v>-9.3318329100743891E-2</v>
      </c>
      <c r="G80" s="232" t="s">
        <v>79</v>
      </c>
      <c r="H80" s="86">
        <f>'Spring Weights'!AL49</f>
        <v>9.8280699210308455</v>
      </c>
      <c r="I80" s="456">
        <f>'Spring Weights'!AN7</f>
        <v>39.847631152605949</v>
      </c>
      <c r="J80" s="456">
        <f t="shared" si="33"/>
        <v>0.24664125913512705</v>
      </c>
      <c r="K80" s="222">
        <v>-0.11017208412824342</v>
      </c>
      <c r="W80" s="69" t="s">
        <v>111</v>
      </c>
      <c r="X80" s="225">
        <v>-1.2214999999999989</v>
      </c>
      <c r="Y80" s="456">
        <f>'Summer Weights'!AB56</f>
        <v>12.613849999999999</v>
      </c>
      <c r="Z80" s="456">
        <f t="shared" si="30"/>
        <v>-9.6837999500548916E-2</v>
      </c>
      <c r="AA80" s="225">
        <v>-1.0461535418904102</v>
      </c>
      <c r="AB80" s="456">
        <f>'Summer Weights'!AC56</f>
        <v>15.317596858850241</v>
      </c>
      <c r="AC80" s="456">
        <f t="shared" si="31"/>
        <v>-6.8297498069089135E-2</v>
      </c>
      <c r="AD80" s="220">
        <v>-0.12379754395977956</v>
      </c>
    </row>
    <row r="81" spans="1:30" x14ac:dyDescent="0.3">
      <c r="A81" s="233" t="s">
        <v>80</v>
      </c>
      <c r="B81" s="86">
        <f>'Spring Weights'!AK50</f>
        <v>-22.936</v>
      </c>
      <c r="C81" s="456">
        <f>'Spring Weights'!AB8</f>
        <v>54.746600000000001</v>
      </c>
      <c r="D81" s="456">
        <f t="shared" si="32"/>
        <v>-0.41894839131562506</v>
      </c>
      <c r="E81" s="87">
        <v>6.0405779541984679E-2</v>
      </c>
      <c r="F81" s="381">
        <v>5.0766638815107075E-2</v>
      </c>
      <c r="G81" s="233" t="s">
        <v>80</v>
      </c>
      <c r="H81" s="86">
        <f>'Spring Weights'!AL50</f>
        <v>-24.831373397822482</v>
      </c>
      <c r="I81" s="456">
        <f>'Spring Weights'!AN8</f>
        <v>58.127101424893439</v>
      </c>
      <c r="J81" s="456">
        <f t="shared" si="33"/>
        <v>-0.42719097957959123</v>
      </c>
      <c r="K81" s="87">
        <v>6.0405779541984679E-2</v>
      </c>
      <c r="W81" s="70" t="s">
        <v>112</v>
      </c>
      <c r="X81" s="225">
        <v>0.77880000000000038</v>
      </c>
      <c r="Y81" s="456">
        <f>'Summer Weights'!AB57</f>
        <v>13.032</v>
      </c>
      <c r="Z81" s="456">
        <f t="shared" si="30"/>
        <v>5.9760589318600399E-2</v>
      </c>
      <c r="AA81" s="225">
        <v>1.8146555900201484</v>
      </c>
      <c r="AB81" s="456">
        <f>'Summer Weights'!AC57</f>
        <v>16.821038195510571</v>
      </c>
      <c r="AC81" s="456">
        <f t="shared" si="31"/>
        <v>0.10788011827382145</v>
      </c>
      <c r="AD81" s="227">
        <v>-5.2460135362221633E-2</v>
      </c>
    </row>
    <row r="82" spans="1:30" x14ac:dyDescent="0.3">
      <c r="A82" s="233" t="s">
        <v>81</v>
      </c>
      <c r="B82" s="86">
        <f>'Spring Weights'!AK51</f>
        <v>-3.4181999999999988</v>
      </c>
      <c r="C82" s="456">
        <f>'Spring Weights'!AB9</f>
        <v>27.5703</v>
      </c>
      <c r="D82" s="456">
        <f t="shared" si="32"/>
        <v>-0.12398124068290874</v>
      </c>
      <c r="E82" s="87">
        <v>6.0405779541984679E-2</v>
      </c>
      <c r="F82" s="381">
        <v>5.0766638815107075E-2</v>
      </c>
      <c r="G82" s="233" t="s">
        <v>81</v>
      </c>
      <c r="H82" s="86">
        <f>'Spring Weights'!AL51</f>
        <v>-4.6408488319378627</v>
      </c>
      <c r="I82" s="456">
        <f>'Spring Weights'!AN9</f>
        <v>29.51974094446777</v>
      </c>
      <c r="J82" s="456">
        <f t="shared" si="33"/>
        <v>-0.15721170591124697</v>
      </c>
      <c r="K82" s="87">
        <v>6.0405779541984679E-2</v>
      </c>
    </row>
    <row r="83" spans="1:30" x14ac:dyDescent="0.3">
      <c r="A83" s="234" t="s">
        <v>82</v>
      </c>
      <c r="B83" s="86">
        <f>'Spring Weights'!AK52</f>
        <v>-0.5444000000000031</v>
      </c>
      <c r="C83" s="456">
        <f>'Spring Weights'!AB10</f>
        <v>63.384900000000002</v>
      </c>
      <c r="D83" s="456">
        <f t="shared" si="32"/>
        <v>-8.5887963852589976E-3</v>
      </c>
      <c r="E83" s="225">
        <v>-3.4732918409770948E-2</v>
      </c>
      <c r="F83" s="382">
        <v>-3.8520880931257544E-2</v>
      </c>
      <c r="G83" s="234" t="s">
        <v>82</v>
      </c>
      <c r="H83" s="86">
        <f>'Spring Weights'!AL52</f>
        <v>-1.1717527830736003</v>
      </c>
      <c r="I83" s="456">
        <f>'Spring Weights'!AN10</f>
        <v>66.459687570129446</v>
      </c>
      <c r="J83" s="456">
        <f t="shared" si="33"/>
        <v>-1.7631030567773071E-2</v>
      </c>
      <c r="K83" s="225">
        <v>-3.4732918409770948E-2</v>
      </c>
    </row>
    <row r="84" spans="1:30" x14ac:dyDescent="0.3">
      <c r="A84" s="234" t="s">
        <v>83</v>
      </c>
      <c r="B84" s="86">
        <f>'Spring Weights'!AK53</f>
        <v>-2.6867999999999981</v>
      </c>
      <c r="C84" s="456">
        <f>'Spring Weights'!AB11</f>
        <v>31.8675</v>
      </c>
      <c r="D84" s="456">
        <f t="shared" si="32"/>
        <v>-8.4311602730054072E-2</v>
      </c>
      <c r="E84" s="225">
        <v>-3.4732918409770948E-2</v>
      </c>
      <c r="F84" s="382">
        <v>-3.8520880931257544E-2</v>
      </c>
      <c r="G84" s="234" t="s">
        <v>83</v>
      </c>
      <c r="H84" s="86">
        <f>'Spring Weights'!AL53</f>
        <v>-2.1444978607126579</v>
      </c>
      <c r="I84" s="456">
        <f>'Spring Weights'!AN11</f>
        <v>33.068215224776033</v>
      </c>
      <c r="J84" s="456">
        <f t="shared" si="33"/>
        <v>-6.4850728898906945E-2</v>
      </c>
      <c r="K84" s="225">
        <v>-3.4732918409770948E-2</v>
      </c>
    </row>
    <row r="85" spans="1:30" x14ac:dyDescent="0.3">
      <c r="A85" s="235" t="s">
        <v>84</v>
      </c>
      <c r="B85" s="86">
        <f>'Spring Weights'!AK54</f>
        <v>3.3760000000000012</v>
      </c>
      <c r="C85" s="456">
        <f>'Spring Weights'!AB12</f>
        <v>21.8202</v>
      </c>
      <c r="D85" s="456">
        <f t="shared" si="32"/>
        <v>0.1547190218238147</v>
      </c>
      <c r="E85" s="220">
        <v>-0.16746416727938898</v>
      </c>
      <c r="F85" s="379">
        <v>-6.340384840026668E-2</v>
      </c>
      <c r="G85" s="235" t="s">
        <v>84</v>
      </c>
      <c r="H85" s="86">
        <f>'Spring Weights'!AL54</f>
        <v>3.9609607541450949</v>
      </c>
      <c r="I85" s="456">
        <f>'Spring Weights'!AN12</f>
        <v>22.221924752228428</v>
      </c>
      <c r="J85" s="456">
        <f t="shared" si="33"/>
        <v>0.17824561995908511</v>
      </c>
      <c r="K85" s="220">
        <v>-0.16746416727938898</v>
      </c>
    </row>
    <row r="86" spans="1:30" x14ac:dyDescent="0.3">
      <c r="A86" s="235" t="s">
        <v>85</v>
      </c>
      <c r="B86" s="86">
        <f>'Spring Weights'!AK55</f>
        <v>-2.1768000000000001</v>
      </c>
      <c r="C86" s="456">
        <f>'Spring Weights'!AB13</f>
        <v>17.0562</v>
      </c>
      <c r="D86" s="456">
        <f t="shared" si="32"/>
        <v>-0.12762514510852357</v>
      </c>
      <c r="E86" s="220">
        <v>-0.16746416727938898</v>
      </c>
      <c r="F86" s="379">
        <v>-6.340384840026668E-2</v>
      </c>
      <c r="G86" s="235" t="s">
        <v>85</v>
      </c>
      <c r="H86" s="86">
        <f>'Spring Weights'!AL55</f>
        <v>-2.1807195283941567</v>
      </c>
      <c r="I86" s="456">
        <f>'Spring Weights'!AN13</f>
        <v>17.67739723854514</v>
      </c>
      <c r="J86" s="456">
        <f t="shared" si="33"/>
        <v>-0.12336202547053421</v>
      </c>
      <c r="K86" s="220">
        <v>-0.16746416727938898</v>
      </c>
    </row>
    <row r="87" spans="1:30" x14ac:dyDescent="0.3">
      <c r="A87" s="236" t="s">
        <v>86</v>
      </c>
      <c r="B87" s="86">
        <f>'Spring Weights'!AK56</f>
        <v>-3.7849000000000004</v>
      </c>
      <c r="C87" s="456">
        <f>'Spring Weights'!AB14</f>
        <v>23.997399999999999</v>
      </c>
      <c r="D87" s="456">
        <f t="shared" si="32"/>
        <v>-0.15772125313575638</v>
      </c>
      <c r="E87" s="227">
        <v>-3.3378369109007613E-2</v>
      </c>
      <c r="F87" s="384">
        <v>-3.2730377491297959E-2</v>
      </c>
      <c r="G87" s="236" t="s">
        <v>86</v>
      </c>
      <c r="H87" s="86">
        <f>'Spring Weights'!AL56</f>
        <v>-3.9232226089978681</v>
      </c>
      <c r="I87" s="456">
        <f>'Spring Weights'!AN14</f>
        <v>25.409342136325719</v>
      </c>
      <c r="J87" s="456">
        <f t="shared" si="33"/>
        <v>-0.15440079432002091</v>
      </c>
      <c r="K87" s="227">
        <v>-3.3378369109007613E-2</v>
      </c>
    </row>
    <row r="90" spans="1:30" x14ac:dyDescent="0.3">
      <c r="A90" s="83" t="s">
        <v>113</v>
      </c>
      <c r="B90" s="450" t="s">
        <v>117</v>
      </c>
      <c r="C90" s="450" t="s">
        <v>118</v>
      </c>
    </row>
    <row r="91" spans="1:30" x14ac:dyDescent="0.3">
      <c r="A91" s="83" t="s">
        <v>115</v>
      </c>
      <c r="B91" s="450" t="s">
        <v>116</v>
      </c>
      <c r="C91" s="450" t="s">
        <v>116</v>
      </c>
    </row>
    <row r="92" spans="1:30" x14ac:dyDescent="0.3">
      <c r="A92" s="83" t="s">
        <v>106</v>
      </c>
      <c r="B92" s="453">
        <v>2.3674028040712401E-6</v>
      </c>
      <c r="C92" s="451">
        <f t="shared" ref="C92:C98" si="34">B92*86400</f>
        <v>0.20454360227175514</v>
      </c>
    </row>
    <row r="93" spans="1:30" x14ac:dyDescent="0.3">
      <c r="A93" s="83" t="s">
        <v>107</v>
      </c>
      <c r="B93" s="453">
        <v>-3.6645109923664098E-6</v>
      </c>
      <c r="C93" s="451">
        <f t="shared" si="34"/>
        <v>-0.31661374974045781</v>
      </c>
    </row>
    <row r="94" spans="1:30" x14ac:dyDescent="0.3">
      <c r="A94" s="83" t="s">
        <v>108</v>
      </c>
      <c r="B94" s="453">
        <v>-1.27513986259541E-6</v>
      </c>
      <c r="C94" s="451">
        <f t="shared" si="34"/>
        <v>-0.11017208412824342</v>
      </c>
    </row>
    <row r="95" spans="1:30" x14ac:dyDescent="0.3">
      <c r="A95" s="83" t="s">
        <v>109</v>
      </c>
      <c r="B95" s="453">
        <v>6.9914096692111896E-7</v>
      </c>
      <c r="C95" s="451">
        <f t="shared" si="34"/>
        <v>6.0405779541984679E-2</v>
      </c>
    </row>
    <row r="96" spans="1:30" x14ac:dyDescent="0.3">
      <c r="A96" s="83" t="s">
        <v>110</v>
      </c>
      <c r="B96" s="453">
        <v>-4.0200137048346001E-7</v>
      </c>
      <c r="C96" s="451">
        <f t="shared" si="34"/>
        <v>-3.4732918409770948E-2</v>
      </c>
    </row>
    <row r="97" spans="1:3" x14ac:dyDescent="0.3">
      <c r="A97" s="83" t="s">
        <v>111</v>
      </c>
      <c r="B97" s="453">
        <v>-1.93824267684478E-6</v>
      </c>
      <c r="C97" s="451">
        <f t="shared" si="34"/>
        <v>-0.16746416727938898</v>
      </c>
    </row>
    <row r="98" spans="1:3" x14ac:dyDescent="0.3">
      <c r="A98" s="83" t="s">
        <v>112</v>
      </c>
      <c r="B98" s="453">
        <v>-3.8632371653943999E-7</v>
      </c>
      <c r="C98" s="451">
        <f t="shared" si="34"/>
        <v>-3.3378369109007613E-2</v>
      </c>
    </row>
    <row r="99" spans="1:3" x14ac:dyDescent="0.3">
      <c r="A99" s="83"/>
      <c r="B99" s="450"/>
      <c r="C99" s="452"/>
    </row>
    <row r="100" spans="1:3" x14ac:dyDescent="0.3">
      <c r="A100" s="83" t="s">
        <v>114</v>
      </c>
      <c r="B100" s="450" t="s">
        <v>117</v>
      </c>
      <c r="C100" s="450" t="s">
        <v>118</v>
      </c>
    </row>
    <row r="101" spans="1:3" x14ac:dyDescent="0.3">
      <c r="A101" s="83" t="s">
        <v>115</v>
      </c>
      <c r="B101" s="450" t="s">
        <v>116</v>
      </c>
      <c r="C101" s="450" t="s">
        <v>116</v>
      </c>
    </row>
    <row r="102" spans="1:3" x14ac:dyDescent="0.3">
      <c r="A102" s="83" t="s">
        <v>106</v>
      </c>
      <c r="B102" s="453">
        <v>-2.9683311946372999E-6</v>
      </c>
      <c r="C102" s="451">
        <f t="shared" ref="C102:C108" si="35">B102*86400</f>
        <v>-0.25646381521666273</v>
      </c>
    </row>
    <row r="103" spans="1:3" x14ac:dyDescent="0.3">
      <c r="A103" s="83" t="s">
        <v>107</v>
      </c>
      <c r="B103" s="453">
        <v>-3.7787547681749199E-6</v>
      </c>
      <c r="C103" s="451">
        <f t="shared" si="35"/>
        <v>-0.32648441197031308</v>
      </c>
    </row>
    <row r="104" spans="1:3" x14ac:dyDescent="0.3">
      <c r="A104" s="83" t="s">
        <v>108</v>
      </c>
      <c r="B104" s="453">
        <v>-3.46758151783576E-6</v>
      </c>
      <c r="C104" s="451">
        <f t="shared" si="35"/>
        <v>-0.29959904314100966</v>
      </c>
    </row>
    <row r="105" spans="1:3" x14ac:dyDescent="0.3">
      <c r="A105" s="83" t="s">
        <v>109</v>
      </c>
      <c r="B105" s="453">
        <v>1.0286098475780001E-6</v>
      </c>
      <c r="C105" s="451">
        <f t="shared" si="35"/>
        <v>8.8871890830739209E-2</v>
      </c>
    </row>
    <row r="106" spans="1:3" x14ac:dyDescent="0.3">
      <c r="A106" s="83" t="s">
        <v>110</v>
      </c>
      <c r="B106" s="453">
        <v>-6.7133282259995204E-7</v>
      </c>
      <c r="C106" s="451">
        <f t="shared" si="35"/>
        <v>-5.8003155872635853E-2</v>
      </c>
    </row>
    <row r="107" spans="1:3" x14ac:dyDescent="0.3">
      <c r="A107" s="83" t="s">
        <v>111</v>
      </c>
      <c r="B107" s="453">
        <v>-1.43284194397893E-6</v>
      </c>
      <c r="C107" s="451">
        <f t="shared" si="35"/>
        <v>-0.12379754395977956</v>
      </c>
    </row>
    <row r="108" spans="1:3" x14ac:dyDescent="0.3">
      <c r="A108" s="83" t="s">
        <v>112</v>
      </c>
      <c r="B108" s="453">
        <v>-6.0717749261830596E-7</v>
      </c>
      <c r="C108" s="451">
        <f t="shared" si="35"/>
        <v>-5.2460135362221633E-2</v>
      </c>
    </row>
  </sheetData>
  <mergeCells count="27">
    <mergeCell ref="B31:D31"/>
    <mergeCell ref="E31:G31"/>
    <mergeCell ref="H31:J31"/>
    <mergeCell ref="K31:M31"/>
    <mergeCell ref="A1:N1"/>
    <mergeCell ref="B2:D2"/>
    <mergeCell ref="E2:G2"/>
    <mergeCell ref="H2:J2"/>
    <mergeCell ref="K2:M2"/>
    <mergeCell ref="A16:N16"/>
    <mergeCell ref="B17:D17"/>
    <mergeCell ref="E17:G17"/>
    <mergeCell ref="H17:J17"/>
    <mergeCell ref="K17:M17"/>
    <mergeCell ref="A30:N30"/>
    <mergeCell ref="W65:Y65"/>
    <mergeCell ref="W74:Y74"/>
    <mergeCell ref="A42:N42"/>
    <mergeCell ref="B43:D43"/>
    <mergeCell ref="E43:G43"/>
    <mergeCell ref="H43:J43"/>
    <mergeCell ref="K43:M43"/>
    <mergeCell ref="A53:N53"/>
    <mergeCell ref="B54:D54"/>
    <mergeCell ref="E54:G54"/>
    <mergeCell ref="H54:J54"/>
    <mergeCell ref="K54:M5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Spring Weights</vt:lpstr>
      <vt:lpstr>Summer Weights</vt:lpstr>
      <vt:lpstr>Regression</vt:lpstr>
      <vt:lpstr>Outlier Identification</vt:lpstr>
      <vt:lpstr>Summer Weights (interpolated)</vt:lpstr>
      <vt:lpstr>Spring Weights (interpolated)</vt:lpstr>
      <vt:lpstr>Regression (interpolated)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2025-06-07T18:45:28Z</dcterms:modified>
</cp:coreProperties>
</file>