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Bed_Carbon\"/>
    </mc:Choice>
  </mc:AlternateContent>
  <xr:revisionPtr revIDLastSave="0" documentId="13_ncr:1_{FC08C22C-1500-44BD-A3EF-029F8BB5BE8D}" xr6:coauthVersionLast="47" xr6:coauthVersionMax="47" xr10:uidLastSave="{00000000-0000-0000-0000-000000000000}"/>
  <bookViews>
    <workbookView xWindow="-108" yWindow="-108" windowWidth="23256" windowHeight="12456" activeTab="3" xr2:uid="{797E201D-8F44-4DD9-9B42-7B8F6976B830}"/>
  </bookViews>
  <sheets>
    <sheet name="All Samples" sheetId="1" r:id="rId1"/>
    <sheet name="Composite Samples" sheetId="2" r:id="rId2"/>
    <sheet name="Seasonal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4" l="1"/>
  <c r="O47" i="4"/>
  <c r="L47" i="4"/>
  <c r="L48" i="4" s="1"/>
  <c r="M19" i="4" l="1"/>
  <c r="N19" i="4"/>
  <c r="O19" i="4"/>
  <c r="L19" i="4"/>
  <c r="L18" i="4"/>
  <c r="L15" i="4"/>
  <c r="L47" i="2"/>
  <c r="L46" i="2"/>
  <c r="K72" i="2"/>
  <c r="J72" i="2"/>
  <c r="L14" i="4"/>
  <c r="L16" i="4" s="1"/>
  <c r="N18" i="4"/>
  <c r="I33" i="4"/>
  <c r="O14" i="4"/>
  <c r="N14" i="4"/>
  <c r="N16" i="4" s="1"/>
  <c r="M14" i="4"/>
  <c r="L36" i="2"/>
  <c r="N15" i="4" l="1"/>
  <c r="I35" i="4"/>
  <c r="I34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L21" i="2"/>
  <c r="K68" i="2"/>
  <c r="AN5" i="3" l="1"/>
  <c r="AM5" i="3"/>
  <c r="AM3" i="3"/>
  <c r="AN3" i="3" s="1"/>
  <c r="AN4" i="3" s="1"/>
  <c r="AO10" i="3"/>
  <c r="AO9" i="3"/>
  <c r="AP9" i="3" s="1"/>
  <c r="AO3" i="3"/>
  <c r="AP3" i="3" s="1"/>
  <c r="AP4" i="3" s="1"/>
  <c r="AP5" i="3" s="1"/>
  <c r="AP6" i="3" s="1"/>
  <c r="AO6" i="3"/>
  <c r="AO5" i="3"/>
  <c r="AO4" i="3"/>
  <c r="AM10" i="3"/>
  <c r="AM9" i="3"/>
  <c r="AM6" i="3"/>
  <c r="AM4" i="3"/>
  <c r="AN9" i="3"/>
  <c r="AN10" i="3" s="1"/>
  <c r="AI6" i="3"/>
  <c r="AI7" i="3" s="1"/>
  <c r="AG6" i="3"/>
  <c r="AG7" i="3" s="1"/>
  <c r="AH7" i="3"/>
  <c r="AH6" i="3"/>
  <c r="AF7" i="3"/>
  <c r="AF6" i="3"/>
  <c r="AI3" i="3"/>
  <c r="AI4" i="3" s="1"/>
  <c r="AG4" i="3"/>
  <c r="AG3" i="3"/>
  <c r="AH3" i="3"/>
  <c r="AH4" i="3"/>
  <c r="AF4" i="3"/>
  <c r="AF3" i="3"/>
  <c r="AB8" i="3"/>
  <c r="AB9" i="3" s="1"/>
  <c r="AB10" i="3" s="1"/>
  <c r="AB11" i="3" s="1"/>
  <c r="AB4" i="3"/>
  <c r="AB5" i="3" s="1"/>
  <c r="AB6" i="3" s="1"/>
  <c r="AB3" i="3"/>
  <c r="Z8" i="3"/>
  <c r="Z9" i="3" s="1"/>
  <c r="Z10" i="3" s="1"/>
  <c r="Z11" i="3" s="1"/>
  <c r="Z5" i="3"/>
  <c r="Z6" i="3"/>
  <c r="Z4" i="3"/>
  <c r="Z3" i="3"/>
  <c r="AA4" i="3"/>
  <c r="AA5" i="3"/>
  <c r="AA6" i="3"/>
  <c r="AA8" i="3"/>
  <c r="AA9" i="3"/>
  <c r="AA10" i="3"/>
  <c r="AA11" i="3"/>
  <c r="AA3" i="3"/>
  <c r="Y11" i="3"/>
  <c r="Y8" i="3"/>
  <c r="Y9" i="3"/>
  <c r="Y10" i="3"/>
  <c r="Y6" i="3"/>
  <c r="Y5" i="3"/>
  <c r="Y4" i="3"/>
  <c r="Y3" i="3"/>
  <c r="G66" i="3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E66" i="3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G51" i="3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E51" i="3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G40" i="3"/>
  <c r="G41" i="3" s="1"/>
  <c r="G42" i="3" s="1"/>
  <c r="G43" i="3" s="1"/>
  <c r="G44" i="3" s="1"/>
  <c r="G45" i="3" s="1"/>
  <c r="G46" i="3" s="1"/>
  <c r="G47" i="3" s="1"/>
  <c r="G48" i="3" s="1"/>
  <c r="E40" i="3"/>
  <c r="E41" i="3" s="1"/>
  <c r="E42" i="3" s="1"/>
  <c r="E43" i="3" s="1"/>
  <c r="E44" i="3" s="1"/>
  <c r="E45" i="3" s="1"/>
  <c r="E46" i="3" s="1"/>
  <c r="E47" i="3" s="1"/>
  <c r="E48" i="3" s="1"/>
  <c r="D37" i="3"/>
  <c r="G28" i="3"/>
  <c r="G29" i="3" s="1"/>
  <c r="G30" i="3" s="1"/>
  <c r="G31" i="3" s="1"/>
  <c r="G32" i="3" s="1"/>
  <c r="G33" i="3" s="1"/>
  <c r="G34" i="3" s="1"/>
  <c r="G35" i="3" s="1"/>
  <c r="G36" i="3" s="1"/>
  <c r="G37" i="3" s="1"/>
  <c r="E28" i="3"/>
  <c r="E29" i="3" s="1"/>
  <c r="E30" i="3" s="1"/>
  <c r="E31" i="3" s="1"/>
  <c r="E32" i="3" s="1"/>
  <c r="E33" i="3" s="1"/>
  <c r="E34" i="3" s="1"/>
  <c r="E35" i="3" s="1"/>
  <c r="E36" i="3" s="1"/>
  <c r="E37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E14" i="3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G3" i="3"/>
  <c r="G4" i="3" s="1"/>
  <c r="G5" i="3" s="1"/>
  <c r="G6" i="3" s="1"/>
  <c r="G7" i="3" s="1"/>
  <c r="G8" i="3" s="1"/>
  <c r="G9" i="3" s="1"/>
  <c r="G10" i="3" s="1"/>
  <c r="G11" i="3" s="1"/>
  <c r="E3" i="3"/>
  <c r="E4" i="3" s="1"/>
  <c r="E5" i="3" s="1"/>
  <c r="E6" i="3" s="1"/>
  <c r="E7" i="3" s="1"/>
  <c r="E8" i="3" s="1"/>
  <c r="E9" i="3" s="1"/>
  <c r="E10" i="3" s="1"/>
  <c r="E11" i="3" s="1"/>
  <c r="K110" i="2"/>
  <c r="R71" i="2"/>
  <c r="R70" i="2"/>
  <c r="R69" i="2"/>
  <c r="R68" i="2"/>
  <c r="R67" i="2"/>
  <c r="R66" i="2"/>
  <c r="Q71" i="2"/>
  <c r="Q70" i="2"/>
  <c r="Q69" i="2"/>
  <c r="Q68" i="2"/>
  <c r="Q67" i="2"/>
  <c r="Q66" i="2"/>
  <c r="P71" i="2"/>
  <c r="P70" i="2"/>
  <c r="P69" i="2"/>
  <c r="P68" i="2"/>
  <c r="P67" i="2"/>
  <c r="O71" i="2"/>
  <c r="O70" i="2"/>
  <c r="O69" i="2"/>
  <c r="O68" i="2"/>
  <c r="O67" i="2"/>
  <c r="O66" i="2"/>
  <c r="N71" i="2"/>
  <c r="N70" i="2"/>
  <c r="N68" i="2"/>
  <c r="N69" i="2"/>
  <c r="N66" i="2"/>
  <c r="N67" i="2"/>
  <c r="Y60" i="2"/>
  <c r="Y58" i="2"/>
  <c r="Y54" i="2"/>
  <c r="Y50" i="2"/>
  <c r="Y43" i="2"/>
  <c r="Y41" i="2"/>
  <c r="Y37" i="2"/>
  <c r="Y33" i="2"/>
  <c r="O29" i="2"/>
  <c r="P29" i="2"/>
  <c r="Q29" i="2"/>
  <c r="R29" i="2"/>
  <c r="S29" i="2"/>
  <c r="T29" i="2"/>
  <c r="U29" i="2"/>
  <c r="N29" i="2"/>
  <c r="O28" i="2"/>
  <c r="P28" i="2"/>
  <c r="Q28" i="2"/>
  <c r="R28" i="2"/>
  <c r="S28" i="2"/>
  <c r="T28" i="2"/>
  <c r="U28" i="2"/>
  <c r="N28" i="2"/>
  <c r="U27" i="2"/>
  <c r="O27" i="2"/>
  <c r="P27" i="2"/>
  <c r="Q27" i="2"/>
  <c r="R27" i="2"/>
  <c r="S27" i="2"/>
  <c r="T27" i="2"/>
  <c r="N27" i="2"/>
  <c r="U26" i="2"/>
  <c r="O26" i="2"/>
  <c r="P26" i="2"/>
  <c r="Q26" i="2"/>
  <c r="R26" i="2"/>
  <c r="S26" i="2"/>
  <c r="T26" i="2"/>
  <c r="N26" i="2"/>
  <c r="O25" i="2"/>
  <c r="P25" i="2"/>
  <c r="Q25" i="2"/>
  <c r="R25" i="2"/>
  <c r="S25" i="2"/>
  <c r="T25" i="2"/>
  <c r="U25" i="2"/>
  <c r="N25" i="2"/>
  <c r="O24" i="2"/>
  <c r="P24" i="2"/>
  <c r="Q24" i="2"/>
  <c r="R24" i="2"/>
  <c r="S24" i="2"/>
  <c r="T24" i="2"/>
  <c r="U24" i="2"/>
  <c r="N24" i="2"/>
  <c r="O23" i="2"/>
  <c r="P23" i="2"/>
  <c r="Q23" i="2"/>
  <c r="R23" i="2"/>
  <c r="S23" i="2"/>
  <c r="T23" i="2"/>
  <c r="U23" i="2"/>
  <c r="O22" i="2"/>
  <c r="P22" i="2"/>
  <c r="Q22" i="2"/>
  <c r="R22" i="2"/>
  <c r="S22" i="2"/>
  <c r="T22" i="2"/>
  <c r="U22" i="2"/>
  <c r="N23" i="2"/>
  <c r="N22" i="2"/>
  <c r="O21" i="2"/>
  <c r="P21" i="2"/>
  <c r="Q21" i="2"/>
  <c r="R21" i="2"/>
  <c r="S21" i="2"/>
  <c r="T21" i="2"/>
  <c r="U21" i="2"/>
  <c r="N21" i="2"/>
  <c r="O20" i="2"/>
  <c r="P20" i="2"/>
  <c r="Q20" i="2"/>
  <c r="R20" i="2"/>
  <c r="S20" i="2"/>
  <c r="T20" i="2"/>
  <c r="U20" i="2"/>
  <c r="N20" i="2"/>
  <c r="O19" i="2"/>
  <c r="P19" i="2"/>
  <c r="Q19" i="2"/>
  <c r="R19" i="2"/>
  <c r="S19" i="2"/>
  <c r="T19" i="2"/>
  <c r="U19" i="2"/>
  <c r="N19" i="2"/>
  <c r="O18" i="2"/>
  <c r="P18" i="2"/>
  <c r="Q18" i="2"/>
  <c r="R18" i="2"/>
  <c r="S18" i="2"/>
  <c r="T18" i="2"/>
  <c r="U18" i="2"/>
  <c r="N18" i="2"/>
  <c r="O17" i="2"/>
  <c r="P17" i="2"/>
  <c r="Q17" i="2"/>
  <c r="R17" i="2"/>
  <c r="S17" i="2"/>
  <c r="T17" i="2"/>
  <c r="U17" i="2"/>
  <c r="N17" i="2"/>
  <c r="W16" i="2"/>
  <c r="O15" i="2"/>
  <c r="N15" i="2"/>
  <c r="N14" i="2"/>
  <c r="P15" i="2"/>
  <c r="Q15" i="2"/>
  <c r="R15" i="2"/>
  <c r="S15" i="2"/>
  <c r="T15" i="2"/>
  <c r="U15" i="2"/>
  <c r="O14" i="2"/>
  <c r="P14" i="2"/>
  <c r="Q14" i="2"/>
  <c r="R14" i="2"/>
  <c r="S14" i="2"/>
  <c r="T14" i="2"/>
  <c r="U14" i="2"/>
  <c r="O13" i="2"/>
  <c r="P13" i="2"/>
  <c r="Q13" i="2"/>
  <c r="R13" i="2"/>
  <c r="S13" i="2"/>
  <c r="T13" i="2"/>
  <c r="U13" i="2"/>
  <c r="N13" i="2"/>
  <c r="W12" i="2"/>
  <c r="O11" i="2"/>
  <c r="P11" i="2"/>
  <c r="Q11" i="2"/>
  <c r="R11" i="2"/>
  <c r="S11" i="2"/>
  <c r="T11" i="2"/>
  <c r="U11" i="2"/>
  <c r="N11" i="2"/>
  <c r="O10" i="2"/>
  <c r="P10" i="2"/>
  <c r="Q10" i="2"/>
  <c r="R10" i="2"/>
  <c r="S10" i="2"/>
  <c r="T10" i="2"/>
  <c r="U10" i="2"/>
  <c r="N10" i="2"/>
  <c r="U9" i="2"/>
  <c r="U8" i="2"/>
  <c r="O9" i="2"/>
  <c r="P9" i="2"/>
  <c r="Q9" i="2"/>
  <c r="R9" i="2"/>
  <c r="S9" i="2"/>
  <c r="T9" i="2"/>
  <c r="O8" i="2"/>
  <c r="P8" i="2"/>
  <c r="Q8" i="2"/>
  <c r="R8" i="2"/>
  <c r="S8" i="2"/>
  <c r="T8" i="2"/>
  <c r="N9" i="2"/>
  <c r="N8" i="2"/>
  <c r="O7" i="2"/>
  <c r="P7" i="2"/>
  <c r="Q7" i="2"/>
  <c r="R7" i="2"/>
  <c r="S7" i="2"/>
  <c r="T7" i="2"/>
  <c r="U7" i="2"/>
  <c r="N7" i="2"/>
  <c r="O6" i="2"/>
  <c r="P6" i="2"/>
  <c r="Q6" i="2"/>
  <c r="R6" i="2"/>
  <c r="S6" i="2"/>
  <c r="T6" i="2"/>
  <c r="U6" i="2"/>
  <c r="N6" i="2"/>
  <c r="O5" i="2"/>
  <c r="P5" i="2"/>
  <c r="Q5" i="2"/>
  <c r="R5" i="2"/>
  <c r="S5" i="2"/>
  <c r="T5" i="2"/>
  <c r="U5" i="2"/>
  <c r="N5" i="2"/>
  <c r="N4" i="2"/>
  <c r="U4" i="2"/>
  <c r="R4" i="2"/>
  <c r="S4" i="2"/>
  <c r="T4" i="2"/>
  <c r="Q4" i="2"/>
  <c r="P4" i="2"/>
  <c r="O4" i="2"/>
  <c r="W3" i="2"/>
  <c r="W2" i="2"/>
  <c r="K70" i="2"/>
  <c r="K69" i="2"/>
  <c r="W29" i="2" s="1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W18" i="2" s="1"/>
  <c r="K36" i="2"/>
  <c r="K35" i="2"/>
  <c r="K34" i="2"/>
  <c r="K33" i="2"/>
  <c r="X16" i="2" s="1"/>
  <c r="K32" i="2"/>
  <c r="K31" i="2"/>
  <c r="K30" i="2"/>
  <c r="X14" i="2" s="1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X3" i="2" s="1"/>
  <c r="K2" i="2"/>
  <c r="X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4" i="1"/>
  <c r="K25" i="1"/>
  <c r="K22" i="1"/>
  <c r="K2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9" i="1"/>
  <c r="K70" i="1"/>
  <c r="K68" i="1"/>
  <c r="K67" i="1"/>
  <c r="K2" i="1"/>
  <c r="AP10" i="3" l="1"/>
  <c r="AN6" i="3"/>
  <c r="W23" i="2"/>
  <c r="W21" i="2"/>
  <c r="X5" i="2"/>
  <c r="X8" i="2"/>
  <c r="X11" i="2"/>
  <c r="X22" i="2"/>
  <c r="W25" i="2"/>
  <c r="X17" i="2"/>
  <c r="W15" i="2"/>
  <c r="W19" i="2"/>
  <c r="AA10" i="2" s="1"/>
  <c r="W27" i="2"/>
  <c r="AA2" i="2"/>
  <c r="W14" i="2"/>
  <c r="X13" i="2"/>
  <c r="W4" i="2"/>
  <c r="X25" i="2"/>
  <c r="X10" i="2"/>
  <c r="X29" i="2"/>
  <c r="W20" i="2"/>
  <c r="AA11" i="2" s="1"/>
  <c r="W28" i="2"/>
  <c r="AA15" i="2" s="1"/>
  <c r="X20" i="2"/>
  <c r="X28" i="2"/>
  <c r="X21" i="2"/>
  <c r="W17" i="2"/>
  <c r="AA9" i="2" s="1"/>
  <c r="W26" i="2"/>
  <c r="X4" i="2"/>
  <c r="X15" i="2"/>
  <c r="X23" i="2"/>
  <c r="W24" i="2"/>
  <c r="X24" i="2"/>
  <c r="W22" i="2"/>
  <c r="AA12" i="2" s="1"/>
  <c r="W10" i="2"/>
  <c r="X18" i="2"/>
  <c r="X26" i="2"/>
  <c r="X19" i="2"/>
  <c r="X27" i="2"/>
  <c r="W7" i="2"/>
  <c r="W8" i="2"/>
  <c r="W11" i="2"/>
  <c r="W6" i="2"/>
  <c r="W5" i="2"/>
  <c r="X9" i="2"/>
  <c r="W13" i="2"/>
  <c r="AA7" i="2" s="1"/>
  <c r="X6" i="2"/>
  <c r="W9" i="2"/>
  <c r="X7" i="2"/>
  <c r="AA14" i="2" l="1"/>
  <c r="AA8" i="2"/>
  <c r="AA13" i="2"/>
  <c r="AA3" i="2"/>
  <c r="AA5" i="2"/>
  <c r="AA4" i="2"/>
  <c r="AA6" i="2"/>
</calcChain>
</file>

<file path=xl/sharedStrings.xml><?xml version="1.0" encoding="utf-8"?>
<sst xmlns="http://schemas.openxmlformats.org/spreadsheetml/2006/main" count="823" uniqueCount="182">
  <si>
    <t>Name</t>
  </si>
  <si>
    <t>Weight (mg)</t>
  </si>
  <si>
    <t>d13C</t>
  </si>
  <si>
    <t>d15N</t>
  </si>
  <si>
    <t>mg C</t>
  </si>
  <si>
    <t>% C</t>
  </si>
  <si>
    <t>mg N</t>
  </si>
  <si>
    <t>% N'</t>
  </si>
  <si>
    <t>C/N</t>
  </si>
  <si>
    <t>N/A</t>
  </si>
  <si>
    <t>UB-07-29-21</t>
  </si>
  <si>
    <t>UT-07-29-21</t>
  </si>
  <si>
    <t>LM-07-29-21</t>
  </si>
  <si>
    <t>UM-07-29-21</t>
  </si>
  <si>
    <t>LB-07-29-21</t>
  </si>
  <si>
    <t>U-07-16-21</t>
  </si>
  <si>
    <t>L-07-16-21</t>
  </si>
  <si>
    <t>L-07-16-21(2)</t>
  </si>
  <si>
    <t>UM-08-05-21</t>
  </si>
  <si>
    <t>LT-08-05-21</t>
  </si>
  <si>
    <t>UT-08-05-21</t>
  </si>
  <si>
    <t>UB-08-05-21</t>
  </si>
  <si>
    <t>LB-08-05-21</t>
  </si>
  <si>
    <t>LM-08-05-21</t>
  </si>
  <si>
    <t>LT-08-13-21</t>
  </si>
  <si>
    <t>UT-08-13-21</t>
  </si>
  <si>
    <t>UM-08-13-21</t>
  </si>
  <si>
    <t>UB-08-13-21</t>
  </si>
  <si>
    <t>LB-08-13-21</t>
  </si>
  <si>
    <t>LM-08-13-21</t>
  </si>
  <si>
    <t>UT-03-19-23</t>
  </si>
  <si>
    <t>LT-03-19-23</t>
  </si>
  <si>
    <t>LM-03-19-23</t>
  </si>
  <si>
    <t>UB-03-19-23</t>
  </si>
  <si>
    <t>LB-03-19-23</t>
  </si>
  <si>
    <t>UT-04-29-23</t>
  </si>
  <si>
    <t>UM-04-29-23</t>
  </si>
  <si>
    <t>UB-04-29-23</t>
  </si>
  <si>
    <t>LT-04-29-23</t>
  </si>
  <si>
    <t>LM-04-29-23</t>
  </si>
  <si>
    <t>LB-04-29-23</t>
  </si>
  <si>
    <t>LM-07-12-22</t>
  </si>
  <si>
    <t>LB-07-12-22</t>
  </si>
  <si>
    <t>UB-07-27-23</t>
  </si>
  <si>
    <t>LM-07-27-23</t>
  </si>
  <si>
    <t>LB-07-27-23</t>
  </si>
  <si>
    <t>LM-08-04-22</t>
  </si>
  <si>
    <t>LB-08-04-22</t>
  </si>
  <si>
    <t>UM-08-04-22</t>
  </si>
  <si>
    <t>UM-08-10-22</t>
  </si>
  <si>
    <t>LM-08-10-22</t>
  </si>
  <si>
    <t>UM-08-23-22</t>
  </si>
  <si>
    <t>LM-08-23-22</t>
  </si>
  <si>
    <t>LT-08-04-22</t>
  </si>
  <si>
    <t>UT-06-23-23</t>
  </si>
  <si>
    <t>UM-06-23-23</t>
  </si>
  <si>
    <t>UB-06-23-23</t>
  </si>
  <si>
    <t>LT-06-23-23</t>
  </si>
  <si>
    <t>LM-06-23-23</t>
  </si>
  <si>
    <t>LB-06-23-23</t>
  </si>
  <si>
    <t>UT-07-27-23</t>
  </si>
  <si>
    <t>UM-07-27-23</t>
  </si>
  <si>
    <t>LT-07-27-23</t>
  </si>
  <si>
    <t>UT-07-13-23</t>
  </si>
  <si>
    <t>UM-07-13-23</t>
  </si>
  <si>
    <t>UB-07-13-23</t>
  </si>
  <si>
    <t>LT-07-13-23</t>
  </si>
  <si>
    <t>LM-07-13-23</t>
  </si>
  <si>
    <t>LB-07-13-23</t>
  </si>
  <si>
    <t>LB-08-23-22</t>
  </si>
  <si>
    <t>LB-08-08-22(2)</t>
  </si>
  <si>
    <t>UM-07-12-22</t>
  </si>
  <si>
    <t>UB-07-12-22</t>
  </si>
  <si>
    <t>date</t>
  </si>
  <si>
    <t>mgC/mg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</si>
  <si>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</si>
  <si>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UT-08-08-23</t>
  </si>
  <si>
    <t>UB-08-08-23</t>
  </si>
  <si>
    <t>LT-08-08-23</t>
  </si>
  <si>
    <t>LM-08-08-23</t>
  </si>
  <si>
    <t>UM-08-08-23</t>
  </si>
  <si>
    <t>LB-08-10-22</t>
  </si>
  <si>
    <t>mgN/mg</t>
  </si>
  <si>
    <t>U-07-29-21</t>
  </si>
  <si>
    <t>L-08-05-21</t>
  </si>
  <si>
    <t>U-08-05-21</t>
  </si>
  <si>
    <t>U-08-13-21</t>
  </si>
  <si>
    <t>L-08-13-21</t>
  </si>
  <si>
    <t>U-07-12-22</t>
  </si>
  <si>
    <t>L-07-12-22</t>
  </si>
  <si>
    <t>U-08-04-22</t>
  </si>
  <si>
    <t>L-08-04-22</t>
  </si>
  <si>
    <t>stdev</t>
  </si>
  <si>
    <t>U-08-10-22</t>
  </si>
  <si>
    <t>L-08-10-22</t>
  </si>
  <si>
    <t>L-08-23-22</t>
  </si>
  <si>
    <t>U-08-23-22</t>
  </si>
  <si>
    <t>U-03-19-23</t>
  </si>
  <si>
    <t>L-03-19-23</t>
  </si>
  <si>
    <t>U-04-29-23</t>
  </si>
  <si>
    <t>L-04-29-23</t>
  </si>
  <si>
    <t>U-06-23-23</t>
  </si>
  <si>
    <t>L-06-23-23</t>
  </si>
  <si>
    <t>U-07-13-23</t>
  </si>
  <si>
    <t>L-07-13-23</t>
  </si>
  <si>
    <t>U-07-27-23</t>
  </si>
  <si>
    <t>L-07-27-23</t>
  </si>
  <si>
    <t>U-08-08-23</t>
  </si>
  <si>
    <t>L-08-08-23</t>
  </si>
  <si>
    <t>Downstream Reach</t>
  </si>
  <si>
    <t>Upstream Reach</t>
  </si>
  <si>
    <t>Upper Top</t>
  </si>
  <si>
    <t>Upper Middle</t>
  </si>
  <si>
    <t>Upper Bottom</t>
  </si>
  <si>
    <t>Lower Top</t>
  </si>
  <si>
    <t>Lower Middle</t>
  </si>
  <si>
    <t>Lower Bottom</t>
  </si>
  <si>
    <t>Average mgC/mg</t>
  </si>
  <si>
    <t>UM</t>
  </si>
  <si>
    <t>UB</t>
  </si>
  <si>
    <t>LT</t>
  </si>
  <si>
    <t>LM</t>
  </si>
  <si>
    <t>LB</t>
  </si>
  <si>
    <t>UT</t>
  </si>
  <si>
    <t>All Seasons</t>
  </si>
  <si>
    <t>Summer 2021</t>
  </si>
  <si>
    <t>Summer 2022</t>
  </si>
  <si>
    <t>Spring 2023</t>
  </si>
  <si>
    <t>Summer 2023</t>
  </si>
  <si>
    <t>-</t>
  </si>
  <si>
    <t>Cumulative mgC/mg</t>
  </si>
  <si>
    <t>Cumulative mgC</t>
  </si>
  <si>
    <t>Cum mgC/mg</t>
  </si>
  <si>
    <t>Cum mgC</t>
  </si>
  <si>
    <t>Up</t>
  </si>
  <si>
    <t>Down</t>
  </si>
  <si>
    <t>Summer</t>
  </si>
  <si>
    <t>Spring</t>
  </si>
  <si>
    <t>Down SP</t>
  </si>
  <si>
    <t>Up SP</t>
  </si>
  <si>
    <t>Up SM</t>
  </si>
  <si>
    <t>Down SM</t>
  </si>
  <si>
    <t>median</t>
  </si>
  <si>
    <t>average</t>
  </si>
  <si>
    <t>No outlier</t>
  </si>
  <si>
    <t>all average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</si>
  <si>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</si>
  <si>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</si>
  <si>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</si>
  <si>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</si>
  <si>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</si>
  <si>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</si>
  <si>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</si>
  <si>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</si>
  <si>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</si>
  <si>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</si>
  <si>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</si>
  <si>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</si>
  <si>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</si>
  <si>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F-Test Two-Sample for Variances</t>
  </si>
  <si>
    <t>F</t>
  </si>
  <si>
    <t>P(F&lt;=f) one-tail</t>
  </si>
  <si>
    <t>F Critical one-tail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</si>
  <si>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</si>
  <si>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</si>
  <si>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</si>
  <si>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</si>
  <si>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</si>
  <si>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</si>
  <si>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</si>
  <si>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</si>
  <si>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</si>
  <si>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</si>
  <si>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</si>
  <si>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</si>
  <si>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</si>
  <si>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SPRING</t>
  </si>
  <si>
    <t>SUMMER</t>
  </si>
  <si>
    <t>Jarque-Bera Stat</t>
  </si>
  <si>
    <t>p-value</t>
  </si>
  <si>
    <t>SP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</si>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</sst>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MS Sans Serif"/>
      <family val="2"/>
    </font>
    <font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vertical="top"/>
    </xf>
    <xf numFmtId="2" fontId="5" fillId="3" borderId="1" xfId="1" applyNumberFormat="1" applyFont="1" applyFill="1" applyBorder="1" applyAlignment="1">
      <alignment horizontal="center" vertical="top"/>
    </xf>
    <xf numFmtId="2" fontId="3" fillId="3" borderId="1" xfId="0" applyNumberFormat="1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vertical="top"/>
    </xf>
    <xf numFmtId="165" fontId="6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vertical="top"/>
    </xf>
    <xf numFmtId="164" fontId="6" fillId="4" borderId="1" xfId="0" applyNumberFormat="1" applyFont="1" applyFill="1" applyBorder="1" applyAlignment="1">
      <alignment horizontal="center" wrapText="1"/>
    </xf>
    <xf numFmtId="165" fontId="3" fillId="4" borderId="1" xfId="0" applyNumberFormat="1" applyFont="1" applyFill="1" applyBorder="1" applyAlignment="1">
      <alignment horizontal="center" vertical="top"/>
    </xf>
    <xf numFmtId="165" fontId="6" fillId="4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65" fontId="0" fillId="6" borderId="7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5" borderId="6" xfId="1" applyFont="1" applyFill="1" applyBorder="1" applyAlignment="1">
      <alignment horizontal="center" vertical="top"/>
    </xf>
    <xf numFmtId="2" fontId="5" fillId="5" borderId="1" xfId="1" applyNumberFormat="1" applyFont="1" applyFill="1" applyBorder="1" applyAlignment="1">
      <alignment horizontal="center" vertical="top"/>
    </xf>
    <xf numFmtId="2" fontId="3" fillId="5" borderId="1" xfId="0" applyNumberFormat="1" applyFont="1" applyFill="1" applyBorder="1" applyAlignment="1">
      <alignment horizontal="center" wrapText="1"/>
    </xf>
    <xf numFmtId="164" fontId="6" fillId="5" borderId="1" xfId="0" applyNumberFormat="1" applyFont="1" applyFill="1" applyBorder="1" applyAlignment="1">
      <alignment horizontal="center" wrapText="1"/>
    </xf>
    <xf numFmtId="165" fontId="3" fillId="5" borderId="1" xfId="0" applyNumberFormat="1" applyFont="1" applyFill="1" applyBorder="1" applyAlignment="1">
      <alignment horizontal="center" vertical="top"/>
    </xf>
    <xf numFmtId="165" fontId="6" fillId="5" borderId="1" xfId="0" applyNumberFormat="1" applyFont="1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5" fontId="2" fillId="5" borderId="4" xfId="0" applyNumberFormat="1" applyFon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0" fontId="5" fillId="6" borderId="6" xfId="1" applyFont="1" applyFill="1" applyBorder="1" applyAlignment="1">
      <alignment horizontal="center" vertical="top"/>
    </xf>
    <xf numFmtId="2" fontId="5" fillId="6" borderId="1" xfId="1" applyNumberFormat="1" applyFont="1" applyFill="1" applyBorder="1" applyAlignment="1">
      <alignment horizontal="center" vertical="top"/>
    </xf>
    <xf numFmtId="2" fontId="3" fillId="6" borderId="1" xfId="0" applyNumberFormat="1" applyFont="1" applyFill="1" applyBorder="1" applyAlignment="1">
      <alignment horizontal="center" wrapText="1"/>
    </xf>
    <xf numFmtId="164" fontId="6" fillId="6" borderId="1" xfId="0" applyNumberFormat="1" applyFont="1" applyFill="1" applyBorder="1" applyAlignment="1">
      <alignment horizontal="center" wrapText="1"/>
    </xf>
    <xf numFmtId="165" fontId="3" fillId="6" borderId="1" xfId="0" applyNumberFormat="1" applyFont="1" applyFill="1" applyBorder="1" applyAlignment="1">
      <alignment horizontal="center" vertical="top"/>
    </xf>
    <xf numFmtId="165" fontId="6" fillId="6" borderId="1" xfId="0" applyNumberFormat="1" applyFont="1" applyFill="1" applyBorder="1" applyAlignment="1">
      <alignment horizontal="center" wrapText="1"/>
    </xf>
    <xf numFmtId="0" fontId="5" fillId="5" borderId="1" xfId="1" applyFont="1" applyFill="1" applyBorder="1" applyAlignment="1">
      <alignment horizontal="center" vertical="top"/>
    </xf>
    <xf numFmtId="165" fontId="3" fillId="5" borderId="1" xfId="0" applyNumberFormat="1" applyFont="1" applyFill="1" applyBorder="1" applyAlignment="1">
      <alignment horizontal="center" wrapText="1"/>
    </xf>
    <xf numFmtId="0" fontId="5" fillId="6" borderId="1" xfId="1" applyFont="1" applyFill="1" applyBorder="1" applyAlignment="1">
      <alignment horizontal="center" vertical="top"/>
    </xf>
    <xf numFmtId="165" fontId="3" fillId="6" borderId="1" xfId="0" applyNumberFormat="1" applyFont="1" applyFill="1" applyBorder="1" applyAlignment="1">
      <alignment horizontal="center" wrapText="1"/>
    </xf>
    <xf numFmtId="0" fontId="5" fillId="7" borderId="1" xfId="1" applyFont="1" applyFill="1" applyBorder="1" applyAlignment="1">
      <alignment horizontal="center" vertical="top"/>
    </xf>
    <xf numFmtId="2" fontId="5" fillId="7" borderId="1" xfId="1" applyNumberFormat="1" applyFont="1" applyFill="1" applyBorder="1" applyAlignment="1">
      <alignment horizontal="center" vertical="top"/>
    </xf>
    <xf numFmtId="2" fontId="3" fillId="7" borderId="1" xfId="0" applyNumberFormat="1" applyFont="1" applyFill="1" applyBorder="1" applyAlignment="1">
      <alignment horizontal="center" wrapText="1"/>
    </xf>
    <xf numFmtId="164" fontId="6" fillId="7" borderId="1" xfId="0" applyNumberFormat="1" applyFont="1" applyFill="1" applyBorder="1" applyAlignment="1">
      <alignment horizontal="center" wrapText="1"/>
    </xf>
    <xf numFmtId="165" fontId="3" fillId="7" borderId="1" xfId="0" applyNumberFormat="1" applyFont="1" applyFill="1" applyBorder="1" applyAlignment="1">
      <alignment horizontal="center" vertical="top"/>
    </xf>
    <xf numFmtId="165" fontId="6" fillId="7" borderId="1" xfId="0" applyNumberFormat="1" applyFont="1" applyFill="1" applyBorder="1" applyAlignment="1">
      <alignment horizontal="center" wrapText="1"/>
    </xf>
    <xf numFmtId="165" fontId="3" fillId="7" borderId="1" xfId="0" applyNumberFormat="1" applyFont="1" applyFill="1" applyBorder="1" applyAlignment="1">
      <alignment horizontal="center" wrapText="1"/>
    </xf>
    <xf numFmtId="14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5" fillId="8" borderId="1" xfId="1" applyFont="1" applyFill="1" applyBorder="1" applyAlignment="1">
      <alignment horizontal="center" vertical="top"/>
    </xf>
    <xf numFmtId="2" fontId="5" fillId="8" borderId="1" xfId="1" applyNumberFormat="1" applyFont="1" applyFill="1" applyBorder="1" applyAlignment="1">
      <alignment horizontal="center" vertical="top"/>
    </xf>
    <xf numFmtId="2" fontId="3" fillId="8" borderId="1" xfId="0" applyNumberFormat="1" applyFont="1" applyFill="1" applyBorder="1" applyAlignment="1">
      <alignment horizontal="center" wrapText="1"/>
    </xf>
    <xf numFmtId="164" fontId="6" fillId="8" borderId="1" xfId="0" applyNumberFormat="1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 vertical="top"/>
    </xf>
    <xf numFmtId="165" fontId="6" fillId="8" borderId="1" xfId="0" applyNumberFormat="1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 wrapText="1"/>
    </xf>
    <xf numFmtId="14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 vertical="top"/>
    </xf>
    <xf numFmtId="2" fontId="5" fillId="3" borderId="2" xfId="1" applyNumberFormat="1" applyFont="1" applyFill="1" applyBorder="1" applyAlignment="1">
      <alignment horizontal="center" vertical="top"/>
    </xf>
    <xf numFmtId="2" fontId="3" fillId="3" borderId="2" xfId="0" applyNumberFormat="1" applyFont="1" applyFill="1" applyBorder="1" applyAlignment="1">
      <alignment horizontal="center" wrapText="1"/>
    </xf>
    <xf numFmtId="164" fontId="6" fillId="3" borderId="2" xfId="0" applyNumberFormat="1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vertical="top"/>
    </xf>
    <xf numFmtId="165" fontId="6" fillId="3" borderId="2" xfId="0" applyNumberFormat="1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wrapText="1"/>
    </xf>
    <xf numFmtId="1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5" fillId="4" borderId="3" xfId="1" applyFont="1" applyFill="1" applyBorder="1" applyAlignment="1">
      <alignment horizontal="center" vertical="top"/>
    </xf>
    <xf numFmtId="2" fontId="5" fillId="4" borderId="4" xfId="1" applyNumberFormat="1" applyFont="1" applyFill="1" applyBorder="1" applyAlignment="1">
      <alignment horizontal="center" vertical="top"/>
    </xf>
    <xf numFmtId="2" fontId="3" fillId="4" borderId="4" xfId="0" applyNumberFormat="1" applyFont="1" applyFill="1" applyBorder="1" applyAlignment="1">
      <alignment horizontal="center" wrapText="1"/>
    </xf>
    <xf numFmtId="164" fontId="6" fillId="4" borderId="4" xfId="0" applyNumberFormat="1" applyFont="1" applyFill="1" applyBorder="1" applyAlignment="1">
      <alignment horizontal="center" wrapText="1"/>
    </xf>
    <xf numFmtId="165" fontId="3" fillId="4" borderId="4" xfId="0" applyNumberFormat="1" applyFont="1" applyFill="1" applyBorder="1" applyAlignment="1">
      <alignment horizontal="center" vertical="top"/>
    </xf>
    <xf numFmtId="165" fontId="6" fillId="4" borderId="4" xfId="0" applyNumberFormat="1" applyFont="1" applyFill="1" applyBorder="1" applyAlignment="1">
      <alignment horizontal="center" wrapText="1"/>
    </xf>
    <xf numFmtId="165" fontId="3" fillId="4" borderId="4" xfId="0" applyNumberFormat="1" applyFont="1" applyFill="1" applyBorder="1" applyAlignment="1">
      <alignment horizontal="center" wrapText="1"/>
    </xf>
    <xf numFmtId="0" fontId="5" fillId="8" borderId="6" xfId="1" applyFont="1" applyFill="1" applyBorder="1" applyAlignment="1">
      <alignment horizontal="center" vertical="top"/>
    </xf>
    <xf numFmtId="165" fontId="0" fillId="8" borderId="7" xfId="0" applyNumberFormat="1" applyFill="1" applyBorder="1" applyAlignment="1">
      <alignment horizontal="center"/>
    </xf>
    <xf numFmtId="0" fontId="5" fillId="7" borderId="6" xfId="1" applyFont="1" applyFill="1" applyBorder="1" applyAlignment="1">
      <alignment horizontal="center" vertical="top"/>
    </xf>
    <xf numFmtId="165" fontId="0" fillId="7" borderId="7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2" fillId="5" borderId="4" xfId="0" applyNumberFormat="1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5" fontId="2" fillId="8" borderId="9" xfId="0" applyNumberFormat="1" applyFon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4" fontId="0" fillId="8" borderId="9" xfId="0" applyNumberFormat="1" applyFill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0" fontId="5" fillId="9" borderId="8" xfId="1" applyFont="1" applyFill="1" applyBorder="1" applyAlignment="1">
      <alignment horizontal="center" vertical="top"/>
    </xf>
    <xf numFmtId="2" fontId="5" fillId="9" borderId="9" xfId="1" applyNumberFormat="1" applyFont="1" applyFill="1" applyBorder="1" applyAlignment="1">
      <alignment horizontal="center" vertical="top"/>
    </xf>
    <xf numFmtId="2" fontId="3" fillId="9" borderId="9" xfId="0" applyNumberFormat="1" applyFont="1" applyFill="1" applyBorder="1" applyAlignment="1">
      <alignment horizontal="center" wrapText="1"/>
    </xf>
    <xf numFmtId="164" fontId="6" fillId="9" borderId="9" xfId="0" applyNumberFormat="1" applyFont="1" applyFill="1" applyBorder="1" applyAlignment="1">
      <alignment horizontal="center" wrapText="1"/>
    </xf>
    <xf numFmtId="165" fontId="3" fillId="9" borderId="9" xfId="0" applyNumberFormat="1" applyFont="1" applyFill="1" applyBorder="1" applyAlignment="1">
      <alignment horizontal="center" vertical="top"/>
    </xf>
    <xf numFmtId="165" fontId="6" fillId="9" borderId="9" xfId="0" applyNumberFormat="1" applyFont="1" applyFill="1" applyBorder="1" applyAlignment="1">
      <alignment horizontal="center" wrapText="1"/>
    </xf>
    <xf numFmtId="165" fontId="3" fillId="9" borderId="9" xfId="0" applyNumberFormat="1" applyFont="1" applyFill="1" applyBorder="1" applyAlignment="1">
      <alignment horizontal="center" wrapText="1"/>
    </xf>
    <xf numFmtId="14" fontId="0" fillId="9" borderId="9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164" fontId="0" fillId="9" borderId="9" xfId="0" applyNumberFormat="1" applyFill="1" applyBorder="1" applyAlignment="1">
      <alignment horizontal="center"/>
    </xf>
    <xf numFmtId="165" fontId="2" fillId="9" borderId="9" xfId="0" applyNumberFormat="1" applyFon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165" fontId="0" fillId="9" borderId="7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9" borderId="1" xfId="1" applyFont="1" applyFill="1" applyBorder="1" applyAlignment="1">
      <alignment horizontal="center" vertical="top"/>
    </xf>
    <xf numFmtId="164" fontId="6" fillId="9" borderId="1" xfId="0" applyNumberFormat="1" applyFont="1" applyFill="1" applyBorder="1" applyAlignment="1">
      <alignment horizontal="center" wrapText="1"/>
    </xf>
    <xf numFmtId="165" fontId="3" fillId="9" borderId="1" xfId="0" applyNumberFormat="1" applyFont="1" applyFill="1" applyBorder="1" applyAlignment="1">
      <alignment horizontal="center" vertical="top"/>
    </xf>
    <xf numFmtId="165" fontId="6" fillId="9" borderId="1" xfId="0" applyNumberFormat="1" applyFont="1" applyFill="1" applyBorder="1" applyAlignment="1">
      <alignment horizontal="center" wrapText="1"/>
    </xf>
    <xf numFmtId="0" fontId="5" fillId="10" borderId="1" xfId="1" applyFont="1" applyFill="1" applyBorder="1" applyAlignment="1">
      <alignment horizontal="center" vertical="top"/>
    </xf>
    <xf numFmtId="165" fontId="3" fillId="10" borderId="1" xfId="0" applyNumberFormat="1" applyFont="1" applyFill="1" applyBorder="1" applyAlignment="1">
      <alignment horizontal="center" vertical="top"/>
    </xf>
    <xf numFmtId="165" fontId="6" fillId="10" borderId="1" xfId="0" applyNumberFormat="1" applyFont="1" applyFill="1" applyBorder="1" applyAlignment="1">
      <alignment horizontal="center" wrapText="1"/>
    </xf>
    <xf numFmtId="165" fontId="3" fillId="10" borderId="1" xfId="0" applyNumberFormat="1" applyFont="1" applyFill="1" applyBorder="1" applyAlignment="1">
      <alignment horizontal="center" wrapText="1"/>
    </xf>
    <xf numFmtId="14" fontId="0" fillId="10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5" fillId="10" borderId="3" xfId="1" applyFont="1" applyFill="1" applyBorder="1" applyAlignment="1">
      <alignment horizontal="center" vertical="top"/>
    </xf>
    <xf numFmtId="165" fontId="3" fillId="10" borderId="4" xfId="0" applyNumberFormat="1" applyFont="1" applyFill="1" applyBorder="1" applyAlignment="1">
      <alignment horizontal="center" vertical="top"/>
    </xf>
    <xf numFmtId="165" fontId="6" fillId="10" borderId="4" xfId="0" applyNumberFormat="1" applyFont="1" applyFill="1" applyBorder="1" applyAlignment="1">
      <alignment horizontal="center" wrapText="1"/>
    </xf>
    <xf numFmtId="165" fontId="3" fillId="10" borderId="4" xfId="0" applyNumberFormat="1" applyFont="1" applyFill="1" applyBorder="1" applyAlignment="1">
      <alignment horizontal="center" wrapText="1"/>
    </xf>
    <xf numFmtId="14" fontId="0" fillId="10" borderId="4" xfId="0" applyNumberFormat="1" applyFill="1" applyBorder="1" applyAlignment="1">
      <alignment horizontal="center"/>
    </xf>
    <xf numFmtId="0" fontId="5" fillId="10" borderId="8" xfId="1" applyFont="1" applyFill="1" applyBorder="1" applyAlignment="1">
      <alignment horizontal="center" vertical="top"/>
    </xf>
    <xf numFmtId="165" fontId="3" fillId="10" borderId="9" xfId="0" applyNumberFormat="1" applyFont="1" applyFill="1" applyBorder="1" applyAlignment="1">
      <alignment horizontal="center" vertical="top"/>
    </xf>
    <xf numFmtId="165" fontId="6" fillId="10" borderId="9" xfId="0" applyNumberFormat="1" applyFont="1" applyFill="1" applyBorder="1" applyAlignment="1">
      <alignment horizontal="center" wrapText="1"/>
    </xf>
    <xf numFmtId="165" fontId="3" fillId="10" borderId="9" xfId="0" applyNumberFormat="1" applyFont="1" applyFill="1" applyBorder="1" applyAlignment="1">
      <alignment horizontal="center" wrapText="1"/>
    </xf>
    <xf numFmtId="14" fontId="0" fillId="10" borderId="9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5" fillId="10" borderId="1" xfId="1" applyNumberFormat="1" applyFont="1" applyFill="1" applyBorder="1" applyAlignment="1">
      <alignment horizontal="center" vertical="top"/>
    </xf>
    <xf numFmtId="165" fontId="5" fillId="10" borderId="3" xfId="1" applyNumberFormat="1" applyFont="1" applyFill="1" applyBorder="1" applyAlignment="1">
      <alignment horizontal="center" vertical="top"/>
    </xf>
    <xf numFmtId="165" fontId="5" fillId="10" borderId="4" xfId="1" applyNumberFormat="1" applyFont="1" applyFill="1" applyBorder="1" applyAlignment="1">
      <alignment horizontal="center" vertical="top"/>
    </xf>
    <xf numFmtId="165" fontId="5" fillId="10" borderId="8" xfId="1" applyNumberFormat="1" applyFont="1" applyFill="1" applyBorder="1" applyAlignment="1">
      <alignment horizontal="center" vertical="top"/>
    </xf>
    <xf numFmtId="165" fontId="5" fillId="10" borderId="9" xfId="1" applyNumberFormat="1" applyFont="1" applyFill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5" fillId="12" borderId="1" xfId="1" applyFont="1" applyFill="1" applyBorder="1" applyAlignment="1">
      <alignment horizontal="center" vertical="top"/>
    </xf>
    <xf numFmtId="2" fontId="5" fillId="12" borderId="1" xfId="1" applyNumberFormat="1" applyFont="1" applyFill="1" applyBorder="1" applyAlignment="1">
      <alignment horizontal="center" vertical="top"/>
    </xf>
    <xf numFmtId="2" fontId="3" fillId="12" borderId="1" xfId="0" applyNumberFormat="1" applyFont="1" applyFill="1" applyBorder="1" applyAlignment="1">
      <alignment horizontal="center" wrapText="1"/>
    </xf>
    <xf numFmtId="164" fontId="6" fillId="12" borderId="1" xfId="0" applyNumberFormat="1" applyFont="1" applyFill="1" applyBorder="1" applyAlignment="1">
      <alignment horizontal="center" wrapText="1"/>
    </xf>
    <xf numFmtId="165" fontId="3" fillId="12" borderId="1" xfId="0" applyNumberFormat="1" applyFont="1" applyFill="1" applyBorder="1" applyAlignment="1">
      <alignment horizontal="center" vertical="top"/>
    </xf>
    <xf numFmtId="165" fontId="6" fillId="12" borderId="1" xfId="0" applyNumberFormat="1" applyFont="1" applyFill="1" applyBorder="1" applyAlignment="1">
      <alignment horizontal="center" wrapText="1"/>
    </xf>
    <xf numFmtId="165" fontId="3" fillId="12" borderId="1" xfId="0" applyNumberFormat="1" applyFont="1" applyFill="1" applyBorder="1" applyAlignment="1">
      <alignment horizontal="center" wrapText="1"/>
    </xf>
    <xf numFmtId="14" fontId="0" fillId="12" borderId="1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0" fontId="5" fillId="12" borderId="2" xfId="1" applyFont="1" applyFill="1" applyBorder="1" applyAlignment="1">
      <alignment horizontal="center" vertical="top"/>
    </xf>
    <xf numFmtId="2" fontId="5" fillId="12" borderId="2" xfId="1" applyNumberFormat="1" applyFont="1" applyFill="1" applyBorder="1" applyAlignment="1">
      <alignment horizontal="center" vertical="top"/>
    </xf>
    <xf numFmtId="2" fontId="3" fillId="12" borderId="2" xfId="0" applyNumberFormat="1" applyFont="1" applyFill="1" applyBorder="1" applyAlignment="1">
      <alignment horizontal="center" wrapText="1"/>
    </xf>
    <xf numFmtId="164" fontId="6" fillId="12" borderId="2" xfId="0" applyNumberFormat="1" applyFont="1" applyFill="1" applyBorder="1" applyAlignment="1">
      <alignment horizontal="center" wrapText="1"/>
    </xf>
    <xf numFmtId="165" fontId="3" fillId="12" borderId="2" xfId="0" applyNumberFormat="1" applyFont="1" applyFill="1" applyBorder="1" applyAlignment="1">
      <alignment horizontal="center" vertical="top"/>
    </xf>
    <xf numFmtId="165" fontId="6" fillId="12" borderId="2" xfId="0" applyNumberFormat="1" applyFont="1" applyFill="1" applyBorder="1" applyAlignment="1">
      <alignment horizontal="center" wrapText="1"/>
    </xf>
    <xf numFmtId="165" fontId="3" fillId="12" borderId="2" xfId="0" applyNumberFormat="1" applyFont="1" applyFill="1" applyBorder="1" applyAlignment="1">
      <alignment horizontal="center" wrapText="1"/>
    </xf>
    <xf numFmtId="14" fontId="0" fillId="12" borderId="2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0" fontId="5" fillId="12" borderId="3" xfId="1" applyFont="1" applyFill="1" applyBorder="1" applyAlignment="1">
      <alignment horizontal="center" vertical="top"/>
    </xf>
    <xf numFmtId="2" fontId="5" fillId="12" borderId="4" xfId="1" applyNumberFormat="1" applyFont="1" applyFill="1" applyBorder="1" applyAlignment="1">
      <alignment horizontal="center" vertical="top"/>
    </xf>
    <xf numFmtId="2" fontId="3" fillId="12" borderId="4" xfId="0" applyNumberFormat="1" applyFont="1" applyFill="1" applyBorder="1" applyAlignment="1">
      <alignment horizontal="center" wrapText="1"/>
    </xf>
    <xf numFmtId="164" fontId="6" fillId="12" borderId="4" xfId="0" applyNumberFormat="1" applyFont="1" applyFill="1" applyBorder="1" applyAlignment="1">
      <alignment horizontal="center" wrapText="1"/>
    </xf>
    <xf numFmtId="165" fontId="3" fillId="12" borderId="4" xfId="0" applyNumberFormat="1" applyFont="1" applyFill="1" applyBorder="1" applyAlignment="1">
      <alignment horizontal="center" vertical="top"/>
    </xf>
    <xf numFmtId="165" fontId="6" fillId="12" borderId="4" xfId="0" applyNumberFormat="1" applyFont="1" applyFill="1" applyBorder="1" applyAlignment="1">
      <alignment horizontal="center" wrapText="1"/>
    </xf>
    <xf numFmtId="165" fontId="3" fillId="12" borderId="4" xfId="0" applyNumberFormat="1" applyFont="1" applyFill="1" applyBorder="1" applyAlignment="1">
      <alignment horizontal="center" wrapText="1"/>
    </xf>
    <xf numFmtId="14" fontId="0" fillId="12" borderId="4" xfId="0" applyNumberFormat="1" applyFill="1" applyBorder="1" applyAlignment="1">
      <alignment horizontal="center"/>
    </xf>
    <xf numFmtId="165" fontId="0" fillId="12" borderId="5" xfId="0" applyNumberFormat="1" applyFill="1" applyBorder="1" applyAlignment="1">
      <alignment horizontal="center"/>
    </xf>
    <xf numFmtId="0" fontId="5" fillId="12" borderId="6" xfId="1" applyFont="1" applyFill="1" applyBorder="1" applyAlignment="1">
      <alignment horizontal="center" vertical="top"/>
    </xf>
    <xf numFmtId="165" fontId="0" fillId="12" borderId="7" xfId="0" applyNumberFormat="1" applyFill="1" applyBorder="1" applyAlignment="1">
      <alignment horizontal="center"/>
    </xf>
    <xf numFmtId="0" fontId="5" fillId="12" borderId="8" xfId="1" applyFont="1" applyFill="1" applyBorder="1" applyAlignment="1">
      <alignment horizontal="center" vertical="top"/>
    </xf>
    <xf numFmtId="2" fontId="5" fillId="12" borderId="9" xfId="1" applyNumberFormat="1" applyFont="1" applyFill="1" applyBorder="1" applyAlignment="1">
      <alignment horizontal="center" vertical="top"/>
    </xf>
    <xf numFmtId="2" fontId="3" fillId="12" borderId="9" xfId="0" applyNumberFormat="1" applyFont="1" applyFill="1" applyBorder="1" applyAlignment="1">
      <alignment horizontal="center" wrapText="1"/>
    </xf>
    <xf numFmtId="164" fontId="6" fillId="12" borderId="9" xfId="0" applyNumberFormat="1" applyFont="1" applyFill="1" applyBorder="1" applyAlignment="1">
      <alignment horizontal="center" wrapText="1"/>
    </xf>
    <xf numFmtId="165" fontId="3" fillId="12" borderId="9" xfId="0" applyNumberFormat="1" applyFont="1" applyFill="1" applyBorder="1" applyAlignment="1">
      <alignment horizontal="center" vertical="top"/>
    </xf>
    <xf numFmtId="165" fontId="6" fillId="12" borderId="9" xfId="0" applyNumberFormat="1" applyFont="1" applyFill="1" applyBorder="1" applyAlignment="1">
      <alignment horizontal="center" wrapText="1"/>
    </xf>
    <xf numFmtId="165" fontId="3" fillId="12" borderId="9" xfId="0" applyNumberFormat="1" applyFont="1" applyFill="1" applyBorder="1" applyAlignment="1">
      <alignment horizontal="center" wrapText="1"/>
    </xf>
    <xf numFmtId="14" fontId="0" fillId="12" borderId="9" xfId="0" applyNumberFormat="1" applyFill="1" applyBorder="1" applyAlignment="1">
      <alignment horizontal="center"/>
    </xf>
    <xf numFmtId="165" fontId="0" fillId="12" borderId="10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165" fontId="2" fillId="11" borderId="4" xfId="0" applyNumberFormat="1" applyFon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4" fontId="0" fillId="11" borderId="4" xfId="0" applyNumberFormat="1" applyFill="1" applyBorder="1" applyAlignment="1">
      <alignment horizontal="center"/>
    </xf>
    <xf numFmtId="165" fontId="0" fillId="11" borderId="5" xfId="0" applyNumberForma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0" fillId="11" borderId="7" xfId="0" applyNumberForma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164" fontId="0" fillId="11" borderId="9" xfId="0" applyNumberFormat="1" applyFill="1" applyBorder="1" applyAlignment="1">
      <alignment horizontal="center"/>
    </xf>
    <xf numFmtId="165" fontId="2" fillId="11" borderId="9" xfId="0" applyNumberFormat="1" applyFont="1" applyFill="1" applyBorder="1" applyAlignment="1">
      <alignment horizontal="center"/>
    </xf>
    <xf numFmtId="165" fontId="0" fillId="11" borderId="9" xfId="0" applyNumberFormat="1" applyFill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65" fontId="0" fillId="11" borderId="10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2" fillId="11" borderId="4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2" fillId="11" borderId="9" xfId="0" applyNumberFormat="1" applyFont="1" applyFill="1" applyBorder="1" applyAlignment="1">
      <alignment horizontal="center"/>
    </xf>
    <xf numFmtId="165" fontId="0" fillId="10" borderId="12" xfId="0" applyNumberFormat="1" applyFill="1" applyBorder="1" applyAlignment="1">
      <alignment horizontal="center"/>
    </xf>
    <xf numFmtId="165" fontId="0" fillId="10" borderId="13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3" borderId="3" xfId="0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2" fontId="2" fillId="13" borderId="4" xfId="0" applyNumberFormat="1" applyFont="1" applyFill="1" applyBorder="1" applyAlignment="1">
      <alignment horizontal="center"/>
    </xf>
    <xf numFmtId="164" fontId="0" fillId="13" borderId="4" xfId="0" applyNumberFormat="1" applyFill="1" applyBorder="1" applyAlignment="1">
      <alignment horizontal="center"/>
    </xf>
    <xf numFmtId="165" fontId="2" fillId="13" borderId="4" xfId="0" applyNumberFormat="1" applyFont="1" applyFill="1" applyBorder="1" applyAlignment="1">
      <alignment horizontal="center"/>
    </xf>
    <xf numFmtId="165" fontId="0" fillId="13" borderId="4" xfId="0" applyNumberFormat="1" applyFill="1" applyBorder="1" applyAlignment="1">
      <alignment horizontal="center"/>
    </xf>
    <xf numFmtId="14" fontId="0" fillId="13" borderId="4" xfId="0" applyNumberFormat="1" applyFill="1" applyBorder="1" applyAlignment="1">
      <alignment horizontal="center"/>
    </xf>
    <xf numFmtId="165" fontId="0" fillId="13" borderId="5" xfId="0" applyNumberFormat="1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165" fontId="0" fillId="13" borderId="7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2" fillId="13" borderId="9" xfId="0" applyNumberFormat="1" applyFont="1" applyFill="1" applyBorder="1" applyAlignment="1">
      <alignment horizontal="center"/>
    </xf>
    <xf numFmtId="164" fontId="0" fillId="13" borderId="9" xfId="0" applyNumberFormat="1" applyFill="1" applyBorder="1" applyAlignment="1">
      <alignment horizontal="center"/>
    </xf>
    <xf numFmtId="165" fontId="2" fillId="13" borderId="9" xfId="0" applyNumberFormat="1" applyFont="1" applyFill="1" applyBorder="1" applyAlignment="1">
      <alignment horizontal="center"/>
    </xf>
    <xf numFmtId="165" fontId="0" fillId="13" borderId="9" xfId="0" applyNumberFormat="1" applyFill="1" applyBorder="1" applyAlignment="1">
      <alignment horizontal="center"/>
    </xf>
    <xf numFmtId="14" fontId="0" fillId="13" borderId="9" xfId="0" applyNumberFormat="1" applyFill="1" applyBorder="1" applyAlignment="1">
      <alignment horizontal="center"/>
    </xf>
    <xf numFmtId="165" fontId="0" fillId="13" borderId="10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2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8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165" fontId="0" fillId="13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Fill="1" applyBorder="1" applyAlignment="1"/>
    <xf numFmtId="0" fontId="0" fillId="0" borderId="15" xfId="0" applyFill="1" applyBorder="1" applyAlignment="1"/>
    <xf numFmtId="0" fontId="7" fillId="0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Continuous"/>
    </xf>
    <xf numFmtId="0" fontId="0" fillId="14" borderId="0" xfId="0" applyFill="1" applyBorder="1" applyAlignment="1"/>
    <xf numFmtId="0" fontId="0" fillId="5" borderId="0" xfId="0" applyFill="1"/>
    <xf numFmtId="0" fontId="0" fillId="14" borderId="15" xfId="0" applyFill="1" applyBorder="1" applyAlignment="1"/>
  </cellXfs>
  <cellStyles count="2">
    <cellStyle name="Normal" xfId="0" builtinId="0"/>
    <cellStyle name="Normal 2" xfId="1" xr:uid="{BC1E260A-BCDA-4DC4-B8C0-1E98E5A69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Concentrations (mgC/mg)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Samples'!$O$36:$O$44</c:f>
              <c:numCache>
                <c:formatCode>0.000</c:formatCode>
                <c:ptCount val="9"/>
                <c:pt idx="0">
                  <c:v>1.4275283509600518E-2</c:v>
                </c:pt>
                <c:pt idx="1">
                  <c:v>4.1672818488478154E-2</c:v>
                </c:pt>
                <c:pt idx="2">
                  <c:v>3.8214387509899805E-2</c:v>
                </c:pt>
                <c:pt idx="3">
                  <c:v>2.1624750611575927E-2</c:v>
                </c:pt>
                <c:pt idx="4">
                  <c:v>4.8117931554435479E-2</c:v>
                </c:pt>
                <c:pt idx="5">
                  <c:v>3.7411501977499997E-2</c:v>
                </c:pt>
                <c:pt idx="6">
                  <c:v>1.4162913918015331E-2</c:v>
                </c:pt>
                <c:pt idx="7">
                  <c:v>3.4453948702562319E-2</c:v>
                </c:pt>
                <c:pt idx="8">
                  <c:v>4.8123480487998367E-2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8-4663-82FE-2FDEE967B116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Samples'!$O$46:$O$57</c:f>
              <c:numCache>
                <c:formatCode>0.000</c:formatCode>
                <c:ptCount val="12"/>
                <c:pt idx="0">
                  <c:v>3.9289218981435024E-2</c:v>
                </c:pt>
                <c:pt idx="1">
                  <c:v>3.0706717222428074E-2</c:v>
                </c:pt>
                <c:pt idx="2">
                  <c:v>2.4355743821808513E-2</c:v>
                </c:pt>
                <c:pt idx="3">
                  <c:v>1.2947988089113313E-2</c:v>
                </c:pt>
                <c:pt idx="4">
                  <c:v>3.9185770295907078E-2</c:v>
                </c:pt>
                <c:pt idx="5">
                  <c:v>1.0290745463990066E-2</c:v>
                </c:pt>
                <c:pt idx="6">
                  <c:v>1.8901883746156495E-2</c:v>
                </c:pt>
                <c:pt idx="7">
                  <c:v>5.7839505209629632E-2</c:v>
                </c:pt>
                <c:pt idx="8">
                  <c:v>3.4015607951991461E-2</c:v>
                </c:pt>
                <c:pt idx="9">
                  <c:v>1.6366473070102194E-2</c:v>
                </c:pt>
                <c:pt idx="10">
                  <c:v>6.3932943295208655E-2</c:v>
                </c:pt>
                <c:pt idx="11">
                  <c:v>5.3229190612098028E-2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08-4663-82FE-2FDEE967B116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Samples'!$O$59:$O$68</c:f>
              <c:numCache>
                <c:formatCode>0.000</c:formatCode>
                <c:ptCount val="10"/>
                <c:pt idx="0">
                  <c:v>1.4761361997822069E-2</c:v>
                </c:pt>
                <c:pt idx="1">
                  <c:v>1.5058361144762035E-2</c:v>
                </c:pt>
                <c:pt idx="2">
                  <c:v>2.8185368694723621E-2</c:v>
                </c:pt>
                <c:pt idx="3">
                  <c:v>2.1222551780676606E-2</c:v>
                </c:pt>
                <c:pt idx="4">
                  <c:v>2.7976898447768763E-2</c:v>
                </c:pt>
                <c:pt idx="5">
                  <c:v>3.8450563674918829E-2</c:v>
                </c:pt>
                <c:pt idx="6">
                  <c:v>1.7886653884458457E-2</c:v>
                </c:pt>
                <c:pt idx="7">
                  <c:v>1.6280268144578312E-2</c:v>
                </c:pt>
                <c:pt idx="8">
                  <c:v>1.9121543922762271E-2</c:v>
                </c:pt>
                <c:pt idx="9">
                  <c:v>0.1477072933292011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08-4663-82FE-2FDEE967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Nitrogen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Samples'!$S$71:$S$78</c:f>
              <c:numCache>
                <c:formatCode>0.000</c:formatCode>
                <c:ptCount val="8"/>
                <c:pt idx="0">
                  <c:v>1.0901794040645514</c:v>
                </c:pt>
                <c:pt idx="1">
                  <c:v>0.12083477356246732</c:v>
                </c:pt>
                <c:pt idx="2">
                  <c:v>0.57716289500423379</c:v>
                </c:pt>
                <c:pt idx="3">
                  <c:v>0.4188589299167082</c:v>
                </c:pt>
                <c:pt idx="4">
                  <c:v>0.33340865272307069</c:v>
                </c:pt>
                <c:pt idx="5">
                  <c:v>0.37687971199087078</c:v>
                </c:pt>
                <c:pt idx="6">
                  <c:v>0.19279147674361641</c:v>
                </c:pt>
                <c:pt idx="7">
                  <c:v>0.16948198261392142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3-4E6E-9B65-768B3A64CC45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Samples'!$S$80:$S$92</c:f>
              <c:numCache>
                <c:formatCode>0.000</c:formatCode>
                <c:ptCount val="13"/>
                <c:pt idx="0">
                  <c:v>0.17454287453069797</c:v>
                </c:pt>
                <c:pt idx="1">
                  <c:v>9.3291047016118983E-2</c:v>
                </c:pt>
                <c:pt idx="2">
                  <c:v>-0.18964228261324384</c:v>
                </c:pt>
                <c:pt idx="3">
                  <c:v>0.35392455522788208</c:v>
                </c:pt>
                <c:pt idx="4">
                  <c:v>0.23639572792721517</c:v>
                </c:pt>
                <c:pt idx="5">
                  <c:v>0.3610148805277496</c:v>
                </c:pt>
                <c:pt idx="6">
                  <c:v>0.22584131632020921</c:v>
                </c:pt>
                <c:pt idx="7">
                  <c:v>0.17044564966222317</c:v>
                </c:pt>
                <c:pt idx="8">
                  <c:v>0.28067760361842103</c:v>
                </c:pt>
                <c:pt idx="9">
                  <c:v>0.64814216875848041</c:v>
                </c:pt>
                <c:pt idx="10">
                  <c:v>0.27153190842331631</c:v>
                </c:pt>
                <c:pt idx="11">
                  <c:v>0.39384541446935828</c:v>
                </c:pt>
                <c:pt idx="12">
                  <c:v>0.36305354438579657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3-4E6E-9B65-768B3A64CC45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Samples'!$S$94:$S$105</c:f>
              <c:numCache>
                <c:formatCode>0.000</c:formatCode>
                <c:ptCount val="12"/>
                <c:pt idx="0">
                  <c:v>0.15683176995033121</c:v>
                </c:pt>
                <c:pt idx="1">
                  <c:v>0.19023096757851138</c:v>
                </c:pt>
                <c:pt idx="2">
                  <c:v>-1.6027230326546356E-4</c:v>
                </c:pt>
                <c:pt idx="3">
                  <c:v>0.21982702913497337</c:v>
                </c:pt>
                <c:pt idx="4">
                  <c:v>0.65265874071841856</c:v>
                </c:pt>
                <c:pt idx="5">
                  <c:v>0.14840236413115043</c:v>
                </c:pt>
                <c:pt idx="6">
                  <c:v>0.28898223577701382</c:v>
                </c:pt>
                <c:pt idx="7">
                  <c:v>0.64241861616104012</c:v>
                </c:pt>
                <c:pt idx="8">
                  <c:v>0.52116159026022513</c:v>
                </c:pt>
                <c:pt idx="9">
                  <c:v>0.17366525812700745</c:v>
                </c:pt>
                <c:pt idx="10">
                  <c:v>0.29535755831295851</c:v>
                </c:pt>
                <c:pt idx="11">
                  <c:v>0.91714721770952934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3-4E6E-9B65-768B3A64C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2021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Downstream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Samples'!$V$33:$V$36</c:f>
              <c:numCache>
                <c:formatCode>m/d/yyyy</c:formatCode>
                <c:ptCount val="4"/>
                <c:pt idx="0">
                  <c:v>44393</c:v>
                </c:pt>
                <c:pt idx="1">
                  <c:v>44406</c:v>
                </c:pt>
                <c:pt idx="2">
                  <c:v>44413</c:v>
                </c:pt>
                <c:pt idx="3">
                  <c:v>44421</c:v>
                </c:pt>
              </c:numCache>
            </c:numRef>
          </c:xVal>
          <c:yVal>
            <c:numRef>
              <c:f>'Composite Samples'!$W$33:$W$36</c:f>
              <c:numCache>
                <c:formatCode>0.000</c:formatCode>
                <c:ptCount val="4"/>
                <c:pt idx="0">
                  <c:v>2.0371075703156823E-2</c:v>
                </c:pt>
                <c:pt idx="1">
                  <c:v>2.7400409410899201E-2</c:v>
                </c:pt>
                <c:pt idx="2">
                  <c:v>2.6033317873838013E-2</c:v>
                </c:pt>
                <c:pt idx="3" formatCode="0.00">
                  <c:v>1.9023718300554267E-2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E-4443-9037-61B5B3715BE1}"/>
            </c:ext>
          </c:extLst>
        </c:ser>
        <c:ser>
          <c:idx val="1"/>
          <c:order val="1"/>
          <c:tx>
            <c:v>Upstream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Samples'!$V$50:$V$53</c:f>
              <c:numCache>
                <c:formatCode>m/d/yyyy</c:formatCode>
                <c:ptCount val="4"/>
                <c:pt idx="0">
                  <c:v>44393</c:v>
                </c:pt>
                <c:pt idx="1">
                  <c:v>44406</c:v>
                </c:pt>
                <c:pt idx="2">
                  <c:v>44413</c:v>
                </c:pt>
                <c:pt idx="3">
                  <c:v>44421</c:v>
                </c:pt>
              </c:numCache>
            </c:numRef>
          </c:xVal>
          <c:yVal>
            <c:numRef>
              <c:f>'Composite Samples'!$W$50:$W$53</c:f>
              <c:numCache>
                <c:formatCode>0.000</c:formatCode>
                <c:ptCount val="4"/>
                <c:pt idx="0">
                  <c:v>3.3250010720744683E-2</c:v>
                </c:pt>
                <c:pt idx="1">
                  <c:v>2.2775288162952535E-2</c:v>
                </c:pt>
                <c:pt idx="2">
                  <c:v>2.9145965618556091E-2</c:v>
                </c:pt>
                <c:pt idx="3" formatCode="0.00">
                  <c:v>3.0251833342143975E-2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E-4443-9037-61B5B371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Samples'!$Z$2:$Z$5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44393</c:v>
                      </c:pt>
                      <c:pt idx="1">
                        <c:v>44406</c:v>
                      </c:pt>
                      <c:pt idx="2">
                        <c:v>44413</c:v>
                      </c:pt>
                      <c:pt idx="3">
                        <c:v>44421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Samples'!$AA$2:$AA$5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2.6810543211950755E-2</c:v>
                      </c:pt>
                      <c:pt idx="1">
                        <c:v>2.5087848786925868E-2</c:v>
                      </c:pt>
                      <c:pt idx="2">
                        <c:v>2.7589641746197054E-2</c:v>
                      </c:pt>
                      <c:pt idx="3">
                        <c:v>2.4637775821349121E-2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C2E-4443-9037-61B5B3715BE1}"/>
                  </c:ext>
                </c:extLst>
              </c15:ser>
            </c15:filteredScatterSeries>
          </c:ext>
        </c:extLst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2022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Samples'!$V$37:$V$40</c:f>
              <c:numCache>
                <c:formatCode>m/d/yyyy</c:formatCode>
                <c:ptCount val="4"/>
                <c:pt idx="0">
                  <c:v>44754</c:v>
                </c:pt>
                <c:pt idx="1">
                  <c:v>44777</c:v>
                </c:pt>
                <c:pt idx="2">
                  <c:v>44783</c:v>
                </c:pt>
                <c:pt idx="3">
                  <c:v>44796</c:v>
                </c:pt>
              </c:numCache>
            </c:numRef>
          </c:xVal>
          <c:yVal>
            <c:numRef>
              <c:f>'Composite Samples'!$W$37:$W$40</c:f>
              <c:numCache>
                <c:formatCode>0.000</c:formatCode>
                <c:ptCount val="4"/>
                <c:pt idx="0">
                  <c:v>3.6863794196113499E-2</c:v>
                </c:pt>
                <c:pt idx="1">
                  <c:v>1.7629051004676988E-2</c:v>
                </c:pt>
                <c:pt idx="2">
                  <c:v>3.0648944576417925E-2</c:v>
                </c:pt>
                <c:pt idx="3">
                  <c:v>2.7828849239432716E-2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5-4CE0-BE52-534C86A969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Samples'!$V$54:$V$57</c:f>
              <c:numCache>
                <c:formatCode>m/d/yyyy</c:formatCode>
                <c:ptCount val="4"/>
                <c:pt idx="0">
                  <c:v>44754</c:v>
                </c:pt>
                <c:pt idx="1">
                  <c:v>44777</c:v>
                </c:pt>
                <c:pt idx="2">
                  <c:v>44783</c:v>
                </c:pt>
                <c:pt idx="3">
                  <c:v>44796</c:v>
                </c:pt>
              </c:numCache>
            </c:numRef>
          </c:xVal>
          <c:yVal>
            <c:numRef>
              <c:f>'Composite Samples'!$W$54:$W$57</c:f>
              <c:numCache>
                <c:formatCode>0.000</c:formatCode>
                <c:ptCount val="4"/>
                <c:pt idx="0">
                  <c:v>1.708526993489496E-2</c:v>
                </c:pt>
                <c:pt idx="1">
                  <c:v>3.9185770295907078E-2</c:v>
                </c:pt>
                <c:pt idx="2">
                  <c:v>1.0290745463990066E-2</c:v>
                </c:pt>
                <c:pt idx="3">
                  <c:v>1.8901883746156495E-2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5-4CE0-BE52-534C86A9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Samples'!$Z$6:$Z$9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44754</c:v>
                      </c:pt>
                      <c:pt idx="1">
                        <c:v>44777</c:v>
                      </c:pt>
                      <c:pt idx="2">
                        <c:v>44783</c:v>
                      </c:pt>
                      <c:pt idx="3">
                        <c:v>44796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Samples'!$AA$6:$AA$9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2.6974532065504243E-2</c:v>
                      </c:pt>
                      <c:pt idx="1">
                        <c:v>2.8407410650292033E-2</c:v>
                      </c:pt>
                      <c:pt idx="2">
                        <c:v>2.0469845020203995E-2</c:v>
                      </c:pt>
                      <c:pt idx="3">
                        <c:v>2.3365366492794606E-2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1D5-4CE0-BE52-534C86A969E6}"/>
                  </c:ext>
                </c:extLst>
              </c15:ser>
            </c15:filteredScatterSeries>
          </c:ext>
        </c:extLst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2023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'Composite Samples'!$M$31:$X$31</c:f>
              <c:strCache>
                <c:ptCount val="1"/>
                <c:pt idx="0">
                  <c:v>Downstream Reach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Samples'!$V$41:$V$42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Samples'!$W$41:$W$42</c:f>
              <c:numCache>
                <c:formatCode>0.00</c:formatCode>
                <c:ptCount val="2"/>
                <c:pt idx="0">
                  <c:v>3.4265477573018809E-2</c:v>
                </c:pt>
                <c:pt idx="1">
                  <c:v>2.9779816135687299E-2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8-44BF-AF3E-29D129C5E1C0}"/>
            </c:ext>
          </c:extLst>
        </c:ser>
        <c:ser>
          <c:idx val="1"/>
          <c:order val="1"/>
          <c:tx>
            <c:strRef>
              <c:f>'Composite Samples'!$M$48:$X$48</c:f>
              <c:strCache>
                <c:ptCount val="1"/>
                <c:pt idx="0">
                  <c:v>Upstream Reach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Samples'!$V$58:$V$59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Samples'!$W$58:$W$59</c:f>
              <c:numCache>
                <c:formatCode>0.00</c:formatCode>
                <c:ptCount val="2"/>
                <c:pt idx="0">
                  <c:v>2.4800824529672347E-2</c:v>
                </c:pt>
                <c:pt idx="1">
                  <c:v>4.8136000146327983E-2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8-44BF-AF3E-29D129C5E1C0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Samples'!$Z$10:$Z$11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Samples'!$AA$10:$AA$11</c:f>
              <c:numCache>
                <c:formatCode>0.000</c:formatCode>
                <c:ptCount val="2"/>
                <c:pt idx="0">
                  <c:v>2.9533151051345578E-2</c:v>
                </c:pt>
                <c:pt idx="1">
                  <c:v>3.8957908141007642E-2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38-44BF-AF3E-29D129C5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2023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Samples'!$V$43:$V$46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Samples'!$W$43:$W$46</c:f>
              <c:numCache>
                <c:formatCode>0.00</c:formatCode>
                <c:ptCount val="4"/>
                <c:pt idx="0" formatCode="0.000">
                  <c:v>3.7492845663279158E-2</c:v>
                </c:pt>
                <c:pt idx="1">
                  <c:v>2.2847642808406565E-2</c:v>
                </c:pt>
                <c:pt idx="2">
                  <c:v>4.0709946511432164E-2</c:v>
                </c:pt>
                <c:pt idx="3">
                  <c:v>3.0644232792768952E-2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3-4F6F-BA4E-591B148EA2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Samples'!$V$60:$V$63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Samples'!$W$60:$W$63</c:f>
              <c:numCache>
                <c:formatCode>0.00</c:formatCode>
                <c:ptCount val="4"/>
                <c:pt idx="0" formatCode="0.000">
                  <c:v>2.9771254604649969E-2</c:v>
                </c:pt>
                <c:pt idx="1">
                  <c:v>1.5603218377565278E-2</c:v>
                </c:pt>
                <c:pt idx="2">
                  <c:v>3.9169478640177752E-2</c:v>
                </c:pt>
                <c:pt idx="3">
                  <c:v>8.3019988143099174E-2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3-4F6F-BA4E-591B148EA238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Samples'!$Z$12:$Z$15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Samples'!$AA$12:$AA$15</c:f>
              <c:numCache>
                <c:formatCode>0.000</c:formatCode>
                <c:ptCount val="4"/>
                <c:pt idx="0">
                  <c:v>3.3632050133964565E-2</c:v>
                </c:pt>
                <c:pt idx="1">
                  <c:v>1.9225430592985922E-2</c:v>
                </c:pt>
                <c:pt idx="2">
                  <c:v>3.9939712575804961E-2</c:v>
                </c:pt>
                <c:pt idx="3">
                  <c:v>5.6832110467934065E-2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3-4F6F-BA4E-591B148E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 -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Seasonal!$J$3:$J$6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Seasonal!$L$3:$L$6</c:f>
              <c:numCache>
                <c:formatCode>0.000</c:formatCode>
                <c:ptCount val="4"/>
                <c:pt idx="0">
                  <c:v>3.7411501977499997E-2</c:v>
                </c:pt>
                <c:pt idx="1">
                  <c:v>5.1574415895515327E-2</c:v>
                </c:pt>
                <c:pt idx="2">
                  <c:v>8.6028364598077639E-2</c:v>
                </c:pt>
                <c:pt idx="3">
                  <c:v>0.134151845086076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2-48E0-9241-F537854CDDEA}"/>
            </c:ext>
          </c:extLst>
        </c:ser>
        <c:ser>
          <c:idx val="1"/>
          <c:order val="1"/>
          <c:tx>
            <c:v>Up -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Seasonal!$J$8:$J$11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Seasonal!$L$8:$L$11</c:f>
              <c:numCache>
                <c:formatCode>0.000</c:formatCode>
                <c:ptCount val="4"/>
                <c:pt idx="0">
                  <c:v>3.4015607951991461E-2</c:v>
                </c:pt>
                <c:pt idx="1">
                  <c:v>5.0382081022093655E-2</c:v>
                </c:pt>
                <c:pt idx="2">
                  <c:v>0.11431502431730231</c:v>
                </c:pt>
                <c:pt idx="3">
                  <c:v>0.16754421492940033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2-48E0-9241-F537854CDDEA}"/>
            </c:ext>
          </c:extLst>
        </c:ser>
        <c:ser>
          <c:idx val="2"/>
          <c:order val="2"/>
          <c:tx>
            <c:v>Up -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Seasonal!$J$13:$J$15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Seasonal!$L$13:$L$15</c:f>
              <c:numCache>
                <c:formatCode>0.000</c:formatCode>
                <c:ptCount val="3"/>
                <c:pt idx="0">
                  <c:v>1.7886653884458457E-2</c:v>
                </c:pt>
                <c:pt idx="1">
                  <c:v>3.4166922029036768E-2</c:v>
                </c:pt>
                <c:pt idx="2">
                  <c:v>5.3288465951799036E-2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2-48E0-9241-F537854CDDEA}"/>
            </c:ext>
          </c:extLst>
        </c:ser>
        <c:ser>
          <c:idx val="3"/>
          <c:order val="3"/>
          <c:tx>
            <c:v>Lower - Top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Seasonal!$J$17:$J$20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Seasonal!$L$17:$L$20</c:f>
              <c:numCache>
                <c:formatCode>0.000</c:formatCode>
                <c:ptCount val="4"/>
                <c:pt idx="0">
                  <c:v>4.1712511737339225E-2</c:v>
                </c:pt>
                <c:pt idx="1">
                  <c:v>9.0090230709249319E-2</c:v>
                </c:pt>
                <c:pt idx="2">
                  <c:v>0.1326519710633467</c:v>
                </c:pt>
                <c:pt idx="3">
                  <c:v>0.1638254314232368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02-48E0-9241-F537854CDDEA}"/>
            </c:ext>
          </c:extLst>
        </c:ser>
        <c:ser>
          <c:idx val="4"/>
          <c:order val="4"/>
          <c:tx>
            <c:v>Lower -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Seasonal!$J$22:$J$25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Seasonal!$L$22:$L$25</c:f>
              <c:numCache>
                <c:formatCode>0.000</c:formatCode>
                <c:ptCount val="4"/>
                <c:pt idx="0">
                  <c:v>4.8660426133989146E-2</c:v>
                </c:pt>
                <c:pt idx="1">
                  <c:v>5.6535727598209497E-2</c:v>
                </c:pt>
                <c:pt idx="2">
                  <c:v>9.4574502150681861E-2</c:v>
                </c:pt>
                <c:pt idx="3">
                  <c:v>0.12468950737632965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2-48E0-9241-F537854CDDEA}"/>
            </c:ext>
          </c:extLst>
        </c:ser>
        <c:ser>
          <c:idx val="5"/>
          <c:order val="5"/>
          <c:tx>
            <c:v>Lower - Bottom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Seasonal!$J$27:$J$29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Seasonal!$L$27:$L$29</c:f>
              <c:numCache>
                <c:formatCode>0.000</c:formatCode>
                <c:ptCount val="3"/>
                <c:pt idx="0">
                  <c:v>2.2105599118509095E-2</c:v>
                </c:pt>
                <c:pt idx="1">
                  <c:v>3.4395507107598339E-2</c:v>
                </c:pt>
                <c:pt idx="2">
                  <c:v>7.5924831735325077E-2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02-48E0-9241-F537854CD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Seasonal!$J$3:$J$6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Seasonal!$N$3:$N$6</c:f>
              <c:numCache>
                <c:formatCode>0.0000</c:formatCode>
                <c:ptCount val="4"/>
                <c:pt idx="0">
                  <c:v>6.5470128460624999E-2</c:v>
                </c:pt>
                <c:pt idx="1">
                  <c:v>9.8724650340124995E-2</c:v>
                </c:pt>
                <c:pt idx="2">
                  <c:v>0.17335190322987498</c:v>
                </c:pt>
                <c:pt idx="3">
                  <c:v>0.29163941826937501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3-4DC3-9392-B790C5C65E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Seasonal!$J$8:$J$11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Seasonal!$N$8:$N$11</c:f>
              <c:numCache>
                <c:formatCode>0.0000</c:formatCode>
                <c:ptCount val="4"/>
                <c:pt idx="0">
                  <c:v>7.1738917170749997E-2</c:v>
                </c:pt>
                <c:pt idx="1">
                  <c:v>0.104570062149375</c:v>
                </c:pt>
                <c:pt idx="2">
                  <c:v>0.22866390508537499</c:v>
                </c:pt>
                <c:pt idx="3">
                  <c:v>0.33128978458549996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3-4DC3-9392-B790C5C65E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Seasonal!$J$13:$J$15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Seasonal!$N$13:$N$15</c:f>
              <c:numCache>
                <c:formatCode>0.0000</c:formatCode>
                <c:ptCount val="3"/>
                <c:pt idx="0">
                  <c:v>4.2194616513437498E-2</c:v>
                </c:pt>
                <c:pt idx="1">
                  <c:v>7.4624910657437496E-2</c:v>
                </c:pt>
                <c:pt idx="2">
                  <c:v>0.1143594789289375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3-4DC3-9392-B790C5C65E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Seasonal!$J$17:$J$20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Seasonal!$N$17:$N$20</c:f>
              <c:numCache>
                <c:formatCode>0.0000</c:formatCode>
                <c:ptCount val="4"/>
                <c:pt idx="0">
                  <c:v>7.7835546901874997E-2</c:v>
                </c:pt>
                <c:pt idx="1">
                  <c:v>0.181170354625875</c:v>
                </c:pt>
                <c:pt idx="2">
                  <c:v>0.27076281807125002</c:v>
                </c:pt>
                <c:pt idx="3">
                  <c:v>0.33600887060450002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3-4DC3-9392-B790C5C65E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Seasonal!$J$22:$J$25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Seasonal!$N$22:$N$25</c:f>
              <c:numCache>
                <c:formatCode>0.0000</c:formatCode>
                <c:ptCount val="4"/>
                <c:pt idx="0">
                  <c:v>0.10758820218224999</c:v>
                </c:pt>
                <c:pt idx="1">
                  <c:v>0.12372469488243748</c:v>
                </c:pt>
                <c:pt idx="2">
                  <c:v>0.19603640530668748</c:v>
                </c:pt>
                <c:pt idx="3">
                  <c:v>0.25879607619693745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83-4DC3-9392-B790C5C65E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Seasonal!$J$27:$J$29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Seasonal!$N$27:$N$29</c:f>
              <c:numCache>
                <c:formatCode>0.0000</c:formatCode>
                <c:ptCount val="3"/>
                <c:pt idx="0">
                  <c:v>4.1293259153374992E-2</c:v>
                </c:pt>
                <c:pt idx="1">
                  <c:v>6.6426120991062487E-2</c:v>
                </c:pt>
                <c:pt idx="2">
                  <c:v>0.13877020449256247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83-4DC3-9392-B790C5C6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 -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Seasonal!$Q$3:$Q$4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Seasonal!$S$3:$S$4</c:f>
              <c:numCache>
                <c:formatCode>0.000</c:formatCode>
                <c:ptCount val="2"/>
                <c:pt idx="0">
                  <c:v>2.1624750611575927E-2</c:v>
                </c:pt>
                <c:pt idx="1">
                  <c:v>6.9742682166011399E-2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F-42DB-B7F1-F97E07AEB8F1}"/>
            </c:ext>
          </c:extLst>
        </c:ser>
        <c:ser>
          <c:idx val="1"/>
          <c:order val="1"/>
          <c:tx>
            <c:v>Up -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Seasonal!$Q$6</c:f>
              <c:numCache>
                <c:formatCode>m/d/yyyy</c:formatCode>
                <c:ptCount val="1"/>
                <c:pt idx="0">
                  <c:v>45045</c:v>
                </c:pt>
              </c:numCache>
            </c:numRef>
          </c:xVal>
          <c:yVal>
            <c:numRef>
              <c:f>Seasonal!$S$6</c:f>
              <c:numCache>
                <c:formatCode>0.000</c:formatCode>
                <c:ptCount val="1"/>
                <c:pt idx="0">
                  <c:v>5.7839505209629632E-2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F-42DB-B7F1-F97E07AEB8F1}"/>
            </c:ext>
          </c:extLst>
        </c:ser>
        <c:ser>
          <c:idx val="2"/>
          <c:order val="2"/>
          <c:tx>
            <c:v>Up -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Seasonal!$Q$8:$Q$9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Seasonal!$S$8:$S$9</c:f>
              <c:numCache>
                <c:formatCode>0.000</c:formatCode>
                <c:ptCount val="2"/>
                <c:pt idx="0">
                  <c:v>2.7976898447768763E-2</c:v>
                </c:pt>
                <c:pt idx="1">
                  <c:v>6.6427462122687589E-2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F-42DB-B7F1-F97E07AEB8F1}"/>
            </c:ext>
          </c:extLst>
        </c:ser>
        <c:ser>
          <c:idx val="3"/>
          <c:order val="3"/>
          <c:tx>
            <c:v>Lower - Top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Seasonal!$Q$11:$Q$12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Seasonal!$S$11:$S$12</c:f>
              <c:numCache>
                <c:formatCode>0.000</c:formatCode>
                <c:ptCount val="2"/>
                <c:pt idx="0">
                  <c:v>4.5796617339119383E-2</c:v>
                </c:pt>
                <c:pt idx="1">
                  <c:v>9.371956431910447E-2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6F-42DB-B7F1-F97E07AEB8F1}"/>
            </c:ext>
          </c:extLst>
        </c:ser>
        <c:ser>
          <c:idx val="4"/>
          <c:order val="4"/>
          <c:tx>
            <c:v>Lower -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Seasonal!$Q$14:$Q$15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Seasonal!$S$14:$S$15</c:f>
              <c:numCache>
                <c:formatCode>0.000</c:formatCode>
                <c:ptCount val="2"/>
                <c:pt idx="0">
                  <c:v>3.2583484975625902E-2</c:v>
                </c:pt>
                <c:pt idx="1">
                  <c:v>4.3330352785400338E-2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6F-42DB-B7F1-F97E07AEB8F1}"/>
            </c:ext>
          </c:extLst>
        </c:ser>
        <c:ser>
          <c:idx val="5"/>
          <c:order val="5"/>
          <c:tx>
            <c:v>Lower - Bottom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Seasonal!$Q$17:$Q$18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Seasonal!$S$17:$S$18</c:f>
              <c:numCache>
                <c:formatCode>0.000</c:formatCode>
                <c:ptCount val="2"/>
                <c:pt idx="0">
                  <c:v>2.4416330404311126E-2</c:v>
                </c:pt>
                <c:pt idx="1">
                  <c:v>5.5085964021613518E-2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6F-42DB-B7F1-F97E07AEB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Seasonal!$Q$3:$Q$4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Seasonal!$U$3:$U$4</c:f>
              <c:numCache>
                <c:formatCode>0.0000</c:formatCode>
                <c:ptCount val="2"/>
                <c:pt idx="0">
                  <c:v>4.3292750724375002E-2</c:v>
                </c:pt>
                <c:pt idx="1">
                  <c:v>0.13875872692837499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4-4B78-8219-E8D0E9A5D8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Seasonal!$Q$6</c:f>
              <c:numCache>
                <c:formatCode>m/d/yyyy</c:formatCode>
                <c:ptCount val="1"/>
                <c:pt idx="0">
                  <c:v>45045</c:v>
                </c:pt>
              </c:numCache>
            </c:numRef>
          </c:xVal>
          <c:yVal>
            <c:numRef>
              <c:f>Seasonal!$U$6</c:f>
              <c:numCache>
                <c:formatCode>0.0000</c:formatCode>
                <c:ptCount val="1"/>
                <c:pt idx="0">
                  <c:v>0.1171249980495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4-4B78-8219-E8D0E9A5D8C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Seasonal!$Q$8:$Q$9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Seasonal!$U$8:$U$9</c:f>
              <c:numCache>
                <c:formatCode>0.0000</c:formatCode>
                <c:ptCount val="2"/>
                <c:pt idx="0">
                  <c:v>5.5170443739E-2</c:v>
                </c:pt>
                <c:pt idx="1">
                  <c:v>0.12622708541025002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4-4B78-8219-E8D0E9A5D8C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Seasonal!$Q$11:$Q$12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Seasonal!$U$11:$U$12</c:f>
              <c:numCache>
                <c:formatCode>0.0000</c:formatCode>
                <c:ptCount val="2"/>
                <c:pt idx="0">
                  <c:v>5.4085805077499993E-2</c:v>
                </c:pt>
                <c:pt idx="1">
                  <c:v>0.15045885145424998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4-4B78-8219-E8D0E9A5D8C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Seasonal!$Q$14:$Q$15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Seasonal!$U$14:$U$15</c:f>
              <c:numCache>
                <c:formatCode>0.0000</c:formatCode>
                <c:ptCount val="2"/>
                <c:pt idx="0">
                  <c:v>6.7675898294374995E-2</c:v>
                </c:pt>
                <c:pt idx="1">
                  <c:v>8.9115899574874993E-2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4-4B78-8219-E8D0E9A5D8C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Seasonal!$Q$17:$Q$18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Seasonal!$U$17:$U$18</c:f>
              <c:numCache>
                <c:formatCode>0.0000</c:formatCode>
                <c:ptCount val="2"/>
                <c:pt idx="0">
                  <c:v>5.3520596246249996E-2</c:v>
                </c:pt>
                <c:pt idx="1">
                  <c:v>0.1202577189975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04-4B78-8219-E8D0E9A5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Seasonal!$W$3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Seasonal!$X$3:$X$6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Seasonal!$Z$3:$Z$6</c:f>
              <c:numCache>
                <c:formatCode>0.000</c:formatCode>
                <c:ptCount val="4"/>
                <c:pt idx="0">
                  <c:v>2.9771254604649969E-2</c:v>
                </c:pt>
                <c:pt idx="1">
                  <c:v>4.5374472982215246E-2</c:v>
                </c:pt>
                <c:pt idx="2">
                  <c:v>8.4543951622393004E-2</c:v>
                </c:pt>
                <c:pt idx="3">
                  <c:v>0.13522028717244119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97-4034-A204-E5BB847E1E00}"/>
            </c:ext>
          </c:extLst>
        </c:ser>
        <c:ser>
          <c:idx val="5"/>
          <c:order val="1"/>
          <c:tx>
            <c:strRef>
              <c:f>Seasonal!$W$8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Seasonal!$X$8:$X$11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Seasonal!$Z$8:$Z$11</c:f>
              <c:numCache>
                <c:formatCode>0.000</c:formatCode>
                <c:ptCount val="4"/>
                <c:pt idx="0">
                  <c:v>3.7492845663279158E-2</c:v>
                </c:pt>
                <c:pt idx="1">
                  <c:v>6.0340488471685723E-2</c:v>
                </c:pt>
                <c:pt idx="2">
                  <c:v>0.10105043498311789</c:v>
                </c:pt>
                <c:pt idx="3">
                  <c:v>0.13169466777588684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97-4034-A204-E5BB847E1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Samples'!$P$36:$P$44</c:f>
              <c:numCache>
                <c:formatCode>0.0000</c:formatCode>
                <c:ptCount val="9"/>
                <c:pt idx="0">
                  <c:v>2.7694050008625005E-2</c:v>
                </c:pt>
                <c:pt idx="1">
                  <c:v>8.6804480911500004E-2</c:v>
                </c:pt>
                <c:pt idx="2">
                  <c:v>8.0097356220749996E-2</c:v>
                </c:pt>
                <c:pt idx="3">
                  <c:v>4.3292750724375002E-2</c:v>
                </c:pt>
                <c:pt idx="4">
                  <c:v>9.5465976203999992E-2</c:v>
                </c:pt>
                <c:pt idx="5">
                  <c:v>6.5470128460624999E-2</c:v>
                </c:pt>
                <c:pt idx="6">
                  <c:v>3.3254521879499996E-2</c:v>
                </c:pt>
                <c:pt idx="7">
                  <c:v>7.4627252889749987E-2</c:v>
                </c:pt>
                <c:pt idx="8">
                  <c:v>0.1182875150395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9-42FC-9BCB-7BC4E987502A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Samples'!$P$46:$P$57</c:f>
              <c:numCache>
                <c:formatCode>0.0000</c:formatCode>
                <c:ptCount val="12"/>
                <c:pt idx="0">
                  <c:v>7.830341343000001E-2</c:v>
                </c:pt>
                <c:pt idx="1">
                  <c:v>7.044120930825E-2</c:v>
                </c:pt>
                <c:pt idx="2">
                  <c:v>4.5788798385000003E-2</c:v>
                </c:pt>
                <c:pt idx="3">
                  <c:v>2.5481640559374998E-2</c:v>
                </c:pt>
                <c:pt idx="4">
                  <c:v>7.0847872694999994E-2</c:v>
                </c:pt>
                <c:pt idx="5">
                  <c:v>1.8646830780749999E-2</c:v>
                </c:pt>
                <c:pt idx="6">
                  <c:v>4.1187204682874998E-2</c:v>
                </c:pt>
                <c:pt idx="7">
                  <c:v>0.1171249980495</c:v>
                </c:pt>
                <c:pt idx="8">
                  <c:v>7.1738917170749997E-2</c:v>
                </c:pt>
                <c:pt idx="9">
                  <c:v>3.2831144978625E-2</c:v>
                </c:pt>
                <c:pt idx="10">
                  <c:v>0.124093842936</c:v>
                </c:pt>
                <c:pt idx="11">
                  <c:v>0.102625879500125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9-42FC-9BCB-7BC4E987502A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Samples'!$P$59:$P$68</c:f>
              <c:numCache>
                <c:formatCode>0.0000</c:formatCode>
                <c:ptCount val="10"/>
                <c:pt idx="0">
                  <c:v>2.7958019623874997E-2</c:v>
                </c:pt>
                <c:pt idx="1">
                  <c:v>2.7526684172625E-2</c:v>
                </c:pt>
                <c:pt idx="2">
                  <c:v>6.7306660443000002E-2</c:v>
                </c:pt>
                <c:pt idx="3">
                  <c:v>4.6265162881875002E-2</c:v>
                </c:pt>
                <c:pt idx="4">
                  <c:v>5.5170443739E-2</c:v>
                </c:pt>
                <c:pt idx="5">
                  <c:v>7.1056641671250004E-2</c:v>
                </c:pt>
                <c:pt idx="6">
                  <c:v>4.2194616513437498E-2</c:v>
                </c:pt>
                <c:pt idx="7">
                  <c:v>3.2430294143999998E-2</c:v>
                </c:pt>
                <c:pt idx="8">
                  <c:v>3.9734568271499994E-2</c:v>
                </c:pt>
                <c:pt idx="9">
                  <c:v>0.32170648487100001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9-42FC-9BCB-7BC4E987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Seasonal!$W$3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Seasonal!$X$3:$X$6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Seasonal!$AB$3:$AB$6</c:f>
              <c:numCache>
                <c:formatCode>0.000</c:formatCode>
                <c:ptCount val="4"/>
                <c:pt idx="0">
                  <c:v>5.9801220714937493E-2</c:v>
                </c:pt>
                <c:pt idx="1">
                  <c:v>9.2639874382312498E-2</c:v>
                </c:pt>
                <c:pt idx="2">
                  <c:v>0.17212509574806251</c:v>
                </c:pt>
                <c:pt idx="3">
                  <c:v>0.282581793017875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0-43AF-816F-92ECC28E9942}"/>
            </c:ext>
          </c:extLst>
        </c:ser>
        <c:ser>
          <c:idx val="5"/>
          <c:order val="1"/>
          <c:tx>
            <c:strRef>
              <c:f>Seasonal!$W$8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Seasonal!$X$8:$X$11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Seasonal!$AB$8:$AB$11</c:f>
              <c:numCache>
                <c:formatCode>0.000</c:formatCode>
                <c:ptCount val="4"/>
                <c:pt idx="0">
                  <c:v>7.5572336079166649E-2</c:v>
                </c:pt>
                <c:pt idx="1">
                  <c:v>0.12377372349979165</c:v>
                </c:pt>
                <c:pt idx="2">
                  <c:v>0.20185647595683331</c:v>
                </c:pt>
                <c:pt idx="3">
                  <c:v>0.26585933766858333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0-43AF-816F-92ECC28E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mgC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Seasonal!$AD$3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Seasonal!$AE$3:$AE$4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Seasonal!$AG$3:$AG$4</c:f>
              <c:numCache>
                <c:formatCode>0.000</c:formatCode>
                <c:ptCount val="2"/>
                <c:pt idx="0">
                  <c:v>2.4800824529672347E-2</c:v>
                </c:pt>
                <c:pt idx="1">
                  <c:v>7.2936824676000322E-2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C-47FF-AC18-6FF8CB9E6E06}"/>
            </c:ext>
          </c:extLst>
        </c:ser>
        <c:ser>
          <c:idx val="5"/>
          <c:order val="1"/>
          <c:tx>
            <c:strRef>
              <c:f>Seasonal!$AD$6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Seasonal!$AE$6:$AE$7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Seasonal!$AG$6:$AG$7</c:f>
              <c:numCache>
                <c:formatCode>0.000</c:formatCode>
                <c:ptCount val="2"/>
                <c:pt idx="0">
                  <c:v>3.4265477573018809E-2</c:v>
                </c:pt>
                <c:pt idx="1">
                  <c:v>9.8310771281724912E-2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C-47FF-AC18-6FF8CB9E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Seasonal!$AD$3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Seasonal!$AE$3:$AE$4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Seasonal!$AI$3:$AI$4</c:f>
              <c:numCache>
                <c:formatCode>0.000</c:formatCode>
                <c:ptCount val="2"/>
                <c:pt idx="0">
                  <c:v>4.9231597231687504E-2</c:v>
                </c:pt>
                <c:pt idx="1">
                  <c:v>0.1437808025399375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7-45EA-8BD2-90F41A60F355}"/>
            </c:ext>
          </c:extLst>
        </c:ser>
        <c:ser>
          <c:idx val="5"/>
          <c:order val="1"/>
          <c:tx>
            <c:strRef>
              <c:f>Seasonal!$AD$6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Seasonal!$AE$6:$AE$7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Seasonal!$AI$6:$AI$7</c:f>
              <c:numCache>
                <c:formatCode>0.000</c:formatCode>
                <c:ptCount val="2"/>
                <c:pt idx="0">
                  <c:v>5.8427433206041657E-2</c:v>
                </c:pt>
                <c:pt idx="1">
                  <c:v>0.1783715898815833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7-45EA-8BD2-90F41A60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Seasonal!$AK$3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Seasonal!$AL$3:$AL$6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Seasonal!$AN$3:$AN$6</c:f>
              <c:numCache>
                <c:formatCode>0.000</c:formatCode>
                <c:ptCount val="4"/>
                <c:pt idx="0">
                  <c:v>3.3632050133964565E-2</c:v>
                </c:pt>
                <c:pt idx="1">
                  <c:v>5.2857480726950484E-2</c:v>
                </c:pt>
                <c:pt idx="2">
                  <c:v>9.2797193302755446E-2</c:v>
                </c:pt>
                <c:pt idx="3">
                  <c:v>0.13345747747416403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5-4DD8-87EC-40140706343C}"/>
            </c:ext>
          </c:extLst>
        </c:ser>
        <c:ser>
          <c:idx val="5"/>
          <c:order val="1"/>
          <c:tx>
            <c:strRef>
              <c:f>Seasonal!$AK$9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Seasonal!$AL$9:$AL$10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Seasonal!$AN$9:$AN$10</c:f>
              <c:numCache>
                <c:formatCode>0.000</c:formatCode>
                <c:ptCount val="2"/>
                <c:pt idx="0">
                  <c:v>2.9533151051345578E-2</c:v>
                </c:pt>
                <c:pt idx="1">
                  <c:v>8.5623797978862617E-2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5-4DD8-87EC-401407063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Seasonal!$AK$3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Seasonal!$AL$3:$AL$6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Seasonal!$AP$3:$AP$6</c:f>
              <c:numCache>
                <c:formatCode>0.000</c:formatCode>
                <c:ptCount val="4"/>
                <c:pt idx="0">
                  <c:v>6.7686778397052075E-2</c:v>
                </c:pt>
                <c:pt idx="1">
                  <c:v>0.10820679894105208</c:v>
                </c:pt>
                <c:pt idx="2">
                  <c:v>0.18699078585244788</c:v>
                </c:pt>
                <c:pt idx="3">
                  <c:v>0.27422056534322914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1-4C30-A925-3E5F023316F6}"/>
            </c:ext>
          </c:extLst>
        </c:ser>
        <c:ser>
          <c:idx val="5"/>
          <c:order val="1"/>
          <c:tx>
            <c:strRef>
              <c:f>Seasonal!$AK$9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Seasonal!$AL$9:$AL$10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Seasonal!$AP$9:$AP$10</c:f>
              <c:numCache>
                <c:formatCode>0.000</c:formatCode>
                <c:ptCount val="2"/>
                <c:pt idx="0">
                  <c:v>5.3829515218864581E-2</c:v>
                </c:pt>
                <c:pt idx="1">
                  <c:v>0.16107619621076041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1-4C30-A925-3E5F0233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Samples'!$P$71:$P$78</c:f>
              <c:numCache>
                <c:formatCode>0.0000</c:formatCode>
                <c:ptCount val="8"/>
                <c:pt idx="0">
                  <c:v>7.9554719103750005E-2</c:v>
                </c:pt>
                <c:pt idx="1">
                  <c:v>1.230196078646875E-2</c:v>
                </c:pt>
                <c:pt idx="2">
                  <c:v>5.4085805077499993E-2</c:v>
                </c:pt>
                <c:pt idx="3">
                  <c:v>9.6373046376749996E-2</c:v>
                </c:pt>
                <c:pt idx="4">
                  <c:v>7.7835546901874997E-2</c:v>
                </c:pt>
                <c:pt idx="5">
                  <c:v>0.10333480772399999</c:v>
                </c:pt>
                <c:pt idx="6">
                  <c:v>8.9592463445374998E-2</c:v>
                </c:pt>
                <c:pt idx="7">
                  <c:v>6.5246052533249999E-2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4-444F-A812-E1FA684E199B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Samples'!$P$80:$P$92</c:f>
              <c:numCache>
                <c:formatCode>0.0000</c:formatCode>
                <c:ptCount val="13"/>
                <c:pt idx="0">
                  <c:v>3.2287012609500003E-2</c:v>
                </c:pt>
                <c:pt idx="1">
                  <c:v>2.8907052000750003E-2</c:v>
                </c:pt>
                <c:pt idx="2">
                  <c:v>4.2756057444375002E-2</c:v>
                </c:pt>
                <c:pt idx="3">
                  <c:v>5.1773060369999999E-2</c:v>
                </c:pt>
                <c:pt idx="4">
                  <c:v>4.4435076001499998E-2</c:v>
                </c:pt>
                <c:pt idx="5">
                  <c:v>6.2701521410249997E-2</c:v>
                </c:pt>
                <c:pt idx="6">
                  <c:v>4.0801510593062494E-2</c:v>
                </c:pt>
                <c:pt idx="7">
                  <c:v>6.7675898294374995E-2</c:v>
                </c:pt>
                <c:pt idx="8">
                  <c:v>2.1440001280499998E-2</c:v>
                </c:pt>
                <c:pt idx="9">
                  <c:v>0.10758820218224999</c:v>
                </c:pt>
                <c:pt idx="10">
                  <c:v>1.6136492700187501E-2</c:v>
                </c:pt>
                <c:pt idx="11">
                  <c:v>7.2311710424249984E-2</c:v>
                </c:pt>
                <c:pt idx="12">
                  <c:v>6.2759670890250002E-2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4-444F-A812-E1FA684E199B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Samples'!$P$94:$P$105</c:f>
              <c:numCache>
                <c:formatCode>0.0000</c:formatCode>
                <c:ptCount val="12"/>
                <c:pt idx="0">
                  <c:v>5.5553220162000004E-2</c:v>
                </c:pt>
                <c:pt idx="1">
                  <c:v>5.8192336991250003E-2</c:v>
                </c:pt>
                <c:pt idx="2">
                  <c:v>3.6703454114250002E-2</c:v>
                </c:pt>
                <c:pt idx="3">
                  <c:v>0.108023000620125</c:v>
                </c:pt>
                <c:pt idx="4">
                  <c:v>5.746527045225E-2</c:v>
                </c:pt>
                <c:pt idx="5">
                  <c:v>5.744222515287499E-2</c:v>
                </c:pt>
                <c:pt idx="6">
                  <c:v>7.2462938891499989E-2</c:v>
                </c:pt>
                <c:pt idx="7">
                  <c:v>5.3520596246249996E-2</c:v>
                </c:pt>
                <c:pt idx="8">
                  <c:v>6.6737122751250003E-2</c:v>
                </c:pt>
                <c:pt idx="9">
                  <c:v>4.1293259153374992E-2</c:v>
                </c:pt>
                <c:pt idx="10">
                  <c:v>2.5132861837687499E-2</c:v>
                </c:pt>
                <c:pt idx="11">
                  <c:v>7.2344083501499984E-2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4-444F-A812-E1FA684E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Samples'!$O$71:$O$78</c:f>
              <c:numCache>
                <c:formatCode>0.000</c:formatCode>
                <c:ptCount val="8"/>
                <c:pt idx="0">
                  <c:v>3.4816069629649893E-2</c:v>
                </c:pt>
                <c:pt idx="1">
                  <c:v>6.4307165637578411E-3</c:v>
                </c:pt>
                <c:pt idx="2">
                  <c:v>4.5796617339119383E-2</c:v>
                </c:pt>
                <c:pt idx="3">
                  <c:v>4.792294697998508E-2</c:v>
                </c:pt>
                <c:pt idx="4">
                  <c:v>4.1712511737339225E-2</c:v>
                </c:pt>
                <c:pt idx="5">
                  <c:v>4.8377718971910101E-2</c:v>
                </c:pt>
                <c:pt idx="6">
                  <c:v>4.2561740354097384E-2</c:v>
                </c:pt>
                <c:pt idx="7">
                  <c:v>3.1173460359890111E-2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D-4CE6-8611-6EC91E250977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Samples'!$O$80:$O$92</c:f>
              <c:numCache>
                <c:formatCode>0.000</c:formatCode>
                <c:ptCount val="13"/>
                <c:pt idx="0">
                  <c:v>2.8522095944787992E-2</c:v>
                </c:pt>
                <c:pt idx="1">
                  <c:v>1.4504291018941295E-2</c:v>
                </c:pt>
                <c:pt idx="2">
                  <c:v>2.2718415220178003E-2</c:v>
                </c:pt>
                <c:pt idx="3">
                  <c:v>2.7760354085790886E-2</c:v>
                </c:pt>
                <c:pt idx="4">
                  <c:v>1.8748977215822783E-2</c:v>
                </c:pt>
                <c:pt idx="5">
                  <c:v>3.1779787840978201E-2</c:v>
                </c:pt>
                <c:pt idx="6">
                  <c:v>1.9971370823819133E-2</c:v>
                </c:pt>
                <c:pt idx="7">
                  <c:v>3.2583484975625902E-2</c:v>
                </c:pt>
                <c:pt idx="8">
                  <c:v>1.0746867809774435E-2</c:v>
                </c:pt>
                <c:pt idx="9">
                  <c:v>4.8660426133989146E-2</c:v>
                </c:pt>
                <c:pt idx="10">
                  <c:v>7.8753014642203526E-3</c:v>
                </c:pt>
                <c:pt idx="11">
                  <c:v>3.8038774552472371E-2</c:v>
                </c:pt>
                <c:pt idx="12">
                  <c:v>3.0115005225647792E-2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D-4CE6-8611-6EC91E250977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Samples'!$O$94:$O$105</c:f>
              <c:numCache>
                <c:formatCode>0.000</c:formatCode>
                <c:ptCount val="12"/>
                <c:pt idx="0">
                  <c:v>2.627872287701041E-2</c:v>
                </c:pt>
                <c:pt idx="1">
                  <c:v>2.8779592972922853E-2</c:v>
                </c:pt>
                <c:pt idx="2">
                  <c:v>1.9648530039748393E-2</c:v>
                </c:pt>
                <c:pt idx="3">
                  <c:v>4.5967234306436171E-2</c:v>
                </c:pt>
                <c:pt idx="4">
                  <c:v>2.7707459234450341E-2</c:v>
                </c:pt>
                <c:pt idx="5">
                  <c:v>2.9518101311857652E-2</c:v>
                </c:pt>
                <c:pt idx="6">
                  <c:v>3.7780468660844627E-2</c:v>
                </c:pt>
                <c:pt idx="7">
                  <c:v>2.4416330404311126E-2</c:v>
                </c:pt>
                <c:pt idx="8">
                  <c:v>3.0669633617302388E-2</c:v>
                </c:pt>
                <c:pt idx="9">
                  <c:v>2.2105599118509095E-2</c:v>
                </c:pt>
                <c:pt idx="10">
                  <c:v>1.2289907989089242E-2</c:v>
                </c:pt>
                <c:pt idx="11">
                  <c:v>4.1529324627726745E-2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D-4CE6-8611-6EC91E25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Samples'!$Q$36:$Q$44</c:f>
              <c:numCache>
                <c:formatCode>0.000</c:formatCode>
                <c:ptCount val="9"/>
                <c:pt idx="0">
                  <c:v>1.4275283509600518</c:v>
                </c:pt>
                <c:pt idx="1">
                  <c:v>4.1672818488478152</c:v>
                </c:pt>
                <c:pt idx="2">
                  <c:v>3.8214387509899805</c:v>
                </c:pt>
                <c:pt idx="3">
                  <c:v>2.1624750611575925</c:v>
                </c:pt>
                <c:pt idx="4">
                  <c:v>4.8117931554435476</c:v>
                </c:pt>
                <c:pt idx="5">
                  <c:v>3.7411501977499997</c:v>
                </c:pt>
                <c:pt idx="6">
                  <c:v>1.4162913918015332</c:v>
                </c:pt>
                <c:pt idx="7">
                  <c:v>3.4453948702562318</c:v>
                </c:pt>
                <c:pt idx="8">
                  <c:v>4.8123480487998371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9-4357-A6B4-9B9480AD998E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Samples'!$Q$46:$Q$57</c:f>
              <c:numCache>
                <c:formatCode>0.000</c:formatCode>
                <c:ptCount val="12"/>
                <c:pt idx="0">
                  <c:v>3.9289218981435026</c:v>
                </c:pt>
                <c:pt idx="1">
                  <c:v>3.0706717222428073</c:v>
                </c:pt>
                <c:pt idx="2">
                  <c:v>2.4355743821808513</c:v>
                </c:pt>
                <c:pt idx="3">
                  <c:v>1.2947988089113314</c:v>
                </c:pt>
                <c:pt idx="4">
                  <c:v>3.9185770295907076</c:v>
                </c:pt>
                <c:pt idx="5">
                  <c:v>1.0290745463990065</c:v>
                </c:pt>
                <c:pt idx="6">
                  <c:v>1.8901883746156496</c:v>
                </c:pt>
                <c:pt idx="7">
                  <c:v>5.7839505209629634</c:v>
                </c:pt>
                <c:pt idx="8">
                  <c:v>3.401560795199146</c:v>
                </c:pt>
                <c:pt idx="9">
                  <c:v>1.6366473070102194</c:v>
                </c:pt>
                <c:pt idx="10">
                  <c:v>6.3932943295208657</c:v>
                </c:pt>
                <c:pt idx="11">
                  <c:v>5.3229190612098032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9-4357-A6B4-9B9480AD998E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Samples'!$Q$59:$Q$68</c:f>
              <c:numCache>
                <c:formatCode>0.000</c:formatCode>
                <c:ptCount val="10"/>
                <c:pt idx="0">
                  <c:v>1.4761361997822069</c:v>
                </c:pt>
                <c:pt idx="1">
                  <c:v>1.5058361144762036</c:v>
                </c:pt>
                <c:pt idx="2">
                  <c:v>2.818536869472362</c:v>
                </c:pt>
                <c:pt idx="3">
                  <c:v>2.1222551780676606</c:v>
                </c:pt>
                <c:pt idx="4">
                  <c:v>2.7976898447768761</c:v>
                </c:pt>
                <c:pt idx="5">
                  <c:v>3.8450563674918827</c:v>
                </c:pt>
                <c:pt idx="6">
                  <c:v>1.7886653884458457</c:v>
                </c:pt>
                <c:pt idx="7">
                  <c:v>1.6280268144578312</c:v>
                </c:pt>
                <c:pt idx="8">
                  <c:v>1.912154392276227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9-4357-A6B4-9B9480AD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Samples'!$Q$71:$Q$78</c:f>
              <c:numCache>
                <c:formatCode>0.000</c:formatCode>
                <c:ptCount val="8"/>
                <c:pt idx="0">
                  <c:v>3.4816069629649902</c:v>
                </c:pt>
                <c:pt idx="1">
                  <c:v>0.64307165637578412</c:v>
                </c:pt>
                <c:pt idx="2">
                  <c:v>4.5796617339119381</c:v>
                </c:pt>
                <c:pt idx="3">
                  <c:v>4.7922946979985079</c:v>
                </c:pt>
                <c:pt idx="4">
                  <c:v>4.1712511737339222</c:v>
                </c:pt>
                <c:pt idx="5">
                  <c:v>4.8377718971910104</c:v>
                </c:pt>
                <c:pt idx="6">
                  <c:v>4.2561740354097388</c:v>
                </c:pt>
                <c:pt idx="7">
                  <c:v>3.1173460359890113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E-4881-9CDE-B9C68AD9BC12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Samples'!$Q$80:$Q$92</c:f>
              <c:numCache>
                <c:formatCode>0.000</c:formatCode>
                <c:ptCount val="13"/>
                <c:pt idx="0">
                  <c:v>2.8522095944787993</c:v>
                </c:pt>
                <c:pt idx="1">
                  <c:v>1.4504291018941295</c:v>
                </c:pt>
                <c:pt idx="2">
                  <c:v>2.2718415220178003</c:v>
                </c:pt>
                <c:pt idx="3">
                  <c:v>2.7760354085790886</c:v>
                </c:pt>
                <c:pt idx="4">
                  <c:v>1.8748977215822784</c:v>
                </c:pt>
                <c:pt idx="5">
                  <c:v>3.17797878409782</c:v>
                </c:pt>
                <c:pt idx="6">
                  <c:v>1.9971370823819132</c:v>
                </c:pt>
                <c:pt idx="7">
                  <c:v>3.25834849756259</c:v>
                </c:pt>
                <c:pt idx="8">
                  <c:v>1.0746867809774434</c:v>
                </c:pt>
                <c:pt idx="9">
                  <c:v>4.866042613398915</c:v>
                </c:pt>
                <c:pt idx="10">
                  <c:v>0.78753014642203523</c:v>
                </c:pt>
                <c:pt idx="11">
                  <c:v>3.8038774552472372</c:v>
                </c:pt>
                <c:pt idx="12">
                  <c:v>3.0115005225647793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E-4881-9CDE-B9C68AD9BC12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Samples'!$Q$94:$Q$105</c:f>
              <c:numCache>
                <c:formatCode>0.000</c:formatCode>
                <c:ptCount val="12"/>
                <c:pt idx="0">
                  <c:v>2.6278722877010408</c:v>
                </c:pt>
                <c:pt idx="1">
                  <c:v>2.8779592972922852</c:v>
                </c:pt>
                <c:pt idx="2">
                  <c:v>1.9648530039748393</c:v>
                </c:pt>
                <c:pt idx="3">
                  <c:v>4.5967234306436167</c:v>
                </c:pt>
                <c:pt idx="4">
                  <c:v>2.770745923445034</c:v>
                </c:pt>
                <c:pt idx="5">
                  <c:v>2.9518101311857654</c:v>
                </c:pt>
                <c:pt idx="6">
                  <c:v>3.7780468660844626</c:v>
                </c:pt>
                <c:pt idx="7">
                  <c:v>2.4416330404311126</c:v>
                </c:pt>
                <c:pt idx="8">
                  <c:v>3.066963361730239</c:v>
                </c:pt>
                <c:pt idx="9">
                  <c:v>2.2105599118509094</c:v>
                </c:pt>
                <c:pt idx="10">
                  <c:v>1.2289907989089242</c:v>
                </c:pt>
                <c:pt idx="11">
                  <c:v>4.1529324627726742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E-4881-9CDE-B9C68AD9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Nitrogen</a:t>
            </a:r>
            <a:r>
              <a:rPr lang="es-AR" baseline="0"/>
              <a:t> Concentration (mgN)</a:t>
            </a:r>
            <a:r>
              <a:rPr lang="es-AR"/>
              <a:t>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Samples'!$R$36:$R$44</c:f>
              <c:numCache>
                <c:formatCode>0.000</c:formatCode>
                <c:ptCount val="9"/>
                <c:pt idx="0">
                  <c:v>2.339895698925E-2</c:v>
                </c:pt>
                <c:pt idx="1">
                  <c:v>2.7688022377E-2</c:v>
                </c:pt>
                <c:pt idx="2">
                  <c:v>5.418942266125E-3</c:v>
                </c:pt>
                <c:pt idx="3">
                  <c:v>6.2592099693750004E-3</c:v>
                </c:pt>
                <c:pt idx="4">
                  <c:v>8.6655646387499997E-3</c:v>
                </c:pt>
                <c:pt idx="5">
                  <c:v>3.6854199580781252E-3</c:v>
                </c:pt>
                <c:pt idx="6">
                  <c:v>1.3559283408750001E-2</c:v>
                </c:pt>
                <c:pt idx="7">
                  <c:v>7.8202946596874993E-3</c:v>
                </c:pt>
                <c:pt idx="8">
                  <c:v>5.08671067303125E-3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4-48C0-AA55-8821AF588D94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Samples'!$R$46:$R$57</c:f>
              <c:numCache>
                <c:formatCode>0.000</c:formatCode>
                <c:ptCount val="12"/>
                <c:pt idx="0">
                  <c:v>1.9311120193750073E-4</c:v>
                </c:pt>
                <c:pt idx="1">
                  <c:v>2.3787672355250006E-2</c:v>
                </c:pt>
                <c:pt idx="2">
                  <c:v>3.1962247898437504E-3</c:v>
                </c:pt>
                <c:pt idx="3">
                  <c:v>1.5633607523203124E-3</c:v>
                </c:pt>
                <c:pt idx="4">
                  <c:v>7.1415537675000003E-3</c:v>
                </c:pt>
                <c:pt idx="5">
                  <c:v>4.7980292835937506E-3</c:v>
                </c:pt>
                <c:pt idx="6">
                  <c:v>5.45833852359375E-3</c:v>
                </c:pt>
                <c:pt idx="7">
                  <c:v>9.4235928253125004E-3</c:v>
                </c:pt>
                <c:pt idx="8">
                  <c:v>4.1068464931406246E-3</c:v>
                </c:pt>
                <c:pt idx="9">
                  <c:v>1.3054441025625E-2</c:v>
                </c:pt>
                <c:pt idx="10">
                  <c:v>8.646821086875001E-3</c:v>
                </c:pt>
                <c:pt idx="11">
                  <c:v>4.3786440464062496E-3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4-48C0-AA55-8821AF588D94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Samples'!$R$59:$R$68</c:f>
              <c:numCache>
                <c:formatCode>0.000</c:formatCode>
                <c:ptCount val="10"/>
                <c:pt idx="0">
                  <c:v>2.1961429373375002E-2</c:v>
                </c:pt>
                <c:pt idx="1">
                  <c:v>1.2599044099375015E-3</c:v>
                </c:pt>
                <c:pt idx="2">
                  <c:v>4.0108938467499997E-3</c:v>
                </c:pt>
                <c:pt idx="3">
                  <c:v>6.8615382543749997E-3</c:v>
                </c:pt>
                <c:pt idx="4">
                  <c:v>1.4501068387500001E-2</c:v>
                </c:pt>
                <c:pt idx="5">
                  <c:v>9.1419326221874996E-3</c:v>
                </c:pt>
                <c:pt idx="6">
                  <c:v>8.2568382809062486E-3</c:v>
                </c:pt>
                <c:pt idx="7">
                  <c:v>1.3134819616875E-2</c:v>
                </c:pt>
                <c:pt idx="8">
                  <c:v>6.7338353981250005E-3</c:v>
                </c:pt>
                <c:pt idx="9">
                  <c:v>1.763577148875E-2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4-48C0-AA55-8821AF58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Nitrogen Concentration (mgN)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Samples'!$R$71:$R$78</c:f>
              <c:numCache>
                <c:formatCode>0.000</c:formatCode>
                <c:ptCount val="8"/>
                <c:pt idx="0">
                  <c:v>2.4910599382875001E-2</c:v>
                </c:pt>
                <c:pt idx="1">
                  <c:v>2.31156921825E-3</c:v>
                </c:pt>
                <c:pt idx="2">
                  <c:v>6.8162937900000005E-3</c:v>
                </c:pt>
                <c:pt idx="3">
                  <c:v>8.4232530806250018E-3</c:v>
                </c:pt>
                <c:pt idx="4">
                  <c:v>6.2214054598124999E-3</c:v>
                </c:pt>
                <c:pt idx="5">
                  <c:v>8.0501506481250006E-3</c:v>
                </c:pt>
                <c:pt idx="6">
                  <c:v>4.0582605854531254E-3</c:v>
                </c:pt>
                <c:pt idx="7">
                  <c:v>3.5472578961093749E-3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3-4A21-B721-CA11414C28E0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Samples'!$R$80:$R$92</c:f>
              <c:numCache>
                <c:formatCode>0.000</c:formatCode>
                <c:ptCount val="13"/>
                <c:pt idx="0">
                  <c:v>1.9758253396875008E-3</c:v>
                </c:pt>
                <c:pt idx="1">
                  <c:v>1.8592905670312514E-3</c:v>
                </c:pt>
                <c:pt idx="2">
                  <c:v>-3.5690677587812492E-3</c:v>
                </c:pt>
                <c:pt idx="3">
                  <c:v>6.6006929550000001E-3</c:v>
                </c:pt>
                <c:pt idx="4">
                  <c:v>5.6025787518750002E-3</c:v>
                </c:pt>
                <c:pt idx="5">
                  <c:v>7.1228235928125008E-3</c:v>
                </c:pt>
                <c:pt idx="6">
                  <c:v>4.6139380924218746E-3</c:v>
                </c:pt>
                <c:pt idx="7">
                  <c:v>3.540156143484375E-3</c:v>
                </c:pt>
                <c:pt idx="8">
                  <c:v>5.5995181921874998E-3</c:v>
                </c:pt>
                <c:pt idx="9">
                  <c:v>1.4330423351250001E-2</c:v>
                </c:pt>
                <c:pt idx="10">
                  <c:v>5.5636888035937504E-3</c:v>
                </c:pt>
                <c:pt idx="11">
                  <c:v>7.4870013290625004E-3</c:v>
                </c:pt>
                <c:pt idx="12">
                  <c:v>7.5660358650000009E-3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3-4A21-B721-CA11414C28E0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Samples'!$R$94:$R$105</c:f>
              <c:numCache>
                <c:formatCode>0.000</c:formatCode>
                <c:ptCount val="12"/>
                <c:pt idx="0">
                  <c:v>3.3154236167500014E-3</c:v>
                </c:pt>
                <c:pt idx="1">
                  <c:v>3.8464701644374995E-3</c:v>
                </c:pt>
                <c:pt idx="2">
                  <c:v>-2.9938866249988594E-6</c:v>
                </c:pt>
                <c:pt idx="3">
                  <c:v>5.165935184671875E-3</c:v>
                </c:pt>
                <c:pt idx="4">
                  <c:v>1.35361422825E-2</c:v>
                </c:pt>
                <c:pt idx="5">
                  <c:v>2.8879100059921873E-3</c:v>
                </c:pt>
                <c:pt idx="6">
                  <c:v>5.5426792822031255E-3</c:v>
                </c:pt>
                <c:pt idx="7">
                  <c:v>1.4081816066250001E-2</c:v>
                </c:pt>
                <c:pt idx="8">
                  <c:v>1.13404762040625E-2</c:v>
                </c:pt>
                <c:pt idx="9">
                  <c:v>3.2440670218124995E-3</c:v>
                </c:pt>
                <c:pt idx="10">
                  <c:v>6.0400620675000009E-3</c:v>
                </c:pt>
                <c:pt idx="11">
                  <c:v>1.59767045325E-2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3-4A21-B721-CA11414C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Nitrogen</a:t>
            </a:r>
            <a:r>
              <a:rPr lang="es-AR" baseline="0"/>
              <a:t> % </a:t>
            </a:r>
            <a:r>
              <a:rPr lang="es-AR"/>
              <a:t>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Samples'!$S$36:$S$44</c:f>
              <c:numCache>
                <c:formatCode>0.000</c:formatCode>
                <c:ptCount val="9"/>
                <c:pt idx="0">
                  <c:v>1.2061318035695876</c:v>
                </c:pt>
                <c:pt idx="1">
                  <c:v>1.3292377521363417</c:v>
                </c:pt>
                <c:pt idx="2">
                  <c:v>0.25853732185710876</c:v>
                </c:pt>
                <c:pt idx="3">
                  <c:v>0.31264785061813194</c:v>
                </c:pt>
                <c:pt idx="4">
                  <c:v>0.43677241122731852</c:v>
                </c:pt>
                <c:pt idx="5">
                  <c:v>0.21059542617589286</c:v>
                </c:pt>
                <c:pt idx="6">
                  <c:v>0.57748225761286209</c:v>
                </c:pt>
                <c:pt idx="7">
                  <c:v>0.36104776822195289</c:v>
                </c:pt>
                <c:pt idx="8">
                  <c:v>0.20694510467987184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B-4307-9F6A-05B4E29EF13F}"/>
            </c:ext>
          </c:extLst>
        </c:ser>
        <c:ser>
          <c:idx val="1"/>
          <c:order val="1"/>
          <c:tx>
            <c:v>Uipper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Samples'!$S$46:$S$57</c:f>
              <c:numCache>
                <c:formatCode>0.000</c:formatCode>
                <c:ptCount val="12"/>
                <c:pt idx="0">
                  <c:v>9.6894732532614505E-3</c:v>
                </c:pt>
                <c:pt idx="1">
                  <c:v>1.0369517155732346</c:v>
                </c:pt>
                <c:pt idx="2">
                  <c:v>0.17001195690658247</c:v>
                </c:pt>
                <c:pt idx="3">
                  <c:v>7.9439062617902054E-2</c:v>
                </c:pt>
                <c:pt idx="4">
                  <c:v>0.39499744289269911</c:v>
                </c:pt>
                <c:pt idx="5">
                  <c:v>0.26479190306808781</c:v>
                </c:pt>
                <c:pt idx="6">
                  <c:v>0.25049740815024096</c:v>
                </c:pt>
                <c:pt idx="7">
                  <c:v>0.46536260865740742</c:v>
                </c:pt>
                <c:pt idx="8">
                  <c:v>0.19472956344905759</c:v>
                </c:pt>
                <c:pt idx="9">
                  <c:v>0.65076974205508487</c:v>
                </c:pt>
                <c:pt idx="10">
                  <c:v>0.44548279685085013</c:v>
                </c:pt>
                <c:pt idx="11">
                  <c:v>0.2271080936932702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B-4307-9F6A-05B4E29EF13F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Samples'!$S$59:$S$68</c:f>
              <c:numCache>
                <c:formatCode>0.000</c:formatCode>
                <c:ptCount val="10"/>
                <c:pt idx="0">
                  <c:v>1.1595263660704858</c:v>
                </c:pt>
                <c:pt idx="1">
                  <c:v>6.8922560718681705E-2</c:v>
                </c:pt>
                <c:pt idx="2">
                  <c:v>0.16796037884212731</c:v>
                </c:pt>
                <c:pt idx="3">
                  <c:v>0.31474946120986236</c:v>
                </c:pt>
                <c:pt idx="4">
                  <c:v>0.7353482955121704</c:v>
                </c:pt>
                <c:pt idx="5">
                  <c:v>0.49469332371144475</c:v>
                </c:pt>
                <c:pt idx="6">
                  <c:v>0.35001434001298215</c:v>
                </c:pt>
                <c:pt idx="7">
                  <c:v>0.65937849482304212</c:v>
                </c:pt>
                <c:pt idx="8">
                  <c:v>0.32405367652189609</c:v>
                </c:pt>
                <c:pt idx="9">
                  <c:v>0.80972320884986226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B-4307-9F6A-05B4E29E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109370</xdr:colOff>
      <xdr:row>0</xdr:row>
      <xdr:rowOff>92504</xdr:rowOff>
    </xdr:from>
    <xdr:to>
      <xdr:col>26</xdr:col>
      <xdr:colOff>544941</xdr:colOff>
      <xdr:row>15</xdr:row>
      <xdr:rowOff>126795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C299A-ABA5-FBD3-7E22-A8B33024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44823</xdr:colOff>
      <xdr:row>0</xdr:row>
      <xdr:rowOff>108248</xdr:rowOff>
    </xdr:from>
    <xdr:to>
      <xdr:col>42</xdr:col>
      <xdr:colOff>446</xdr:colOff>
      <xdr:row>15</xdr:row>
      <xdr:rowOff>146349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3D3F34-1413-4430-8FFF-4C0DB713F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78442</xdr:colOff>
      <xdr:row>16</xdr:row>
      <xdr:rowOff>112058</xdr:rowOff>
    </xdr:from>
    <xdr:to>
      <xdr:col>42</xdr:col>
      <xdr:colOff>24540</xdr:colOff>
      <xdr:row>31</xdr:row>
      <xdr:rowOff>149934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87499D-BEB8-4F42-B348-591777B34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89647</xdr:colOff>
      <xdr:row>16</xdr:row>
      <xdr:rowOff>123264</xdr:rowOff>
    </xdr:from>
    <xdr:to>
      <xdr:col>26</xdr:col>
      <xdr:colOff>517598</xdr:colOff>
      <xdr:row>31</xdr:row>
      <xdr:rowOff>159235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1F133-93A0-4D9F-9E80-B4108D75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22412</xdr:colOff>
      <xdr:row>32</xdr:row>
      <xdr:rowOff>171899</xdr:rowOff>
    </xdr:from>
    <xdr:to>
      <xdr:col>35</xdr:col>
      <xdr:colOff>44824</xdr:colOff>
      <xdr:row>48</xdr:row>
      <xdr:rowOff>152066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DB3ECC-1F14-47EC-97BA-A823F51D3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33619</xdr:colOff>
      <xdr:row>49</xdr:row>
      <xdr:rowOff>89871</xdr:rowOff>
    </xdr:from>
    <xdr:to>
      <xdr:col>34</xdr:col>
      <xdr:colOff>579120</xdr:colOff>
      <xdr:row>64</xdr:row>
      <xdr:rowOff>140858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EA4665-9E8D-400D-B2DF-45C63B82B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22412</xdr:colOff>
      <xdr:row>68</xdr:row>
      <xdr:rowOff>44824</xdr:rowOff>
    </xdr:from>
    <xdr:to>
      <xdr:col>35</xdr:col>
      <xdr:colOff>48634</xdr:colOff>
      <xdr:row>84</xdr:row>
      <xdr:rowOff>55022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AC8933-C4D8-476A-9E31-667DE0BD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39334</xdr:colOff>
      <xdr:row>84</xdr:row>
      <xdr:rowOff>168312</xdr:rowOff>
    </xdr:from>
    <xdr:to>
      <xdr:col>34</xdr:col>
      <xdr:colOff>582930</xdr:colOff>
      <xdr:row>100</xdr:row>
      <xdr:rowOff>54796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1E27D6-E531-47BE-9EA2-21DBD6C65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224118</xdr:colOff>
      <xdr:row>68</xdr:row>
      <xdr:rowOff>33618</xdr:rowOff>
    </xdr:from>
    <xdr:to>
      <xdr:col>50</xdr:col>
      <xdr:colOff>254149</xdr:colOff>
      <xdr:row>84</xdr:row>
      <xdr:rowOff>41911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5531DE-04C2-47DC-83C7-230AD1B5B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241040</xdr:colOff>
      <xdr:row>84</xdr:row>
      <xdr:rowOff>155201</xdr:rowOff>
    </xdr:from>
    <xdr:to>
      <xdr:col>50</xdr:col>
      <xdr:colOff>187138</xdr:colOff>
      <xdr:row>100</xdr:row>
      <xdr:rowOff>41685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EF81A8-04E8-4D78-8B1F-DB909FECF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137794</xdr:colOff>
      <xdr:row>21</xdr:row>
      <xdr:rowOff>178453</xdr:rowOff>
    </xdr:from>
    <xdr:to>
      <xdr:col>32</xdr:col>
      <xdr:colOff>384767</xdr:colOff>
      <xdr:row>33</xdr:row>
      <xdr:rowOff>103157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0FE0E-DD76-66CE-A69D-8DCB8C4C5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109934</xdr:colOff>
      <xdr:row>33</xdr:row>
      <xdr:rowOff>187487</xdr:rowOff>
    </xdr:from>
    <xdr:to>
      <xdr:col>32</xdr:col>
      <xdr:colOff>398320</xdr:colOff>
      <xdr:row>45</xdr:row>
      <xdr:rowOff>104662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AA49F-836D-4BB0-A203-C9B6B9CFE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133275</xdr:colOff>
      <xdr:row>45</xdr:row>
      <xdr:rowOff>152850</xdr:rowOff>
    </xdr:from>
    <xdr:to>
      <xdr:col>32</xdr:col>
      <xdr:colOff>414884</xdr:colOff>
      <xdr:row>57</xdr:row>
      <xdr:rowOff>70023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DB065-2C47-4911-9FAA-BB32DD3D1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132521</xdr:colOff>
      <xdr:row>57</xdr:row>
      <xdr:rowOff>115955</xdr:rowOff>
    </xdr:from>
    <xdr:to>
      <xdr:col>32</xdr:col>
      <xdr:colOff>414130</xdr:colOff>
      <xdr:row>69</xdr:row>
      <xdr:rowOff>33128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C58AE-BE10-46B3-81B4-3F0D42CB1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41501</xdr:colOff>
      <xdr:row>30</xdr:row>
      <xdr:rowOff>73038</xdr:rowOff>
    </xdr:from>
    <xdr:to>
      <xdr:col>13</xdr:col>
      <xdr:colOff>644778</xdr:colOff>
      <xdr:row>46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FF701-A7D6-348C-3CD8-BE97B8B3F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22412</xdr:colOff>
      <xdr:row>47</xdr:row>
      <xdr:rowOff>78442</xdr:rowOff>
    </xdr:from>
    <xdr:to>
      <xdr:col>13</xdr:col>
      <xdr:colOff>625689</xdr:colOff>
      <xdr:row>63</xdr:row>
      <xdr:rowOff>162287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E18F5-2482-4C15-AB4F-19FB771F6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21</xdr:col>
      <xdr:colOff>9365</xdr:colOff>
      <xdr:row>36</xdr:row>
      <xdr:rowOff>83844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A555FF-5E35-4C3D-AB05-0B8AA0BAD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661147</xdr:colOff>
      <xdr:row>37</xdr:row>
      <xdr:rowOff>89647</xdr:rowOff>
    </xdr:from>
    <xdr:to>
      <xdr:col>20</xdr:col>
      <xdr:colOff>670511</xdr:colOff>
      <xdr:row>53</xdr:row>
      <xdr:rowOff>139874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FBE2E1-2764-4DD8-97EB-0F1AA287E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291354</xdr:colOff>
      <xdr:row>1</xdr:row>
      <xdr:rowOff>17319</xdr:rowOff>
    </xdr:from>
    <xdr:to>
      <xdr:col>21</xdr:col>
      <xdr:colOff>311727</xdr:colOff>
      <xdr:row>62</xdr:row>
      <xdr:rowOff>145676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B87E91D-3920-1DB7-F2A6-80C048BA4872}"/>
            </a:ext>
          </a:extLst>
        </xdr:cNvPr>
        <xdr:cNvCxnSpPr/>
      </xdr:nvCxnSpPr>
      <xdr:spPr>
        <a:xfrm flipH="1">
          <a:off x="17332445" y="155864"/>
          <a:ext cx="20373" cy="112119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100853</xdr:colOff>
      <xdr:row>12</xdr:row>
      <xdr:rowOff>89647</xdr:rowOff>
    </xdr:from>
    <xdr:to>
      <xdr:col>28</xdr:col>
      <xdr:colOff>100853</xdr:colOff>
      <xdr:row>28</xdr:row>
      <xdr:rowOff>139874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42366C-C37C-4EB0-BC3F-A521F2CE7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56029</xdr:colOff>
      <xdr:row>29</xdr:row>
      <xdr:rowOff>56028</xdr:rowOff>
    </xdr:from>
    <xdr:to>
      <xdr:col>28</xdr:col>
      <xdr:colOff>134471</xdr:colOff>
      <xdr:row>45</xdr:row>
      <xdr:rowOff>139873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08BFF8-0FA2-4C20-936F-AE84D13A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448236</xdr:colOff>
      <xdr:row>12</xdr:row>
      <xdr:rowOff>67236</xdr:rowOff>
    </xdr:from>
    <xdr:to>
      <xdr:col>34</xdr:col>
      <xdr:colOff>358588</xdr:colOff>
      <xdr:row>28</xdr:row>
      <xdr:rowOff>117463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C9CFDC-7BDB-4529-8ECE-53BD97A2B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448236</xdr:colOff>
      <xdr:row>29</xdr:row>
      <xdr:rowOff>44823</xdr:rowOff>
    </xdr:from>
    <xdr:to>
      <xdr:col>34</xdr:col>
      <xdr:colOff>358588</xdr:colOff>
      <xdr:row>45</xdr:row>
      <xdr:rowOff>128668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8D013A-F492-4ED6-A26B-B7AE1984B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321508</xdr:colOff>
      <xdr:row>1</xdr:row>
      <xdr:rowOff>27098</xdr:rowOff>
    </xdr:from>
    <xdr:to>
      <xdr:col>35</xdr:col>
      <xdr:colOff>341881</xdr:colOff>
      <xdr:row>62</xdr:row>
      <xdr:rowOff>161567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DC80169-68FD-4906-A388-72C8917735B3}"/>
            </a:ext>
          </a:extLst>
        </xdr:cNvPr>
        <xdr:cNvCxnSpPr/>
      </xdr:nvCxnSpPr>
      <xdr:spPr>
        <a:xfrm flipH="1">
          <a:off x="27226832" y="172774"/>
          <a:ext cx="20373" cy="11418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235324</xdr:colOff>
      <xdr:row>11</xdr:row>
      <xdr:rowOff>44823</xdr:rowOff>
    </xdr:from>
    <xdr:to>
      <xdr:col>42</xdr:col>
      <xdr:colOff>224118</xdr:colOff>
      <xdr:row>27</xdr:row>
      <xdr:rowOff>95050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845C207-399C-445B-B53F-6AC815CE7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268942</xdr:colOff>
      <xdr:row>27</xdr:row>
      <xdr:rowOff>179294</xdr:rowOff>
    </xdr:from>
    <xdr:to>
      <xdr:col>42</xdr:col>
      <xdr:colOff>257736</xdr:colOff>
      <xdr:row>44</xdr:row>
      <xdr:rowOff>61433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773D08-F27D-49D3-85D8-263D25C19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571500</xdr:colOff>
      <xdr:row>11</xdr:row>
      <xdr:rowOff>11430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FBDDD9-5B47-A0AE-95A5-87F092E09E38}"/>
            </a:ext>
          </a:extLst>
        </xdr:cNvPr>
        <xdr:cNvSpPr txBox="1"/>
      </xdr:nvSpPr>
      <xdr:spPr>
        <a:xfrm>
          <a:off x="842010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twoCellAnchor editAs="oneCell">
    <xdr:from>
      <xdr:col>3</xdr:col>
      <xdr:colOff>525780</xdr:colOff>
      <xdr:row>36</xdr:row>
      <xdr:rowOff>144580</xdr:rowOff>
    </xdr:from>
    <xdr:to>
      <xdr:col>9</xdr:col>
      <xdr:colOff>381477</xdr:colOff>
      <xdr:row>48</xdr:row>
      <xdr:rowOff>68869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D46B34-9D0A-89DF-0D97-3AE2B4832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7980" y="6834940"/>
          <a:ext cx="3513297" cy="2126469"/>
        </a:xfrm>
        <a:prstGeom prst="rect">
          <a:avLst/>
        </a:prstGeom>
      </xdr:spPr>
    </xdr:pic>
    <xdr:clientData/>
  </xdr:twoCellAnchor>
  <xdr:twoCellAnchor>
    <xdr:from>
      <xdr:col>5</xdr:col>
      <xdr:colOff>198120</xdr:colOff>
      <xdr:row>49</xdr:row>
      <xdr:rowOff>99060</xdr:rowOff>
    </xdr:from>
    <xdr:to>
      <xdr:col>15</xdr:col>
      <xdr:colOff>213360</xdr:colOff>
      <xdr:row>52</xdr:row>
      <xdr:rowOff>60960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EC76D93-B09B-D9C8-E57E-046E00C4D628}"/>
            </a:ext>
          </a:extLst>
        </xdr:cNvPr>
        <xdr:cNvSpPr txBox="1"/>
      </xdr:nvSpPr>
      <xdr:spPr>
        <a:xfrm>
          <a:off x="3779520" y="9182100"/>
          <a:ext cx="6858000" cy="510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s-A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Since this p-value is not less than 0.05, we fail to reject the null hypothesis. We don’t have sufficient evidence to say that the dataset is not normally distributed.</a:t>
          </a:r>
          <a:r>
            <a:rPr lang="es-A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other words, we can assume that the data is normally distributed</a:t>
          </a:r>
        </a:p>
        <a:p>
          <a:endParaRPr lang="es-AR" sz="1100"/>
        </a:p>
      </xdr:txBody>
    </xdr:sp>
    <xdr:clientData/>
  </xdr:twoCellAnchor>
  <xdr:twoCellAnchor>
    <xdr:from>
      <xdr:col>18</xdr:col>
      <xdr:colOff>571500</xdr:colOff>
      <xdr:row>27</xdr:row>
      <xdr:rowOff>99060</xdr:rowOff>
    </xdr:from>
    <xdr:to>
      <xdr:col>21</xdr:col>
      <xdr:colOff>883920</xdr:colOff>
      <xdr:row>31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0B569E4-AE0C-409E-9529-EAE4313855B6}"/>
            </a:ext>
          </a:extLst>
        </xdr:cNvPr>
        <xdr:cNvSpPr txBox="1"/>
      </xdr:nvSpPr>
      <xdr:spPr>
        <a:xfrm>
          <a:off x="12824460" y="5120640"/>
          <a:ext cx="3291840" cy="678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s-A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Since the calculated F is larger than the F Critical value, we will reject the null hypothesis</a:t>
          </a:r>
          <a:r>
            <a:rPr lang="es-A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variances for the two samples are not equal. </a:t>
          </a:r>
        </a:p>
        <a:p>
          <a:endParaRPr lang="es-AR" sz="1100"/>
        </a:p>
      </xdr:txBody>
    </xdr:sp>
    <xdr:clientData/>
  </xdr:twoCellAnchor>
  <xdr:twoCellAnchor>
    <xdr:from>
      <xdr:col>18</xdr:col>
      <xdr:colOff>350520</xdr:colOff>
      <xdr:row>0</xdr:row>
      <xdr:rowOff>121920</xdr:rowOff>
    </xdr:from>
    <xdr:to>
      <xdr:col>22</xdr:col>
      <xdr:colOff>15240</xdr:colOff>
      <xdr:row>3</xdr:row>
      <xdr:rowOff>175260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087B5B0-DA8F-6818-ACBA-BF41A597BBAF}"/>
            </a:ext>
          </a:extLst>
        </xdr:cNvPr>
        <xdr:cNvSpPr txBox="1"/>
      </xdr:nvSpPr>
      <xdr:spPr>
        <a:xfrm>
          <a:off x="12603480" y="121920"/>
          <a:ext cx="358902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P values</a:t>
          </a:r>
          <a:r>
            <a:rPr lang="es-AR" sz="1100" baseline="0"/>
            <a:t> are larger than 0.05, as well as the T stat not exceeding the critical T values, </a:t>
          </a:r>
          <a:r>
            <a:rPr lang="es-A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</a:t>
          </a:r>
          <a:r>
            <a:rPr lang="es-A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not a statistically significant difference in the mean between distributions</a:t>
          </a:r>
          <a:endParaRPr lang="es-A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0B70-5BE3-4E08-B389-4F33CC21E2D2}">
  <dimension ref="A1:S105"/>
  <sheetViews>
    <sheetView topLeftCell="P60" zoomScale="83" zoomScaleNormal="85" workbookViewId="0">
      <selection activeCell="AJ37" sqref="AJ37"/>
    </sheetView>
  </sheetViews>
  <sheetFormatPr defaultRowHeight="14.4" x14ac:dyDescent="0.3"/>
  <cols>
    <col min="1" max="1" width="18.77734375" customWidth="1"/>
    <col min="2" max="2" width="14.88671875" customWidth="1"/>
    <col min="9" max="9" width="13.33203125" customWidth="1"/>
    <col min="10" max="10" width="16.33203125" style="32" customWidth="1"/>
    <col min="11" max="11" width="15.88671875" customWidth="1"/>
    <col min="12" max="12" width="10.21875" customWidth="1"/>
    <col min="13" max="13" width="17.77734375" customWidth="1"/>
    <col min="14" max="14" width="16.77734375" customWidth="1"/>
    <col min="15" max="15" width="11.6640625" customWidth="1"/>
  </cols>
  <sheetData>
    <row r="1" spans="1:12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1" t="s">
        <v>73</v>
      </c>
      <c r="K1" s="31" t="s">
        <v>74</v>
      </c>
      <c r="L1" s="31" t="s">
        <v>82</v>
      </c>
    </row>
    <row r="2" spans="1:12" x14ac:dyDescent="0.3">
      <c r="A2" s="2" t="s">
        <v>15</v>
      </c>
      <c r="B2" s="3">
        <v>2.1619999999999999</v>
      </c>
      <c r="C2" s="4">
        <v>-25.404434319494825</v>
      </c>
      <c r="D2" s="4">
        <v>4.0107312182553265</v>
      </c>
      <c r="E2" s="5">
        <v>7.1886523178250006E-2</v>
      </c>
      <c r="F2" s="6">
        <v>3.3250010720744685</v>
      </c>
      <c r="G2" s="7">
        <v>-1.6748118379999993E-3</v>
      </c>
      <c r="H2" s="6">
        <v>-7.7465857446808478E-2</v>
      </c>
      <c r="I2" s="8">
        <v>-42.922148952621647</v>
      </c>
      <c r="J2" s="33">
        <v>44393</v>
      </c>
      <c r="K2" s="30">
        <f>E2/B2</f>
        <v>3.3250010720744683E-2</v>
      </c>
      <c r="L2" s="164">
        <f>G2/B2</f>
        <v>-7.7465857446808476E-4</v>
      </c>
    </row>
    <row r="3" spans="1:12" x14ac:dyDescent="0.3">
      <c r="A3" s="2" t="s">
        <v>16</v>
      </c>
      <c r="B3" s="3">
        <v>1.964</v>
      </c>
      <c r="C3" s="4">
        <v>-25.369872456968029</v>
      </c>
      <c r="D3" s="4">
        <v>-7.9559332997939869</v>
      </c>
      <c r="E3" s="5">
        <v>4.0008792681000001E-2</v>
      </c>
      <c r="F3" s="6">
        <v>2.0371075703156825</v>
      </c>
      <c r="G3" s="7">
        <v>2.0365360664687509E-3</v>
      </c>
      <c r="H3" s="6">
        <v>0.10369328240675921</v>
      </c>
      <c r="I3" s="8">
        <v>19.6455114838075</v>
      </c>
      <c r="J3" s="33">
        <v>44393</v>
      </c>
      <c r="K3" s="30">
        <f t="shared" ref="K3:K66" si="0">E3/B3</f>
        <v>2.0371075703156823E-2</v>
      </c>
      <c r="L3" s="164">
        <f t="shared" ref="L3:L66" si="1">G3/B3</f>
        <v>1.0369328240675921E-3</v>
      </c>
    </row>
    <row r="4" spans="1:12" ht="15" thickBot="1" x14ac:dyDescent="0.35">
      <c r="A4" s="104" t="s">
        <v>17</v>
      </c>
      <c r="B4" s="105">
        <v>2.2250000000000001</v>
      </c>
      <c r="C4" s="106">
        <v>-25.296563717983677</v>
      </c>
      <c r="D4" s="106">
        <v>-3.0630054102027282</v>
      </c>
      <c r="E4" s="107">
        <v>4.4707673797874999E-2</v>
      </c>
      <c r="F4" s="108">
        <v>2.0093336538370785</v>
      </c>
      <c r="G4" s="109">
        <v>-4.1816886473281245E-3</v>
      </c>
      <c r="H4" s="108">
        <v>-0.18794106280126402</v>
      </c>
      <c r="I4" s="110">
        <v>-10.691296643149368</v>
      </c>
      <c r="J4" s="111">
        <v>44393</v>
      </c>
      <c r="K4" s="112">
        <f t="shared" si="0"/>
        <v>2.0093336538370785E-2</v>
      </c>
      <c r="L4" s="164">
        <f t="shared" si="1"/>
        <v>-1.8794106280126401E-3</v>
      </c>
    </row>
    <row r="5" spans="1:12" x14ac:dyDescent="0.3">
      <c r="A5" s="113" t="s">
        <v>11</v>
      </c>
      <c r="B5" s="114">
        <v>1.94</v>
      </c>
      <c r="C5" s="115">
        <v>-25.896285106018091</v>
      </c>
      <c r="D5" s="115">
        <v>-4.3863285994819154</v>
      </c>
      <c r="E5" s="116">
        <v>2.7694050008625005E-2</v>
      </c>
      <c r="F5" s="117">
        <v>1.4275283509600518</v>
      </c>
      <c r="G5" s="118">
        <v>2.339895698925E-2</v>
      </c>
      <c r="H5" s="117">
        <v>1.2061318035695876</v>
      </c>
      <c r="I5" s="119">
        <v>1.18355916553666</v>
      </c>
      <c r="J5" s="45">
        <v>44406</v>
      </c>
      <c r="K5" s="46">
        <f t="shared" si="0"/>
        <v>1.4275283509600518E-2</v>
      </c>
      <c r="L5" s="164">
        <f t="shared" si="1"/>
        <v>1.2061318035695877E-2</v>
      </c>
    </row>
    <row r="6" spans="1:12" x14ac:dyDescent="0.3">
      <c r="A6" s="51" t="s">
        <v>13</v>
      </c>
      <c r="B6" s="52">
        <v>1.9930000000000001</v>
      </c>
      <c r="C6" s="53">
        <v>-25.091281333672669</v>
      </c>
      <c r="D6" s="53">
        <v>-1.5049027644277064</v>
      </c>
      <c r="E6" s="54">
        <v>7.830341343000001E-2</v>
      </c>
      <c r="F6" s="55">
        <v>3.9289218981435026</v>
      </c>
      <c r="G6" s="56">
        <v>1.9311120193750073E-4</v>
      </c>
      <c r="H6" s="55">
        <v>9.6894732532614505E-3</v>
      </c>
      <c r="I6" s="72">
        <v>405.48353821205274</v>
      </c>
      <c r="J6" s="35">
        <v>44406</v>
      </c>
      <c r="K6" s="36">
        <f t="shared" si="0"/>
        <v>3.9289218981435024E-2</v>
      </c>
      <c r="L6" s="164">
        <f t="shared" si="1"/>
        <v>9.6894732532614507E-5</v>
      </c>
    </row>
    <row r="7" spans="1:12" x14ac:dyDescent="0.3">
      <c r="A7" s="65" t="s">
        <v>10</v>
      </c>
      <c r="B7" s="66">
        <v>1.8939999999999999</v>
      </c>
      <c r="C7" s="67">
        <v>-26.205044546696342</v>
      </c>
      <c r="D7" s="67">
        <v>-4.5121181791834601</v>
      </c>
      <c r="E7" s="68">
        <v>2.7958019623874997E-2</v>
      </c>
      <c r="F7" s="69">
        <v>1.4761361997822069</v>
      </c>
      <c r="G7" s="70">
        <v>2.1961429373375002E-2</v>
      </c>
      <c r="H7" s="69">
        <v>1.1595263660704858</v>
      </c>
      <c r="I7" s="74">
        <v>1.2730509999394657</v>
      </c>
      <c r="J7" s="37">
        <v>44406</v>
      </c>
      <c r="K7" s="38">
        <f t="shared" si="0"/>
        <v>1.4761361997822069E-2</v>
      </c>
      <c r="L7" s="164">
        <f t="shared" si="1"/>
        <v>1.1595263660704859E-2</v>
      </c>
    </row>
    <row r="8" spans="1:12" x14ac:dyDescent="0.3">
      <c r="A8" s="120" t="s">
        <v>12</v>
      </c>
      <c r="B8" s="91">
        <v>1.1319999999999999</v>
      </c>
      <c r="C8" s="92">
        <v>-25.985784097215983</v>
      </c>
      <c r="D8" s="92">
        <v>4.5042103738110351E-2</v>
      </c>
      <c r="E8" s="93">
        <v>3.2287012609500003E-2</v>
      </c>
      <c r="F8" s="94">
        <v>2.8522095944787993</v>
      </c>
      <c r="G8" s="95">
        <v>1.9758253396875008E-3</v>
      </c>
      <c r="H8" s="94">
        <v>0.17454287453069797</v>
      </c>
      <c r="I8" s="96">
        <v>16.341025677202094</v>
      </c>
      <c r="J8" s="97">
        <v>44406</v>
      </c>
      <c r="K8" s="121">
        <f t="shared" si="0"/>
        <v>2.8522095944787992E-2</v>
      </c>
      <c r="L8" s="164">
        <f t="shared" si="1"/>
        <v>1.7454287453069798E-3</v>
      </c>
    </row>
    <row r="9" spans="1:12" ht="15" thickBot="1" x14ac:dyDescent="0.35">
      <c r="A9" s="139" t="s">
        <v>14</v>
      </c>
      <c r="B9" s="140">
        <v>2.1139999999999999</v>
      </c>
      <c r="C9" s="141">
        <v>-25.666012714551002</v>
      </c>
      <c r="D9" s="141">
        <v>-3.8349620801676938</v>
      </c>
      <c r="E9" s="142">
        <v>5.5553220162000004E-2</v>
      </c>
      <c r="F9" s="143">
        <v>2.6278722877010408</v>
      </c>
      <c r="G9" s="144">
        <v>3.3154236167500014E-3</v>
      </c>
      <c r="H9" s="143">
        <v>0.15683176995033121</v>
      </c>
      <c r="I9" s="145">
        <v>16.755994582815021</v>
      </c>
      <c r="J9" s="146">
        <v>44406</v>
      </c>
      <c r="K9" s="147">
        <f t="shared" si="0"/>
        <v>2.627872287701041E-2</v>
      </c>
      <c r="L9" s="164">
        <f t="shared" si="1"/>
        <v>1.5683176995033121E-3</v>
      </c>
    </row>
    <row r="10" spans="1:12" x14ac:dyDescent="0.3">
      <c r="A10" s="113" t="s">
        <v>20</v>
      </c>
      <c r="B10" s="114">
        <v>2.0830000000000002</v>
      </c>
      <c r="C10" s="115">
        <v>-25.682391311942901</v>
      </c>
      <c r="D10" s="115">
        <v>-4.1019779810525563</v>
      </c>
      <c r="E10" s="116">
        <v>8.6804480911500004E-2</v>
      </c>
      <c r="F10" s="117">
        <v>4.1672818488478152</v>
      </c>
      <c r="G10" s="118">
        <v>2.7688022377E-2</v>
      </c>
      <c r="H10" s="117">
        <v>1.3292377521363417</v>
      </c>
      <c r="I10" s="119">
        <v>3.1350914026856285</v>
      </c>
      <c r="J10" s="45">
        <v>44413</v>
      </c>
      <c r="K10" s="46">
        <f t="shared" si="0"/>
        <v>4.1672818488478154E-2</v>
      </c>
      <c r="L10" s="164">
        <f t="shared" si="1"/>
        <v>1.3292377521363417E-2</v>
      </c>
    </row>
    <row r="11" spans="1:12" x14ac:dyDescent="0.3">
      <c r="A11" s="51" t="s">
        <v>18</v>
      </c>
      <c r="B11" s="52">
        <v>2.294</v>
      </c>
      <c r="C11" s="53">
        <v>-25.652614406924517</v>
      </c>
      <c r="D11" s="53">
        <v>-4.0188153963879358</v>
      </c>
      <c r="E11" s="54">
        <v>7.044120930825E-2</v>
      </c>
      <c r="F11" s="55">
        <v>3.0706717222428073</v>
      </c>
      <c r="G11" s="56">
        <v>2.3787672355250006E-2</v>
      </c>
      <c r="H11" s="55">
        <v>1.0369517155732346</v>
      </c>
      <c r="I11" s="72">
        <v>2.9612485095753147</v>
      </c>
      <c r="J11" s="35">
        <v>44413</v>
      </c>
      <c r="K11" s="36">
        <f t="shared" si="0"/>
        <v>3.0706717222428074E-2</v>
      </c>
      <c r="L11" s="164">
        <f t="shared" si="1"/>
        <v>1.0369517155732347E-2</v>
      </c>
    </row>
    <row r="12" spans="1:12" x14ac:dyDescent="0.3">
      <c r="A12" s="65" t="s">
        <v>21</v>
      </c>
      <c r="B12" s="66">
        <v>1.8280000000000001</v>
      </c>
      <c r="C12" s="67">
        <v>-25.704246759251301</v>
      </c>
      <c r="D12" s="67">
        <v>-4.0160509227603551</v>
      </c>
      <c r="E12" s="68">
        <v>2.7526684172625E-2</v>
      </c>
      <c r="F12" s="69">
        <v>1.5058361144762036</v>
      </c>
      <c r="G12" s="70">
        <v>1.2599044099375015E-3</v>
      </c>
      <c r="H12" s="69">
        <v>6.8922560718681705E-2</v>
      </c>
      <c r="I12" s="74">
        <v>21.848232259136612</v>
      </c>
      <c r="J12" s="37">
        <v>44413</v>
      </c>
      <c r="K12" s="38">
        <f t="shared" si="0"/>
        <v>1.5058361144762035E-2</v>
      </c>
      <c r="L12" s="164">
        <f t="shared" si="1"/>
        <v>6.8922560718681701E-4</v>
      </c>
    </row>
    <row r="13" spans="1:12" x14ac:dyDescent="0.3">
      <c r="A13" s="122" t="s">
        <v>19</v>
      </c>
      <c r="B13" s="76">
        <v>2.2850000000000001</v>
      </c>
      <c r="C13" s="77">
        <v>-26.134065736975366</v>
      </c>
      <c r="D13" s="77">
        <v>-4.7831341473725484</v>
      </c>
      <c r="E13" s="78">
        <v>7.9554719103750005E-2</v>
      </c>
      <c r="F13" s="79">
        <v>3.4816069629649893</v>
      </c>
      <c r="G13" s="80">
        <v>2.4910599382875001E-2</v>
      </c>
      <c r="H13" s="79">
        <v>1.0901794040645514</v>
      </c>
      <c r="I13" s="81">
        <v>3.1936091894457008</v>
      </c>
      <c r="J13" s="82">
        <v>44413</v>
      </c>
      <c r="K13" s="123">
        <f t="shared" si="0"/>
        <v>3.4816069629649893E-2</v>
      </c>
      <c r="L13" s="164">
        <f t="shared" si="1"/>
        <v>1.0901794040645514E-2</v>
      </c>
    </row>
    <row r="14" spans="1:12" x14ac:dyDescent="0.3">
      <c r="A14" s="120" t="s">
        <v>23</v>
      </c>
      <c r="B14" s="91">
        <v>1.9930000000000001</v>
      </c>
      <c r="C14" s="92">
        <v>-25.492082558699085</v>
      </c>
      <c r="D14" s="92">
        <v>-5.3730597463718883</v>
      </c>
      <c r="E14" s="93">
        <v>2.8907052000750003E-2</v>
      </c>
      <c r="F14" s="94">
        <v>1.4504291018941295</v>
      </c>
      <c r="G14" s="95">
        <v>1.8592905670312514E-3</v>
      </c>
      <c r="H14" s="94">
        <v>9.3291047016118983E-2</v>
      </c>
      <c r="I14" s="96">
        <v>15.547355810504753</v>
      </c>
      <c r="J14" s="97">
        <v>44413</v>
      </c>
      <c r="K14" s="121">
        <f t="shared" si="0"/>
        <v>1.4504291018941295E-2</v>
      </c>
      <c r="L14" s="164">
        <f t="shared" si="1"/>
        <v>9.3291047016118983E-4</v>
      </c>
    </row>
    <row r="15" spans="1:12" ht="15" thickBot="1" x14ac:dyDescent="0.35">
      <c r="A15" s="139" t="s">
        <v>22</v>
      </c>
      <c r="B15" s="140">
        <v>2.0219999999999998</v>
      </c>
      <c r="C15" s="141">
        <v>-25.538180271038836</v>
      </c>
      <c r="D15" s="141">
        <v>-5.4075976789816771</v>
      </c>
      <c r="E15" s="142">
        <v>5.8192336991250003E-2</v>
      </c>
      <c r="F15" s="143">
        <v>2.8779592972922852</v>
      </c>
      <c r="G15" s="144">
        <v>3.8464701644374995E-3</v>
      </c>
      <c r="H15" s="143">
        <v>0.19023096757851138</v>
      </c>
      <c r="I15" s="145">
        <v>15.128763386563259</v>
      </c>
      <c r="J15" s="146">
        <v>44413</v>
      </c>
      <c r="K15" s="147">
        <f t="shared" si="0"/>
        <v>2.8779592972922853E-2</v>
      </c>
      <c r="L15" s="164">
        <f t="shared" si="1"/>
        <v>1.9023096757851137E-3</v>
      </c>
    </row>
    <row r="16" spans="1:12" x14ac:dyDescent="0.3">
      <c r="A16" s="113" t="s">
        <v>25</v>
      </c>
      <c r="B16" s="114">
        <v>2.0960000000000001</v>
      </c>
      <c r="C16" s="115">
        <v>-25.77384020884335</v>
      </c>
      <c r="D16" s="115">
        <v>-2.5507242944318951</v>
      </c>
      <c r="E16" s="116">
        <v>8.0097356220749996E-2</v>
      </c>
      <c r="F16" s="117">
        <v>3.8214387509899805</v>
      </c>
      <c r="G16" s="118">
        <v>5.418942266125E-3</v>
      </c>
      <c r="H16" s="117">
        <v>0.25853732185710876</v>
      </c>
      <c r="I16" s="119">
        <v>14.780994571847755</v>
      </c>
      <c r="J16" s="45">
        <v>44421</v>
      </c>
      <c r="K16" s="46">
        <f t="shared" si="0"/>
        <v>3.8214387509899805E-2</v>
      </c>
      <c r="L16" s="164">
        <f t="shared" si="1"/>
        <v>2.5853732185710876E-3</v>
      </c>
    </row>
    <row r="17" spans="1:18" x14ac:dyDescent="0.3">
      <c r="A17" s="51" t="s">
        <v>26</v>
      </c>
      <c r="B17" s="52">
        <v>1.88</v>
      </c>
      <c r="C17" s="53">
        <v>-25.159306420566299</v>
      </c>
      <c r="D17" s="53">
        <v>-2.7888635182858112</v>
      </c>
      <c r="E17" s="54">
        <v>4.5788798385000003E-2</v>
      </c>
      <c r="F17" s="55">
        <v>2.4355743821808513</v>
      </c>
      <c r="G17" s="56">
        <v>3.1962247898437504E-3</v>
      </c>
      <c r="H17" s="55">
        <v>0.17001195690658247</v>
      </c>
      <c r="I17" s="72">
        <v>14.325900521921181</v>
      </c>
      <c r="J17" s="35">
        <v>44421</v>
      </c>
      <c r="K17" s="36">
        <f t="shared" si="0"/>
        <v>2.4355743821808513E-2</v>
      </c>
      <c r="L17" s="164">
        <f t="shared" si="1"/>
        <v>1.7001195690658248E-3</v>
      </c>
      <c r="R17" t="s">
        <v>75</v>
      </c>
    </row>
    <row r="18" spans="1:18" x14ac:dyDescent="0.3">
      <c r="A18" s="65" t="s">
        <v>27</v>
      </c>
      <c r="B18" s="66">
        <v>2.3879999999999999</v>
      </c>
      <c r="C18" s="67">
        <v>-25.399511416676042</v>
      </c>
      <c r="D18" s="67">
        <v>-5.5315991051371345</v>
      </c>
      <c r="E18" s="68">
        <v>6.7306660443000002E-2</v>
      </c>
      <c r="F18" s="69">
        <v>2.818536869472362</v>
      </c>
      <c r="G18" s="70">
        <v>4.0108938467499997E-3</v>
      </c>
      <c r="H18" s="69">
        <v>0.16796037884212731</v>
      </c>
      <c r="I18" s="74">
        <v>16.780962801480808</v>
      </c>
      <c r="J18" s="37">
        <v>44421</v>
      </c>
      <c r="K18" s="38">
        <f t="shared" si="0"/>
        <v>2.8185368694723621E-2</v>
      </c>
      <c r="L18" s="164">
        <f t="shared" si="1"/>
        <v>1.6796037884212729E-3</v>
      </c>
    </row>
    <row r="19" spans="1:18" x14ac:dyDescent="0.3">
      <c r="A19" s="122" t="s">
        <v>24</v>
      </c>
      <c r="B19" s="76">
        <v>2.1509999999999998</v>
      </c>
      <c r="C19" s="77">
        <v>-26.161294651587127</v>
      </c>
      <c r="D19" s="77">
        <v>-5.2295744727489417</v>
      </c>
      <c r="E19" s="78">
        <v>3.1628754939375003E-2</v>
      </c>
      <c r="F19" s="79">
        <v>1.4704209641736405</v>
      </c>
      <c r="G19" s="80">
        <v>1.5388444073125007E-3</v>
      </c>
      <c r="H19" s="79">
        <v>7.154088365004653E-2</v>
      </c>
      <c r="I19" s="81">
        <v>20.553575650063753</v>
      </c>
      <c r="J19" s="82">
        <v>44421</v>
      </c>
      <c r="K19" s="123">
        <f t="shared" si="0"/>
        <v>1.4704209641736405E-2</v>
      </c>
      <c r="L19" s="164">
        <f t="shared" si="1"/>
        <v>7.1540883650046531E-4</v>
      </c>
    </row>
    <row r="20" spans="1:18" x14ac:dyDescent="0.3">
      <c r="A20" s="120" t="s">
        <v>29</v>
      </c>
      <c r="B20" s="91">
        <v>1.8819999999999999</v>
      </c>
      <c r="C20" s="92">
        <v>-25.407226997741997</v>
      </c>
      <c r="D20" s="92">
        <v>-4.7353127368348673</v>
      </c>
      <c r="E20" s="93">
        <v>4.2756057444375002E-2</v>
      </c>
      <c r="F20" s="94">
        <v>2.2718415220178003</v>
      </c>
      <c r="G20" s="95">
        <v>-3.5690677587812492E-3</v>
      </c>
      <c r="H20" s="94">
        <v>-0.18964228261324384</v>
      </c>
      <c r="I20" s="96">
        <v>-11.979614939833803</v>
      </c>
      <c r="J20" s="97">
        <v>44421</v>
      </c>
      <c r="K20" s="121">
        <f t="shared" si="0"/>
        <v>2.2718415220178003E-2</v>
      </c>
      <c r="L20" s="164">
        <f t="shared" si="1"/>
        <v>-1.8964228261324385E-3</v>
      </c>
    </row>
    <row r="21" spans="1:18" ht="15" thickBot="1" x14ac:dyDescent="0.35">
      <c r="A21" s="139" t="s">
        <v>28</v>
      </c>
      <c r="B21" s="140">
        <v>1.8680000000000001</v>
      </c>
      <c r="C21" s="141">
        <v>-25.316303933402473</v>
      </c>
      <c r="D21" s="141">
        <v>-1.5566531060994695</v>
      </c>
      <c r="E21" s="142">
        <v>3.6703454114250002E-2</v>
      </c>
      <c r="F21" s="143">
        <v>1.9648530039748393</v>
      </c>
      <c r="G21" s="144">
        <v>-2.9938866249988594E-6</v>
      </c>
      <c r="H21" s="143">
        <v>-1.6027230326546356E-4</v>
      </c>
      <c r="I21" s="145">
        <v>-12259.4669443316</v>
      </c>
      <c r="J21" s="146">
        <v>44421</v>
      </c>
      <c r="K21" s="147">
        <f t="shared" si="0"/>
        <v>1.9648530039748393E-2</v>
      </c>
      <c r="L21" s="164">
        <f t="shared" si="1"/>
        <v>-1.6027230326546356E-6</v>
      </c>
    </row>
    <row r="22" spans="1:18" x14ac:dyDescent="0.3">
      <c r="A22" s="57" t="s">
        <v>71</v>
      </c>
      <c r="B22" s="58">
        <v>1.968</v>
      </c>
      <c r="C22" s="59">
        <v>-24.27703990778981</v>
      </c>
      <c r="D22" s="59">
        <v>-1.2316871491716577</v>
      </c>
      <c r="E22" s="60">
        <v>2.5481640559374998E-2</v>
      </c>
      <c r="F22" s="61">
        <v>1.2947988089113314</v>
      </c>
      <c r="G22" s="62">
        <v>1.5633607523203124E-3</v>
      </c>
      <c r="H22" s="61">
        <v>7.9439062617902054E-2</v>
      </c>
      <c r="I22" s="61">
        <v>16.299270991391843</v>
      </c>
      <c r="J22" s="63">
        <v>44754</v>
      </c>
      <c r="K22" s="64">
        <f>E22/B22</f>
        <v>1.2947988089113313E-2</v>
      </c>
      <c r="L22" s="164">
        <f t="shared" si="1"/>
        <v>7.9439062617902049E-4</v>
      </c>
    </row>
    <row r="23" spans="1:18" x14ac:dyDescent="0.3">
      <c r="A23" s="22" t="s">
        <v>72</v>
      </c>
      <c r="B23" s="23">
        <v>2.1800000000000002</v>
      </c>
      <c r="C23" s="24">
        <v>-25.282910260642062</v>
      </c>
      <c r="D23" s="24">
        <v>-2.7679461598127935</v>
      </c>
      <c r="E23" s="25">
        <v>4.6265162881875002E-2</v>
      </c>
      <c r="F23" s="26">
        <v>2.1222551780676606</v>
      </c>
      <c r="G23" s="27">
        <v>6.8615382543749997E-3</v>
      </c>
      <c r="H23" s="26">
        <v>0.31474946120986236</v>
      </c>
      <c r="I23" s="26">
        <v>6.7426808926374164</v>
      </c>
      <c r="J23" s="37">
        <v>44754</v>
      </c>
      <c r="K23" s="38">
        <f>E23/B23</f>
        <v>2.1222551780676606E-2</v>
      </c>
      <c r="L23" s="164">
        <f t="shared" si="1"/>
        <v>3.1474946120986233E-3</v>
      </c>
    </row>
    <row r="24" spans="1:18" x14ac:dyDescent="0.3">
      <c r="A24" s="124" t="s">
        <v>41</v>
      </c>
      <c r="B24" s="100">
        <v>1.865</v>
      </c>
      <c r="C24" s="101">
        <v>-25.482859226638556</v>
      </c>
      <c r="D24" s="101">
        <v>-1.8661198051117527</v>
      </c>
      <c r="E24" s="102">
        <v>5.1773060369999999E-2</v>
      </c>
      <c r="F24" s="103">
        <v>2.7760354085790886</v>
      </c>
      <c r="G24" s="98">
        <v>6.6006929550000001E-3</v>
      </c>
      <c r="H24" s="103">
        <v>0.35392455522788208</v>
      </c>
      <c r="I24" s="103">
        <v>7.843579563988369</v>
      </c>
      <c r="J24" s="97">
        <v>44754</v>
      </c>
      <c r="K24" s="121">
        <f>E24/B24</f>
        <v>2.7760354085790886E-2</v>
      </c>
      <c r="L24" s="164">
        <f t="shared" si="1"/>
        <v>3.5392455522788207E-3</v>
      </c>
    </row>
    <row r="25" spans="1:18" ht="15" thickBot="1" x14ac:dyDescent="0.35">
      <c r="A25" s="148" t="s">
        <v>42</v>
      </c>
      <c r="B25" s="149">
        <v>2.35</v>
      </c>
      <c r="C25" s="150" t="s">
        <v>9</v>
      </c>
      <c r="D25" s="150">
        <v>1.9680570334855281</v>
      </c>
      <c r="E25" s="151">
        <v>0.108023000620125</v>
      </c>
      <c r="F25" s="152">
        <v>4.5967234306436167</v>
      </c>
      <c r="G25" s="153">
        <v>5.165935184671875E-3</v>
      </c>
      <c r="H25" s="152">
        <v>0.21982702913497337</v>
      </c>
      <c r="I25" s="152">
        <v>20.910638008127915</v>
      </c>
      <c r="J25" s="146">
        <v>44754</v>
      </c>
      <c r="K25" s="147">
        <f>E25/B25</f>
        <v>4.5967234306436171E-2</v>
      </c>
      <c r="L25" s="164">
        <f t="shared" si="1"/>
        <v>2.1982702913497338E-3</v>
      </c>
    </row>
    <row r="26" spans="1:18" x14ac:dyDescent="0.3">
      <c r="A26" s="57" t="s">
        <v>48</v>
      </c>
      <c r="B26" s="125">
        <v>1.8080000000000001</v>
      </c>
      <c r="C26" s="126">
        <v>-25.973643226712205</v>
      </c>
      <c r="D26" s="126">
        <v>-3.1928192200002519</v>
      </c>
      <c r="E26" s="60">
        <v>7.0847872694999994E-2</v>
      </c>
      <c r="F26" s="61">
        <v>3.9185770295907076</v>
      </c>
      <c r="G26" s="62">
        <v>7.1415537675000003E-3</v>
      </c>
      <c r="H26" s="61">
        <v>0.39499744289269911</v>
      </c>
      <c r="I26" s="61">
        <v>9.9205123984946582</v>
      </c>
      <c r="J26" s="63">
        <v>44777</v>
      </c>
      <c r="K26" s="64">
        <f t="shared" si="0"/>
        <v>3.9185770295907078E-2</v>
      </c>
      <c r="L26" s="164">
        <f t="shared" si="1"/>
        <v>3.9499744289269913E-3</v>
      </c>
    </row>
    <row r="27" spans="1:18" x14ac:dyDescent="0.3">
      <c r="A27" s="127" t="s">
        <v>53</v>
      </c>
      <c r="B27" s="84">
        <v>1.913</v>
      </c>
      <c r="C27" s="85">
        <v>-23.353220249114319</v>
      </c>
      <c r="D27" s="85">
        <v>-10.68074781241263</v>
      </c>
      <c r="E27" s="86">
        <v>1.230196078646875E-2</v>
      </c>
      <c r="F27" s="87">
        <v>0.64307165637578412</v>
      </c>
      <c r="G27" s="83">
        <v>2.31156921825E-3</v>
      </c>
      <c r="H27" s="87">
        <v>0.12083477356246732</v>
      </c>
      <c r="I27" s="87">
        <v>5.3219088960624292</v>
      </c>
      <c r="J27" s="82">
        <v>44777</v>
      </c>
      <c r="K27" s="123">
        <f t="shared" si="0"/>
        <v>6.4307165637578411E-3</v>
      </c>
      <c r="L27" s="164">
        <f t="shared" si="1"/>
        <v>1.2083477356246732E-3</v>
      </c>
    </row>
    <row r="28" spans="1:18" x14ac:dyDescent="0.3">
      <c r="A28" s="124" t="s">
        <v>46</v>
      </c>
      <c r="B28" s="100">
        <v>2.37</v>
      </c>
      <c r="C28" s="101">
        <v>-25.765513455979978</v>
      </c>
      <c r="D28" s="101">
        <v>-3.7998750224802462</v>
      </c>
      <c r="E28" s="102">
        <v>4.4435076001499998E-2</v>
      </c>
      <c r="F28" s="103">
        <v>1.8748977215822784</v>
      </c>
      <c r="G28" s="98">
        <v>5.6025787518750002E-3</v>
      </c>
      <c r="H28" s="103">
        <v>0.23639572792721517</v>
      </c>
      <c r="I28" s="103">
        <v>7.9311827587660471</v>
      </c>
      <c r="J28" s="97">
        <v>44777</v>
      </c>
      <c r="K28" s="121">
        <f t="shared" si="0"/>
        <v>1.8748977215822783E-2</v>
      </c>
      <c r="L28" s="164">
        <f t="shared" si="1"/>
        <v>2.3639572792721517E-3</v>
      </c>
    </row>
    <row r="29" spans="1:18" ht="15" thickBot="1" x14ac:dyDescent="0.35">
      <c r="A29" s="148" t="s">
        <v>47</v>
      </c>
      <c r="B29" s="154">
        <v>2.0739999999999998</v>
      </c>
      <c r="C29" s="155">
        <v>-25.646495850332688</v>
      </c>
      <c r="D29" s="155">
        <v>-4.986662550812258</v>
      </c>
      <c r="E29" s="151">
        <v>5.746527045225E-2</v>
      </c>
      <c r="F29" s="152">
        <v>2.770745923445034</v>
      </c>
      <c r="G29" s="153">
        <v>1.35361422825E-2</v>
      </c>
      <c r="H29" s="152">
        <v>0.65265874071841856</v>
      </c>
      <c r="I29" s="152">
        <v>4.2453211005725846</v>
      </c>
      <c r="J29" s="146">
        <v>44777</v>
      </c>
      <c r="K29" s="147">
        <f t="shared" si="0"/>
        <v>2.7707459234450341E-2</v>
      </c>
      <c r="L29" s="164">
        <f t="shared" si="1"/>
        <v>6.526587407184186E-3</v>
      </c>
    </row>
    <row r="30" spans="1:18" x14ac:dyDescent="0.3">
      <c r="A30" s="57" t="s">
        <v>49</v>
      </c>
      <c r="B30" s="125">
        <v>1.8120000000000001</v>
      </c>
      <c r="C30" s="126">
        <v>-27.100792823432904</v>
      </c>
      <c r="D30" s="126">
        <v>-7.3402539767070101</v>
      </c>
      <c r="E30" s="60">
        <v>1.8646830780749999E-2</v>
      </c>
      <c r="F30" s="61">
        <v>1.0290745463990065</v>
      </c>
      <c r="G30" s="62">
        <v>4.7980292835937506E-3</v>
      </c>
      <c r="H30" s="61">
        <v>0.26479190306808781</v>
      </c>
      <c r="I30" s="61">
        <v>3.8863520163393872</v>
      </c>
      <c r="J30" s="63">
        <v>44783</v>
      </c>
      <c r="K30" s="64">
        <f t="shared" si="0"/>
        <v>1.0290745463990066E-2</v>
      </c>
      <c r="L30" s="164">
        <f t="shared" si="1"/>
        <v>2.6479190306808779E-3</v>
      </c>
    </row>
    <row r="31" spans="1:18" x14ac:dyDescent="0.3">
      <c r="A31" s="124" t="s">
        <v>50</v>
      </c>
      <c r="B31" s="100">
        <v>1.9730000000000001</v>
      </c>
      <c r="C31" s="101">
        <v>-25.657330175652255</v>
      </c>
      <c r="D31" s="101">
        <v>-2.31958326725956</v>
      </c>
      <c r="E31" s="102">
        <v>6.2701521410249997E-2</v>
      </c>
      <c r="F31" s="103">
        <v>3.17797878409782</v>
      </c>
      <c r="G31" s="98">
        <v>7.1228235928125008E-3</v>
      </c>
      <c r="H31" s="103">
        <v>0.3610148805277496</v>
      </c>
      <c r="I31" s="103">
        <v>8.8029024716435273</v>
      </c>
      <c r="J31" s="97">
        <v>44783</v>
      </c>
      <c r="K31" s="121">
        <f t="shared" si="0"/>
        <v>3.1779787840978201E-2</v>
      </c>
      <c r="L31" s="164">
        <f t="shared" si="1"/>
        <v>3.6101488052774963E-3</v>
      </c>
    </row>
    <row r="32" spans="1:18" ht="15" thickBot="1" x14ac:dyDescent="0.35">
      <c r="A32" s="148" t="s">
        <v>81</v>
      </c>
      <c r="B32" s="149">
        <v>1.946</v>
      </c>
      <c r="C32" s="150">
        <v>-25.232791591404094</v>
      </c>
      <c r="D32" s="150">
        <v>-2.2470805700836034</v>
      </c>
      <c r="E32" s="151">
        <v>5.744222515287499E-2</v>
      </c>
      <c r="F32" s="152">
        <v>2.9518101311857654</v>
      </c>
      <c r="G32" s="153">
        <v>2.8879100059921873E-3</v>
      </c>
      <c r="H32" s="152">
        <v>0.14840236413115043</v>
      </c>
      <c r="I32" s="152">
        <v>19.890586975939993</v>
      </c>
      <c r="J32" s="146">
        <v>44783</v>
      </c>
      <c r="K32" s="147">
        <f t="shared" si="0"/>
        <v>2.9518101311857652E-2</v>
      </c>
      <c r="L32" s="164">
        <f t="shared" si="1"/>
        <v>1.4840236413115042E-3</v>
      </c>
    </row>
    <row r="33" spans="1:19" x14ac:dyDescent="0.3">
      <c r="A33" s="57" t="s">
        <v>51</v>
      </c>
      <c r="B33" s="125">
        <v>2.1789999999999998</v>
      </c>
      <c r="C33" s="126">
        <v>-25.265437627098198</v>
      </c>
      <c r="D33" s="126">
        <v>-3.915952751741945</v>
      </c>
      <c r="E33" s="60">
        <v>4.1187204682874998E-2</v>
      </c>
      <c r="F33" s="61">
        <v>1.8901883746156496</v>
      </c>
      <c r="G33" s="62">
        <v>5.45833852359375E-3</v>
      </c>
      <c r="H33" s="61">
        <v>0.25049740815024096</v>
      </c>
      <c r="I33" s="61">
        <v>7.5457402476674336</v>
      </c>
      <c r="J33" s="63">
        <v>44796</v>
      </c>
      <c r="K33" s="64">
        <f t="shared" si="0"/>
        <v>1.8901883746156495E-2</v>
      </c>
      <c r="L33" s="164">
        <f t="shared" si="1"/>
        <v>2.5049740815024095E-3</v>
      </c>
    </row>
    <row r="34" spans="1:19" x14ac:dyDescent="0.3">
      <c r="A34" s="124" t="s">
        <v>52</v>
      </c>
      <c r="B34" s="99">
        <v>2.0430000000000001</v>
      </c>
      <c r="C34" s="130">
        <v>-25.009029094353092</v>
      </c>
      <c r="D34" s="130">
        <v>-16.849650019797853</v>
      </c>
      <c r="E34" s="102">
        <v>4.0801510593062494E-2</v>
      </c>
      <c r="F34" s="103">
        <v>1.9971370823819132</v>
      </c>
      <c r="G34" s="98">
        <v>4.6139380924218746E-3</v>
      </c>
      <c r="H34" s="103">
        <v>0.22584131632020921</v>
      </c>
      <c r="I34" s="103">
        <v>8.8430988400292172</v>
      </c>
      <c r="J34" s="97">
        <v>44796</v>
      </c>
      <c r="K34" s="121">
        <f t="shared" si="0"/>
        <v>1.9971370823819133E-2</v>
      </c>
      <c r="L34" s="164">
        <f t="shared" si="1"/>
        <v>2.2584131632020919E-3</v>
      </c>
    </row>
    <row r="35" spans="1:19" x14ac:dyDescent="0.3">
      <c r="A35" s="156" t="s">
        <v>69</v>
      </c>
      <c r="B35" s="157">
        <v>1.73</v>
      </c>
      <c r="C35" s="158">
        <v>-14.783321507123151</v>
      </c>
      <c r="D35" s="158">
        <v>-12.249796324345587</v>
      </c>
      <c r="E35" s="159">
        <v>4.4521045244187499E-2</v>
      </c>
      <c r="F35" s="160">
        <v>2.5734708233634391</v>
      </c>
      <c r="G35" s="161">
        <v>1.0889526627421875E-3</v>
      </c>
      <c r="H35" s="160">
        <v>6.2945240620935691E-2</v>
      </c>
      <c r="I35" s="160">
        <v>40.884279700529071</v>
      </c>
      <c r="J35" s="162">
        <v>44796</v>
      </c>
      <c r="K35" s="163">
        <f t="shared" si="0"/>
        <v>2.5734708233634392E-2</v>
      </c>
      <c r="L35" s="164">
        <f t="shared" si="1"/>
        <v>6.2945240620935691E-4</v>
      </c>
      <c r="M35" s="20" t="s">
        <v>0</v>
      </c>
      <c r="N35" s="31" t="s">
        <v>73</v>
      </c>
      <c r="O35" s="31" t="s">
        <v>74</v>
      </c>
      <c r="P35" s="20" t="s">
        <v>4</v>
      </c>
      <c r="Q35" s="1" t="s">
        <v>5</v>
      </c>
      <c r="R35" s="1" t="s">
        <v>6</v>
      </c>
      <c r="S35" s="1" t="s">
        <v>7</v>
      </c>
    </row>
    <row r="36" spans="1:19" ht="15" thickBot="1" x14ac:dyDescent="0.35">
      <c r="A36" s="148" t="s">
        <v>70</v>
      </c>
      <c r="B36" s="149">
        <v>1.9179999999999999</v>
      </c>
      <c r="C36" s="150">
        <v>-25.492491884175006</v>
      </c>
      <c r="D36" s="150">
        <v>-12.746620966169546</v>
      </c>
      <c r="E36" s="151">
        <v>7.2462938891499989E-2</v>
      </c>
      <c r="F36" s="152">
        <v>3.7780468660844626</v>
      </c>
      <c r="G36" s="153">
        <v>5.5426792822031255E-3</v>
      </c>
      <c r="H36" s="152">
        <v>0.28898223577701382</v>
      </c>
      <c r="I36" s="152">
        <v>13.073630134828429</v>
      </c>
      <c r="J36" s="146">
        <v>44796</v>
      </c>
      <c r="K36" s="147">
        <f t="shared" si="0"/>
        <v>3.7780468660844627E-2</v>
      </c>
      <c r="L36" s="164">
        <f t="shared" si="1"/>
        <v>2.8898223577701384E-3</v>
      </c>
      <c r="M36" s="9" t="s">
        <v>11</v>
      </c>
      <c r="N36" s="34">
        <v>44406</v>
      </c>
      <c r="O36" s="49">
        <v>1.4275283509600518E-2</v>
      </c>
      <c r="P36" s="10">
        <v>2.7694050008625005E-2</v>
      </c>
      <c r="Q36" s="11">
        <v>1.4275283509600518</v>
      </c>
      <c r="R36" s="12">
        <v>2.339895698925E-2</v>
      </c>
      <c r="S36" s="11">
        <v>1.2061318035695876</v>
      </c>
    </row>
    <row r="37" spans="1:19" x14ac:dyDescent="0.3">
      <c r="A37" s="39" t="s">
        <v>30</v>
      </c>
      <c r="B37" s="40">
        <v>2.0019999999999998</v>
      </c>
      <c r="C37" s="41">
        <v>-24.987843382100202</v>
      </c>
      <c r="D37" s="41">
        <v>-2.8818170253419577</v>
      </c>
      <c r="E37" s="42">
        <v>4.3292750724375002E-2</v>
      </c>
      <c r="F37" s="43">
        <v>2.1624750611575925</v>
      </c>
      <c r="G37" s="44">
        <v>6.2592099693750004E-3</v>
      </c>
      <c r="H37" s="43">
        <v>0.31264785061813194</v>
      </c>
      <c r="I37" s="43">
        <v>6.9166477776264639</v>
      </c>
      <c r="J37" s="45">
        <v>45004</v>
      </c>
      <c r="K37" s="46">
        <f t="shared" si="0"/>
        <v>2.1624750611575927E-2</v>
      </c>
      <c r="L37" s="164">
        <f t="shared" si="1"/>
        <v>3.1264785061813193E-3</v>
      </c>
      <c r="M37" s="9" t="s">
        <v>20</v>
      </c>
      <c r="N37" s="34">
        <v>44413</v>
      </c>
      <c r="O37" s="49">
        <v>4.1672818488478154E-2</v>
      </c>
      <c r="P37" s="10">
        <v>8.6804480911500004E-2</v>
      </c>
      <c r="Q37" s="11">
        <v>4.1672818488478152</v>
      </c>
      <c r="R37" s="12">
        <v>2.7688022377E-2</v>
      </c>
      <c r="S37" s="11">
        <v>1.3292377521363417</v>
      </c>
    </row>
    <row r="38" spans="1:19" x14ac:dyDescent="0.3">
      <c r="A38" s="22" t="s">
        <v>33</v>
      </c>
      <c r="B38" s="23">
        <v>1.972</v>
      </c>
      <c r="C38" s="24">
        <v>-25.32967499400532</v>
      </c>
      <c r="D38" s="24">
        <v>-3.4610955604610343</v>
      </c>
      <c r="E38" s="25">
        <v>5.5170443739E-2</v>
      </c>
      <c r="F38" s="26">
        <v>2.7976898447768761</v>
      </c>
      <c r="G38" s="27">
        <v>1.4501068387500001E-2</v>
      </c>
      <c r="H38" s="26">
        <v>0.7353482955121704</v>
      </c>
      <c r="I38" s="26">
        <v>3.8045778603842195</v>
      </c>
      <c r="J38" s="37">
        <v>45004</v>
      </c>
      <c r="K38" s="38">
        <f t="shared" si="0"/>
        <v>2.7976898447768763E-2</v>
      </c>
      <c r="L38" s="164">
        <f t="shared" si="1"/>
        <v>7.3534829551217045E-3</v>
      </c>
      <c r="M38" s="9" t="s">
        <v>25</v>
      </c>
      <c r="N38" s="34">
        <v>44421</v>
      </c>
      <c r="O38" s="49">
        <v>3.8214387509899805E-2</v>
      </c>
      <c r="P38" s="10">
        <v>8.0097356220749996E-2</v>
      </c>
      <c r="Q38" s="11">
        <v>3.8214387509899805</v>
      </c>
      <c r="R38" s="12">
        <v>5.418942266125E-3</v>
      </c>
      <c r="S38" s="11">
        <v>0.25853732185710876</v>
      </c>
    </row>
    <row r="39" spans="1:19" x14ac:dyDescent="0.3">
      <c r="A39" s="127" t="s">
        <v>31</v>
      </c>
      <c r="B39" s="88">
        <v>1.181</v>
      </c>
      <c r="C39" s="89">
        <v>-25.428404430677528</v>
      </c>
      <c r="D39" s="89">
        <v>-3.0592511584035513</v>
      </c>
      <c r="E39" s="86">
        <v>5.4085805077499993E-2</v>
      </c>
      <c r="F39" s="87">
        <v>4.5796617339119381</v>
      </c>
      <c r="G39" s="83">
        <v>6.8162937900000005E-3</v>
      </c>
      <c r="H39" s="87">
        <v>0.57716289500423379</v>
      </c>
      <c r="I39" s="87">
        <v>7.9347819715235586</v>
      </c>
      <c r="J39" s="82">
        <v>45004</v>
      </c>
      <c r="K39" s="123">
        <f t="shared" si="0"/>
        <v>4.5796617339119383E-2</v>
      </c>
      <c r="L39" s="164">
        <f t="shared" si="1"/>
        <v>5.7716289500423373E-3</v>
      </c>
      <c r="M39" s="50" t="s">
        <v>30</v>
      </c>
      <c r="N39" s="34">
        <v>45004</v>
      </c>
      <c r="O39" s="49">
        <v>2.1624750611575927E-2</v>
      </c>
      <c r="P39" s="47">
        <v>4.3292750724375002E-2</v>
      </c>
      <c r="Q39" s="48">
        <v>2.1624750611575925</v>
      </c>
      <c r="R39" s="49">
        <v>6.2592099693750004E-3</v>
      </c>
      <c r="S39" s="48">
        <v>0.31264785061813194</v>
      </c>
    </row>
    <row r="40" spans="1:19" x14ac:dyDescent="0.3">
      <c r="A40" s="124" t="s">
        <v>32</v>
      </c>
      <c r="B40" s="99">
        <v>2.077</v>
      </c>
      <c r="C40" s="130">
        <v>-23.313646907982097</v>
      </c>
      <c r="D40" s="130">
        <v>-9.6900069920521386</v>
      </c>
      <c r="E40" s="102">
        <v>6.7675898294374995E-2</v>
      </c>
      <c r="F40" s="103">
        <v>3.25834849756259</v>
      </c>
      <c r="G40" s="98">
        <v>3.540156143484375E-3</v>
      </c>
      <c r="H40" s="103">
        <v>0.17044564966222317</v>
      </c>
      <c r="I40" s="103">
        <v>19.116642190749655</v>
      </c>
      <c r="J40" s="97">
        <v>45004</v>
      </c>
      <c r="K40" s="121">
        <f t="shared" si="0"/>
        <v>3.2583484975625902E-2</v>
      </c>
      <c r="L40" s="164">
        <f t="shared" si="1"/>
        <v>1.7044564966222316E-3</v>
      </c>
      <c r="M40" s="50" t="s">
        <v>35</v>
      </c>
      <c r="N40" s="34">
        <v>45045</v>
      </c>
      <c r="O40" s="49">
        <v>4.8117931554435479E-2</v>
      </c>
      <c r="P40" s="47">
        <v>9.5465976203999992E-2</v>
      </c>
      <c r="Q40" s="48">
        <v>4.8117931554435476</v>
      </c>
      <c r="R40" s="49">
        <v>8.6655646387499997E-3</v>
      </c>
      <c r="S40" s="48">
        <v>0.43677241122731852</v>
      </c>
    </row>
    <row r="41" spans="1:19" ht="15" thickBot="1" x14ac:dyDescent="0.35">
      <c r="A41" s="148" t="s">
        <v>34</v>
      </c>
      <c r="B41" s="154">
        <v>2.1920000000000002</v>
      </c>
      <c r="C41" s="155">
        <v>-25.942183923451786</v>
      </c>
      <c r="D41" s="155">
        <v>-4.3678347663558252</v>
      </c>
      <c r="E41" s="151">
        <v>5.3520596246249996E-2</v>
      </c>
      <c r="F41" s="152">
        <v>2.4416330404311126</v>
      </c>
      <c r="G41" s="153">
        <v>1.4081816066250001E-2</v>
      </c>
      <c r="H41" s="152">
        <v>0.64241861616104012</v>
      </c>
      <c r="I41" s="152">
        <v>3.8006884903519818</v>
      </c>
      <c r="J41" s="146">
        <v>45004</v>
      </c>
      <c r="K41" s="147">
        <f t="shared" si="0"/>
        <v>2.4416330404311126E-2</v>
      </c>
      <c r="L41" s="164">
        <f t="shared" si="1"/>
        <v>6.4241861616104014E-3</v>
      </c>
      <c r="M41" s="50" t="s">
        <v>54</v>
      </c>
      <c r="N41" s="34">
        <v>45100</v>
      </c>
      <c r="O41" s="49">
        <v>3.7411501977499997E-2</v>
      </c>
      <c r="P41" s="47">
        <v>6.5470128460624999E-2</v>
      </c>
      <c r="Q41" s="48">
        <v>3.7411501977499997</v>
      </c>
      <c r="R41" s="49">
        <v>3.6854199580781252E-3</v>
      </c>
      <c r="S41" s="48">
        <v>0.21059542617589286</v>
      </c>
    </row>
    <row r="42" spans="1:19" x14ac:dyDescent="0.3">
      <c r="A42" s="39" t="s">
        <v>35</v>
      </c>
      <c r="B42" s="40">
        <v>1.984</v>
      </c>
      <c r="C42" s="41">
        <v>-25.534603926427344</v>
      </c>
      <c r="D42" s="41">
        <v>-1.4538493517337585</v>
      </c>
      <c r="E42" s="42">
        <v>9.5465976203999992E-2</v>
      </c>
      <c r="F42" s="43">
        <v>4.8117931554435476</v>
      </c>
      <c r="G42" s="44">
        <v>8.6655646387499997E-3</v>
      </c>
      <c r="H42" s="43">
        <v>0.43677241122731852</v>
      </c>
      <c r="I42" s="43">
        <v>11.016705798616128</v>
      </c>
      <c r="J42" s="45">
        <v>45045</v>
      </c>
      <c r="K42" s="46">
        <f t="shared" si="0"/>
        <v>4.8117931554435479E-2</v>
      </c>
      <c r="L42" s="164">
        <f t="shared" si="1"/>
        <v>4.3677241122731855E-3</v>
      </c>
      <c r="M42" s="50" t="s">
        <v>63</v>
      </c>
      <c r="N42" s="34">
        <v>45120</v>
      </c>
      <c r="O42" s="49">
        <v>1.4162913918015331E-2</v>
      </c>
      <c r="P42" s="47">
        <v>3.3254521879499996E-2</v>
      </c>
      <c r="Q42" s="48">
        <v>1.4162913918015332</v>
      </c>
      <c r="R42" s="49">
        <v>1.3559283408750001E-2</v>
      </c>
      <c r="S42" s="48">
        <v>0.57748225761286209</v>
      </c>
    </row>
    <row r="43" spans="1:19" x14ac:dyDescent="0.3">
      <c r="A43" s="21" t="s">
        <v>36</v>
      </c>
      <c r="B43" s="14">
        <v>2.0249999999999999</v>
      </c>
      <c r="C43" s="15">
        <v>-26.166814120024384</v>
      </c>
      <c r="D43" s="15">
        <v>-0.74710435608460291</v>
      </c>
      <c r="E43" s="16">
        <v>0.1171249980495</v>
      </c>
      <c r="F43" s="17">
        <v>5.7839505209629634</v>
      </c>
      <c r="G43" s="18">
        <v>9.4235928253125004E-3</v>
      </c>
      <c r="H43" s="17">
        <v>0.46536260865740742</v>
      </c>
      <c r="I43" s="17">
        <v>12.428911161663647</v>
      </c>
      <c r="J43" s="35">
        <v>45045</v>
      </c>
      <c r="K43" s="36">
        <f t="shared" si="0"/>
        <v>5.7839505209629632E-2</v>
      </c>
      <c r="L43" s="164">
        <f t="shared" si="1"/>
        <v>4.6536260865740744E-3</v>
      </c>
      <c r="M43" s="50" t="s">
        <v>60</v>
      </c>
      <c r="N43" s="34">
        <v>45134</v>
      </c>
      <c r="O43" s="49">
        <v>3.4453948702562319E-2</v>
      </c>
      <c r="P43" s="47">
        <v>7.4627252889749987E-2</v>
      </c>
      <c r="Q43" s="48">
        <v>3.4453948702562318</v>
      </c>
      <c r="R43" s="49">
        <v>7.8202946596874993E-3</v>
      </c>
      <c r="S43" s="48">
        <v>0.36104776822195289</v>
      </c>
    </row>
    <row r="44" spans="1:19" x14ac:dyDescent="0.3">
      <c r="A44" s="22" t="s">
        <v>37</v>
      </c>
      <c r="B44" s="23">
        <v>1.8480000000000001</v>
      </c>
      <c r="C44" s="24">
        <v>-25.880895101708727</v>
      </c>
      <c r="D44" s="24">
        <v>-3.8174008537992226</v>
      </c>
      <c r="E44" s="25">
        <v>7.1056641671250004E-2</v>
      </c>
      <c r="F44" s="26">
        <v>3.8450563674918827</v>
      </c>
      <c r="G44" s="27">
        <v>9.1419326221874996E-3</v>
      </c>
      <c r="H44" s="26">
        <v>0.49469332371144475</v>
      </c>
      <c r="I44" s="26">
        <v>7.7726061444376988</v>
      </c>
      <c r="J44" s="37">
        <v>45045</v>
      </c>
      <c r="K44" s="38">
        <f t="shared" si="0"/>
        <v>3.8450563674918829E-2</v>
      </c>
      <c r="L44" s="164">
        <f t="shared" si="1"/>
        <v>4.9469332371144476E-3</v>
      </c>
      <c r="M44" s="50" t="s">
        <v>76</v>
      </c>
      <c r="N44" s="34">
        <v>45146</v>
      </c>
      <c r="O44" s="49">
        <v>4.8123480487998367E-2</v>
      </c>
      <c r="P44" s="47">
        <v>0.1182875150395</v>
      </c>
      <c r="Q44" s="48">
        <v>4.8123480487998371</v>
      </c>
      <c r="R44" s="49">
        <v>5.08671067303125E-3</v>
      </c>
      <c r="S44" s="48">
        <v>0.20694510467987184</v>
      </c>
    </row>
    <row r="45" spans="1:19" x14ac:dyDescent="0.3">
      <c r="A45" s="127" t="s">
        <v>38</v>
      </c>
      <c r="B45" s="88">
        <v>2.0110000000000001</v>
      </c>
      <c r="C45" s="89">
        <v>-25.997369503537811</v>
      </c>
      <c r="D45" s="89">
        <v>-1.1333863170185348</v>
      </c>
      <c r="E45" s="86">
        <v>9.6373046376749996E-2</v>
      </c>
      <c r="F45" s="87">
        <v>4.7922946979985079</v>
      </c>
      <c r="G45" s="83">
        <v>8.4232530806250018E-3</v>
      </c>
      <c r="H45" s="87">
        <v>0.4188589299167082</v>
      </c>
      <c r="I45" s="87">
        <v>11.441309605005856</v>
      </c>
      <c r="J45" s="82">
        <v>45045</v>
      </c>
      <c r="K45" s="123">
        <f t="shared" si="0"/>
        <v>4.792294697998508E-2</v>
      </c>
      <c r="L45" s="164">
        <f t="shared" si="1"/>
        <v>4.1885892991670821E-3</v>
      </c>
      <c r="M45" s="20" t="s">
        <v>0</v>
      </c>
      <c r="N45" s="31" t="s">
        <v>73</v>
      </c>
      <c r="O45" s="31" t="s">
        <v>74</v>
      </c>
      <c r="P45" s="20" t="s">
        <v>4</v>
      </c>
      <c r="Q45" s="1" t="s">
        <v>5</v>
      </c>
      <c r="R45" s="1" t="s">
        <v>6</v>
      </c>
      <c r="S45" s="1" t="s">
        <v>7</v>
      </c>
    </row>
    <row r="46" spans="1:19" x14ac:dyDescent="0.3">
      <c r="A46" s="124" t="s">
        <v>39</v>
      </c>
      <c r="B46" s="100">
        <v>1.9950000000000001</v>
      </c>
      <c r="C46" s="101">
        <v>-24.81986350304917</v>
      </c>
      <c r="D46" s="101">
        <v>-4.8134375179232896</v>
      </c>
      <c r="E46" s="102">
        <v>2.1440001280499998E-2</v>
      </c>
      <c r="F46" s="103">
        <v>1.0746867809774434</v>
      </c>
      <c r="G46" s="98">
        <v>5.5995181921874998E-3</v>
      </c>
      <c r="H46" s="103">
        <v>0.28067760361842103</v>
      </c>
      <c r="I46" s="103">
        <v>3.8289010848135629</v>
      </c>
      <c r="J46" s="97">
        <v>45045</v>
      </c>
      <c r="K46" s="121">
        <f t="shared" si="0"/>
        <v>1.0746867809774435E-2</v>
      </c>
      <c r="L46" s="164">
        <f t="shared" si="1"/>
        <v>2.8067760361842101E-3</v>
      </c>
      <c r="M46" s="71" t="s">
        <v>13</v>
      </c>
      <c r="N46" s="35">
        <v>44406</v>
      </c>
      <c r="O46" s="18">
        <v>3.9289218981435024E-2</v>
      </c>
      <c r="P46" s="54">
        <v>7.830341343000001E-2</v>
      </c>
      <c r="Q46" s="55">
        <v>3.9289218981435026</v>
      </c>
      <c r="R46" s="56">
        <v>1.9311120193750073E-4</v>
      </c>
      <c r="S46" s="55">
        <v>9.6894732532614505E-3</v>
      </c>
    </row>
    <row r="47" spans="1:19" ht="15" thickBot="1" x14ac:dyDescent="0.35">
      <c r="A47" s="148" t="s">
        <v>40</v>
      </c>
      <c r="B47" s="154">
        <v>2.1760000000000002</v>
      </c>
      <c r="C47" s="155">
        <v>-25.926541431376524</v>
      </c>
      <c r="D47" s="155">
        <v>-2.2152418163259284</v>
      </c>
      <c r="E47" s="151">
        <v>6.6737122751250003E-2</v>
      </c>
      <c r="F47" s="152">
        <v>3.066963361730239</v>
      </c>
      <c r="G47" s="153">
        <v>1.13404762040625E-2</v>
      </c>
      <c r="H47" s="152">
        <v>0.52116159026022513</v>
      </c>
      <c r="I47" s="152">
        <v>5.8848607016469696</v>
      </c>
      <c r="J47" s="146">
        <v>45045</v>
      </c>
      <c r="K47" s="147">
        <f t="shared" si="0"/>
        <v>3.0669633617302388E-2</v>
      </c>
      <c r="L47" s="164">
        <f t="shared" si="1"/>
        <v>5.2116159026022518E-3</v>
      </c>
      <c r="M47" s="71" t="s">
        <v>18</v>
      </c>
      <c r="N47" s="35">
        <v>44413</v>
      </c>
      <c r="O47" s="18">
        <v>3.0706717222428074E-2</v>
      </c>
      <c r="P47" s="54">
        <v>7.044120930825E-2</v>
      </c>
      <c r="Q47" s="55">
        <v>3.0706717222428073</v>
      </c>
      <c r="R47" s="56">
        <v>2.3787672355250006E-2</v>
      </c>
      <c r="S47" s="55">
        <v>1.0369517155732346</v>
      </c>
    </row>
    <row r="48" spans="1:19" x14ac:dyDescent="0.3">
      <c r="A48" s="39" t="s">
        <v>54</v>
      </c>
      <c r="B48" s="128">
        <v>1.75</v>
      </c>
      <c r="C48" s="129">
        <v>-24.829624699144155</v>
      </c>
      <c r="D48" s="129">
        <v>-1.5918156972141855</v>
      </c>
      <c r="E48" s="42">
        <v>6.5470128460624999E-2</v>
      </c>
      <c r="F48" s="43">
        <v>3.7411501977499997</v>
      </c>
      <c r="G48" s="44">
        <v>3.6854199580781252E-3</v>
      </c>
      <c r="H48" s="43">
        <v>0.21059542617589286</v>
      </c>
      <c r="I48" s="43">
        <v>17.764631766624067</v>
      </c>
      <c r="J48" s="45">
        <v>45100</v>
      </c>
      <c r="K48" s="46">
        <f t="shared" si="0"/>
        <v>3.7411501977499997E-2</v>
      </c>
      <c r="L48" s="164">
        <f t="shared" si="1"/>
        <v>2.1059542617589285E-3</v>
      </c>
      <c r="M48" s="71" t="s">
        <v>26</v>
      </c>
      <c r="N48" s="35">
        <v>44421</v>
      </c>
      <c r="O48" s="18">
        <v>2.4355743821808513E-2</v>
      </c>
      <c r="P48" s="54">
        <v>4.5788798385000003E-2</v>
      </c>
      <c r="Q48" s="55">
        <v>2.4355743821808513</v>
      </c>
      <c r="R48" s="56">
        <v>3.1962247898437504E-3</v>
      </c>
      <c r="S48" s="55">
        <v>0.17001195690658247</v>
      </c>
    </row>
    <row r="49" spans="1:19" x14ac:dyDescent="0.3">
      <c r="A49" s="21" t="s">
        <v>55</v>
      </c>
      <c r="B49" s="13">
        <v>2.109</v>
      </c>
      <c r="C49" s="19">
        <v>-25.398494424168373</v>
      </c>
      <c r="D49" s="19">
        <v>-17.187401894562427</v>
      </c>
      <c r="E49" s="16">
        <v>7.1738917170749997E-2</v>
      </c>
      <c r="F49" s="17">
        <v>3.401560795199146</v>
      </c>
      <c r="G49" s="18">
        <v>4.1068464931406246E-3</v>
      </c>
      <c r="H49" s="17">
        <v>0.19472956344905759</v>
      </c>
      <c r="I49" s="17">
        <v>17.468127257877896</v>
      </c>
      <c r="J49" s="35">
        <v>45100</v>
      </c>
      <c r="K49" s="36">
        <f t="shared" si="0"/>
        <v>3.4015607951991461E-2</v>
      </c>
      <c r="L49" s="164">
        <f t="shared" si="1"/>
        <v>1.9472956344905759E-3</v>
      </c>
      <c r="M49" s="13" t="s">
        <v>71</v>
      </c>
      <c r="N49" s="35">
        <v>44754</v>
      </c>
      <c r="O49" s="18">
        <v>1.2947988089113313E-2</v>
      </c>
      <c r="P49" s="16">
        <v>2.5481640559374998E-2</v>
      </c>
      <c r="Q49" s="17">
        <v>1.2947988089113314</v>
      </c>
      <c r="R49" s="18">
        <v>1.5633607523203124E-3</v>
      </c>
      <c r="S49" s="17">
        <v>7.9439062617902054E-2</v>
      </c>
    </row>
    <row r="50" spans="1:19" x14ac:dyDescent="0.3">
      <c r="A50" s="22" t="s">
        <v>56</v>
      </c>
      <c r="B50" s="28">
        <v>2.359</v>
      </c>
      <c r="C50" s="29">
        <v>-25.108358632830726</v>
      </c>
      <c r="D50" s="29">
        <v>-15.216473670869309</v>
      </c>
      <c r="E50" s="25">
        <v>4.2194616513437498E-2</v>
      </c>
      <c r="F50" s="26">
        <v>1.7886653884458457</v>
      </c>
      <c r="G50" s="27">
        <v>8.2568382809062486E-3</v>
      </c>
      <c r="H50" s="26">
        <v>0.35001434001298215</v>
      </c>
      <c r="I50" s="26">
        <v>5.1102631634449702</v>
      </c>
      <c r="J50" s="37">
        <v>45100</v>
      </c>
      <c r="K50" s="38">
        <f t="shared" si="0"/>
        <v>1.7886653884458457E-2</v>
      </c>
      <c r="L50" s="164">
        <f t="shared" si="1"/>
        <v>3.5001434001298215E-3</v>
      </c>
      <c r="M50" s="13" t="s">
        <v>48</v>
      </c>
      <c r="N50" s="35">
        <v>44777</v>
      </c>
      <c r="O50" s="18">
        <v>3.9185770295907078E-2</v>
      </c>
      <c r="P50" s="16">
        <v>7.0847872694999994E-2</v>
      </c>
      <c r="Q50" s="17">
        <v>3.9185770295907076</v>
      </c>
      <c r="R50" s="18">
        <v>7.1415537675000003E-3</v>
      </c>
      <c r="S50" s="17">
        <v>0.39499744289269911</v>
      </c>
    </row>
    <row r="51" spans="1:19" x14ac:dyDescent="0.3">
      <c r="A51" s="127" t="s">
        <v>57</v>
      </c>
      <c r="B51" s="84">
        <v>1.8660000000000001</v>
      </c>
      <c r="C51" s="85">
        <v>-25.392599516155702</v>
      </c>
      <c r="D51" s="85">
        <v>-6.2166572049171194</v>
      </c>
      <c r="E51" s="86">
        <v>7.7835546901874997E-2</v>
      </c>
      <c r="F51" s="87">
        <v>4.1712511737339222</v>
      </c>
      <c r="G51" s="83">
        <v>6.2214054598124999E-3</v>
      </c>
      <c r="H51" s="87">
        <v>0.33340865272307069</v>
      </c>
      <c r="I51" s="87">
        <v>12.510926575137702</v>
      </c>
      <c r="J51" s="82">
        <v>45100</v>
      </c>
      <c r="K51" s="123">
        <f t="shared" si="0"/>
        <v>4.1712511737339225E-2</v>
      </c>
      <c r="L51" s="164">
        <f t="shared" si="1"/>
        <v>3.334086527230707E-3</v>
      </c>
      <c r="M51" s="13" t="s">
        <v>49</v>
      </c>
      <c r="N51" s="35">
        <v>44783</v>
      </c>
      <c r="O51" s="18">
        <v>1.0290745463990066E-2</v>
      </c>
      <c r="P51" s="16">
        <v>1.8646830780749999E-2</v>
      </c>
      <c r="Q51" s="17">
        <v>1.0290745463990065</v>
      </c>
      <c r="R51" s="18">
        <v>4.7980292835937506E-3</v>
      </c>
      <c r="S51" s="17">
        <v>0.26479190306808781</v>
      </c>
    </row>
    <row r="52" spans="1:19" x14ac:dyDescent="0.3">
      <c r="A52" s="124" t="s">
        <v>58</v>
      </c>
      <c r="B52" s="100">
        <v>2.2109999999999999</v>
      </c>
      <c r="C52" s="101">
        <v>-26.188001565618531</v>
      </c>
      <c r="D52" s="101">
        <v>-2.1612698030062365</v>
      </c>
      <c r="E52" s="102">
        <v>0.10758820218224999</v>
      </c>
      <c r="F52" s="103">
        <v>4.866042613398915</v>
      </c>
      <c r="G52" s="98">
        <v>1.4330423351250001E-2</v>
      </c>
      <c r="H52" s="103">
        <v>0.64814216875848041</v>
      </c>
      <c r="I52" s="103">
        <v>7.5076778644411348</v>
      </c>
      <c r="J52" s="97">
        <v>45100</v>
      </c>
      <c r="K52" s="121">
        <f t="shared" si="0"/>
        <v>4.8660426133989146E-2</v>
      </c>
      <c r="L52" s="164">
        <f t="shared" si="1"/>
        <v>6.4814216875848044E-3</v>
      </c>
      <c r="M52" s="13" t="s">
        <v>51</v>
      </c>
      <c r="N52" s="35">
        <v>44796</v>
      </c>
      <c r="O52" s="18">
        <v>1.8901883746156495E-2</v>
      </c>
      <c r="P52" s="16">
        <v>4.1187204682874998E-2</v>
      </c>
      <c r="Q52" s="17">
        <v>1.8901883746156496</v>
      </c>
      <c r="R52" s="18">
        <v>5.45833852359375E-3</v>
      </c>
      <c r="S52" s="17">
        <v>0.25049740815024096</v>
      </c>
    </row>
    <row r="53" spans="1:19" ht="15" thickBot="1" x14ac:dyDescent="0.35">
      <c r="A53" s="148" t="s">
        <v>59</v>
      </c>
      <c r="B53" s="149">
        <v>1.8680000000000001</v>
      </c>
      <c r="C53" s="150">
        <v>-24.325345615603162</v>
      </c>
      <c r="D53" s="150">
        <v>-3.7251891623428444</v>
      </c>
      <c r="E53" s="151">
        <v>4.1293259153374992E-2</v>
      </c>
      <c r="F53" s="152">
        <v>2.2105599118509094</v>
      </c>
      <c r="G53" s="153">
        <v>3.2440670218124995E-3</v>
      </c>
      <c r="H53" s="152">
        <v>0.17366525812700745</v>
      </c>
      <c r="I53" s="152">
        <v>12.728855130219827</v>
      </c>
      <c r="J53" s="146">
        <v>45100</v>
      </c>
      <c r="K53" s="147">
        <f t="shared" si="0"/>
        <v>2.2105599118509095E-2</v>
      </c>
      <c r="L53" s="164">
        <f t="shared" si="1"/>
        <v>1.7366525812700746E-3</v>
      </c>
      <c r="M53" s="13" t="s">
        <v>36</v>
      </c>
      <c r="N53" s="35">
        <v>45045</v>
      </c>
      <c r="O53" s="18">
        <v>5.7839505209629632E-2</v>
      </c>
      <c r="P53" s="16">
        <v>0.1171249980495</v>
      </c>
      <c r="Q53" s="17">
        <v>5.7839505209629634</v>
      </c>
      <c r="R53" s="18">
        <v>9.4235928253125004E-3</v>
      </c>
      <c r="S53" s="17">
        <v>0.46536260865740742</v>
      </c>
    </row>
    <row r="54" spans="1:19" x14ac:dyDescent="0.3">
      <c r="A54" s="39" t="s">
        <v>63</v>
      </c>
      <c r="B54" s="40">
        <v>2.3479999999999999</v>
      </c>
      <c r="C54" s="41">
        <v>-25.073708703049103</v>
      </c>
      <c r="D54" s="41">
        <v>-4.1705460267146259</v>
      </c>
      <c r="E54" s="42">
        <v>3.3254521879499996E-2</v>
      </c>
      <c r="F54" s="43">
        <v>1.4162913918015332</v>
      </c>
      <c r="G54" s="44">
        <v>1.3559283408750001E-2</v>
      </c>
      <c r="H54" s="43">
        <v>0.57748225761286209</v>
      </c>
      <c r="I54" s="43">
        <v>2.4525279748958102</v>
      </c>
      <c r="J54" s="45">
        <v>45120</v>
      </c>
      <c r="K54" s="46">
        <f t="shared" si="0"/>
        <v>1.4162913918015331E-2</v>
      </c>
      <c r="L54" s="164">
        <f t="shared" si="1"/>
        <v>5.7748225761286211E-3</v>
      </c>
      <c r="M54" s="13" t="s">
        <v>55</v>
      </c>
      <c r="N54" s="35">
        <v>45100</v>
      </c>
      <c r="O54" s="18">
        <v>3.4015607951991461E-2</v>
      </c>
      <c r="P54" s="16">
        <v>7.1738917170749997E-2</v>
      </c>
      <c r="Q54" s="17">
        <v>3.401560795199146</v>
      </c>
      <c r="R54" s="18">
        <v>4.1068464931406246E-3</v>
      </c>
      <c r="S54" s="17">
        <v>0.19472956344905759</v>
      </c>
    </row>
    <row r="55" spans="1:19" x14ac:dyDescent="0.3">
      <c r="A55" s="21" t="s">
        <v>64</v>
      </c>
      <c r="B55" s="14">
        <v>2.0059999999999998</v>
      </c>
      <c r="C55" s="15">
        <v>-25.048535019625906</v>
      </c>
      <c r="D55" s="15">
        <v>-3.5236559780174019</v>
      </c>
      <c r="E55" s="16">
        <v>3.2831144978625E-2</v>
      </c>
      <c r="F55" s="17">
        <v>1.6366473070102194</v>
      </c>
      <c r="G55" s="18">
        <v>1.3054441025625E-2</v>
      </c>
      <c r="H55" s="17">
        <v>0.65076974205508487</v>
      </c>
      <c r="I55" s="17">
        <v>2.5149406944487049</v>
      </c>
      <c r="J55" s="35">
        <v>45120</v>
      </c>
      <c r="K55" s="36">
        <f t="shared" si="0"/>
        <v>1.6366473070102194E-2</v>
      </c>
      <c r="L55" s="164">
        <f t="shared" si="1"/>
        <v>6.5076974205508483E-3</v>
      </c>
      <c r="M55" s="13" t="s">
        <v>64</v>
      </c>
      <c r="N55" s="35">
        <v>45120</v>
      </c>
      <c r="O55" s="18">
        <v>1.6366473070102194E-2</v>
      </c>
      <c r="P55" s="16">
        <v>3.2831144978625E-2</v>
      </c>
      <c r="Q55" s="17">
        <v>1.6366473070102194</v>
      </c>
      <c r="R55" s="18">
        <v>1.3054441025625E-2</v>
      </c>
      <c r="S55" s="17">
        <v>0.65076974205508487</v>
      </c>
    </row>
    <row r="56" spans="1:19" x14ac:dyDescent="0.3">
      <c r="A56" s="22" t="s">
        <v>65</v>
      </c>
      <c r="B56" s="23">
        <v>1.992</v>
      </c>
      <c r="C56" s="24">
        <v>-25.122913237622171</v>
      </c>
      <c r="D56" s="24">
        <v>-4.8762030740209221</v>
      </c>
      <c r="E56" s="25">
        <v>3.2430294143999998E-2</v>
      </c>
      <c r="F56" s="26">
        <v>1.6280268144578312</v>
      </c>
      <c r="G56" s="27">
        <v>1.3134819616875E-2</v>
      </c>
      <c r="H56" s="26">
        <v>0.65937849482304212</v>
      </c>
      <c r="I56" s="26">
        <v>2.4690323194339934</v>
      </c>
      <c r="J56" s="37">
        <v>45120</v>
      </c>
      <c r="K56" s="38">
        <f t="shared" si="0"/>
        <v>1.6280268144578312E-2</v>
      </c>
      <c r="L56" s="164">
        <f t="shared" si="1"/>
        <v>6.5937849482304214E-3</v>
      </c>
      <c r="M56" s="13" t="s">
        <v>61</v>
      </c>
      <c r="N56" s="35">
        <v>45134</v>
      </c>
      <c r="O56" s="18">
        <v>6.3932943295208655E-2</v>
      </c>
      <c r="P56" s="16">
        <v>0.124093842936</v>
      </c>
      <c r="Q56" s="17">
        <v>6.3932943295208657</v>
      </c>
      <c r="R56" s="18">
        <v>8.646821086875001E-3</v>
      </c>
      <c r="S56" s="17">
        <v>0.44548279685085013</v>
      </c>
    </row>
    <row r="57" spans="1:19" x14ac:dyDescent="0.3">
      <c r="A57" s="127" t="s">
        <v>66</v>
      </c>
      <c r="B57" s="88">
        <v>2.1360000000000001</v>
      </c>
      <c r="C57" s="89">
        <v>-25.943905523397799</v>
      </c>
      <c r="D57" s="89">
        <v>-1.7484335415791623</v>
      </c>
      <c r="E57" s="86">
        <v>0.10333480772399999</v>
      </c>
      <c r="F57" s="87">
        <v>4.8377718971910104</v>
      </c>
      <c r="G57" s="83">
        <v>8.0501506481250006E-3</v>
      </c>
      <c r="H57" s="87">
        <v>0.37687971199087078</v>
      </c>
      <c r="I57" s="87">
        <v>12.83638185678776</v>
      </c>
      <c r="J57" s="82">
        <v>45120</v>
      </c>
      <c r="K57" s="123">
        <f t="shared" si="0"/>
        <v>4.8377718971910101E-2</v>
      </c>
      <c r="L57" s="164">
        <f t="shared" si="1"/>
        <v>3.7687971199087079E-3</v>
      </c>
      <c r="M57" s="13" t="s">
        <v>80</v>
      </c>
      <c r="N57" s="35">
        <v>45146</v>
      </c>
      <c r="O57" s="18">
        <v>5.3229190612098028E-2</v>
      </c>
      <c r="P57" s="16">
        <v>0.102625879500125</v>
      </c>
      <c r="Q57" s="17">
        <v>5.3229190612098032</v>
      </c>
      <c r="R57" s="18">
        <v>4.3786440464062496E-3</v>
      </c>
      <c r="S57" s="17">
        <v>0.2271080936932702</v>
      </c>
    </row>
    <row r="58" spans="1:19" x14ac:dyDescent="0.3">
      <c r="A58" s="124" t="s">
        <v>67</v>
      </c>
      <c r="B58" s="100">
        <v>2.0489999999999999</v>
      </c>
      <c r="C58" s="101">
        <v>-24.87901218393003</v>
      </c>
      <c r="D58" s="101">
        <v>-4.5736234114048795</v>
      </c>
      <c r="E58" s="102">
        <v>1.6136492700187501E-2</v>
      </c>
      <c r="F58" s="103">
        <v>0.78753014642203523</v>
      </c>
      <c r="G58" s="98">
        <v>5.5636888035937504E-3</v>
      </c>
      <c r="H58" s="103">
        <v>0.27153190842331631</v>
      </c>
      <c r="I58" s="103">
        <v>2.9003226581911745</v>
      </c>
      <c r="J58" s="97">
        <v>45120</v>
      </c>
      <c r="K58" s="121">
        <f t="shared" si="0"/>
        <v>7.8753014642203526E-3</v>
      </c>
      <c r="L58" s="164">
        <f t="shared" si="1"/>
        <v>2.7153190842331629E-3</v>
      </c>
      <c r="M58" s="20" t="s">
        <v>0</v>
      </c>
      <c r="N58" s="31" t="s">
        <v>73</v>
      </c>
      <c r="O58" s="31" t="s">
        <v>74</v>
      </c>
      <c r="P58" s="20" t="s">
        <v>4</v>
      </c>
      <c r="Q58" s="1" t="s">
        <v>5</v>
      </c>
      <c r="R58" s="1" t="s">
        <v>6</v>
      </c>
      <c r="S58" s="1" t="s">
        <v>7</v>
      </c>
    </row>
    <row r="59" spans="1:19" ht="15" thickBot="1" x14ac:dyDescent="0.35">
      <c r="A59" s="148" t="s">
        <v>68</v>
      </c>
      <c r="B59" s="154">
        <v>2.0449999999999999</v>
      </c>
      <c r="C59" s="155">
        <v>-25.221746628569154</v>
      </c>
      <c r="D59" s="155">
        <v>-4.7807169801974396</v>
      </c>
      <c r="E59" s="151">
        <v>2.5132861837687499E-2</v>
      </c>
      <c r="F59" s="152">
        <v>1.2289907989089242</v>
      </c>
      <c r="G59" s="153">
        <v>6.0400620675000009E-3</v>
      </c>
      <c r="H59" s="152">
        <v>0.29535755831295851</v>
      </c>
      <c r="I59" s="152">
        <v>4.161027081645547</v>
      </c>
      <c r="J59" s="146">
        <v>45120</v>
      </c>
      <c r="K59" s="147">
        <f t="shared" si="0"/>
        <v>1.2289907989089242E-2</v>
      </c>
      <c r="L59" s="164">
        <f t="shared" si="1"/>
        <v>2.9535755831295849E-3</v>
      </c>
      <c r="M59" s="73" t="s">
        <v>10</v>
      </c>
      <c r="N59" s="37">
        <v>44406</v>
      </c>
      <c r="O59" s="27">
        <v>1.4761361997822069E-2</v>
      </c>
      <c r="P59" s="68">
        <v>2.7958019623874997E-2</v>
      </c>
      <c r="Q59" s="69">
        <v>1.4761361997822069</v>
      </c>
      <c r="R59" s="70">
        <v>2.1961429373375002E-2</v>
      </c>
      <c r="S59" s="69">
        <v>1.1595263660704858</v>
      </c>
    </row>
    <row r="60" spans="1:19" x14ac:dyDescent="0.3">
      <c r="A60" s="39" t="s">
        <v>60</v>
      </c>
      <c r="B60" s="40">
        <v>2.1659999999999999</v>
      </c>
      <c r="C60" s="41">
        <v>-25.282953606804789</v>
      </c>
      <c r="D60" s="41">
        <v>1.2601685824648063</v>
      </c>
      <c r="E60" s="42">
        <v>7.4627252889749987E-2</v>
      </c>
      <c r="F60" s="43">
        <v>3.4453948702562318</v>
      </c>
      <c r="G60" s="44">
        <v>7.8202946596874993E-3</v>
      </c>
      <c r="H60" s="43">
        <v>0.36104776822195289</v>
      </c>
      <c r="I60" s="43">
        <v>9.5427673939759341</v>
      </c>
      <c r="J60" s="45">
        <v>45134</v>
      </c>
      <c r="K60" s="46">
        <f t="shared" si="0"/>
        <v>3.4453948702562319E-2</v>
      </c>
      <c r="L60" s="164">
        <f t="shared" si="1"/>
        <v>3.6104776822195291E-3</v>
      </c>
      <c r="M60" s="73" t="s">
        <v>21</v>
      </c>
      <c r="N60" s="37">
        <v>44413</v>
      </c>
      <c r="O60" s="27">
        <v>1.5058361144762035E-2</v>
      </c>
      <c r="P60" s="68">
        <v>2.7526684172625E-2</v>
      </c>
      <c r="Q60" s="69">
        <v>1.5058361144762036</v>
      </c>
      <c r="R60" s="70">
        <v>1.2599044099375015E-3</v>
      </c>
      <c r="S60" s="69">
        <v>6.8922560718681705E-2</v>
      </c>
    </row>
    <row r="61" spans="1:19" x14ac:dyDescent="0.3">
      <c r="A61" s="21" t="s">
        <v>61</v>
      </c>
      <c r="B61" s="14">
        <v>1.9410000000000001</v>
      </c>
      <c r="C61" s="15">
        <v>-25.858879091927744</v>
      </c>
      <c r="D61" s="15">
        <v>-1.0363414077839677</v>
      </c>
      <c r="E61" s="16">
        <v>0.124093842936</v>
      </c>
      <c r="F61" s="17">
        <v>6.3932943295208657</v>
      </c>
      <c r="G61" s="18">
        <v>8.646821086875001E-3</v>
      </c>
      <c r="H61" s="17">
        <v>0.44548279685085013</v>
      </c>
      <c r="I61" s="17">
        <v>14.35138320652452</v>
      </c>
      <c r="J61" s="35">
        <v>45134</v>
      </c>
      <c r="K61" s="36">
        <f t="shared" si="0"/>
        <v>6.3932943295208655E-2</v>
      </c>
      <c r="L61" s="164">
        <f t="shared" si="1"/>
        <v>4.4548279685085014E-3</v>
      </c>
      <c r="M61" s="73" t="s">
        <v>27</v>
      </c>
      <c r="N61" s="37">
        <v>44421</v>
      </c>
      <c r="O61" s="27">
        <v>2.8185368694723621E-2</v>
      </c>
      <c r="P61" s="68">
        <v>6.7306660443000002E-2</v>
      </c>
      <c r="Q61" s="69">
        <v>2.818536869472362</v>
      </c>
      <c r="R61" s="70">
        <v>4.0108938467499997E-3</v>
      </c>
      <c r="S61" s="69">
        <v>0.16796037884212731</v>
      </c>
    </row>
    <row r="62" spans="1:19" x14ac:dyDescent="0.3">
      <c r="A62" s="22" t="s">
        <v>43</v>
      </c>
      <c r="B62" s="23">
        <v>2.0779999999999998</v>
      </c>
      <c r="C62" s="24">
        <v>-24.832766067849235</v>
      </c>
      <c r="D62" s="24">
        <v>-5.0419845166076431</v>
      </c>
      <c r="E62" s="25">
        <v>3.9734568271499994E-2</v>
      </c>
      <c r="F62" s="26">
        <v>1.912154392276227</v>
      </c>
      <c r="G62" s="27">
        <v>6.7338353981250005E-3</v>
      </c>
      <c r="H62" s="26">
        <v>0.32405367652189609</v>
      </c>
      <c r="I62" s="26">
        <v>5.9007335229138311</v>
      </c>
      <c r="J62" s="37">
        <v>45134</v>
      </c>
      <c r="K62" s="38">
        <f t="shared" si="0"/>
        <v>1.9121543922762271E-2</v>
      </c>
      <c r="L62" s="164">
        <f t="shared" si="1"/>
        <v>3.2405367652189611E-3</v>
      </c>
      <c r="M62" s="28" t="s">
        <v>72</v>
      </c>
      <c r="N62" s="37">
        <v>44754</v>
      </c>
      <c r="O62" s="27">
        <v>2.1222551780676606E-2</v>
      </c>
      <c r="P62" s="25">
        <v>4.6265162881875002E-2</v>
      </c>
      <c r="Q62" s="26">
        <v>2.1222551780676606</v>
      </c>
      <c r="R62" s="27">
        <v>6.8615382543749997E-3</v>
      </c>
      <c r="S62" s="26">
        <v>0.31474946120986236</v>
      </c>
    </row>
    <row r="63" spans="1:19" x14ac:dyDescent="0.3">
      <c r="A63" s="127" t="s">
        <v>62</v>
      </c>
      <c r="B63" s="84">
        <v>2.105</v>
      </c>
      <c r="C63" s="85">
        <v>-25.407123316505402</v>
      </c>
      <c r="D63" s="85">
        <v>3.8649433301531642</v>
      </c>
      <c r="E63" s="86">
        <v>8.9592463445374998E-2</v>
      </c>
      <c r="F63" s="87">
        <v>4.2561740354097388</v>
      </c>
      <c r="G63" s="83">
        <v>4.0582605854531254E-3</v>
      </c>
      <c r="H63" s="87">
        <v>0.19279147674361641</v>
      </c>
      <c r="I63" s="87">
        <v>22.076567425591165</v>
      </c>
      <c r="J63" s="82">
        <v>45134</v>
      </c>
      <c r="K63" s="123">
        <f t="shared" si="0"/>
        <v>4.2561740354097384E-2</v>
      </c>
      <c r="L63" s="164">
        <f t="shared" si="1"/>
        <v>1.9279147674361641E-3</v>
      </c>
      <c r="M63" s="28" t="s">
        <v>33</v>
      </c>
      <c r="N63" s="37">
        <v>45004</v>
      </c>
      <c r="O63" s="27">
        <v>2.7976898447768763E-2</v>
      </c>
      <c r="P63" s="25">
        <v>5.5170443739E-2</v>
      </c>
      <c r="Q63" s="26">
        <v>2.7976898447768761</v>
      </c>
      <c r="R63" s="27">
        <v>1.4501068387500001E-2</v>
      </c>
      <c r="S63" s="26">
        <v>0.7353482955121704</v>
      </c>
    </row>
    <row r="64" spans="1:19" x14ac:dyDescent="0.3">
      <c r="A64" s="124" t="s">
        <v>44</v>
      </c>
      <c r="B64" s="100">
        <v>1.901</v>
      </c>
      <c r="C64" s="101">
        <v>-25.715519350051782</v>
      </c>
      <c r="D64" s="101">
        <v>-1.9019938687601083</v>
      </c>
      <c r="E64" s="102">
        <v>7.2311710424249984E-2</v>
      </c>
      <c r="F64" s="103">
        <v>3.8038774552472372</v>
      </c>
      <c r="G64" s="98">
        <v>7.4870013290625004E-3</v>
      </c>
      <c r="H64" s="103">
        <v>0.39384541446935828</v>
      </c>
      <c r="I64" s="103">
        <v>9.6583007329724406</v>
      </c>
      <c r="J64" s="97">
        <v>45134</v>
      </c>
      <c r="K64" s="121">
        <f t="shared" si="0"/>
        <v>3.8038774552472371E-2</v>
      </c>
      <c r="L64" s="164">
        <f t="shared" si="1"/>
        <v>3.9384541446935827E-3</v>
      </c>
      <c r="M64" s="28" t="s">
        <v>37</v>
      </c>
      <c r="N64" s="37">
        <v>45045</v>
      </c>
      <c r="O64" s="27">
        <v>3.8450563674918829E-2</v>
      </c>
      <c r="P64" s="25">
        <v>7.1056641671250004E-2</v>
      </c>
      <c r="Q64" s="26">
        <v>3.8450563674918827</v>
      </c>
      <c r="R64" s="27">
        <v>9.1419326221874996E-3</v>
      </c>
      <c r="S64" s="26">
        <v>0.49469332371144475</v>
      </c>
    </row>
    <row r="65" spans="1:19" ht="15" thickBot="1" x14ac:dyDescent="0.35">
      <c r="A65" s="148" t="s">
        <v>45</v>
      </c>
      <c r="B65" s="154">
        <v>1.742</v>
      </c>
      <c r="C65" s="155">
        <v>-25.706554579970742</v>
      </c>
      <c r="D65" s="155">
        <v>-2.9412997464643968</v>
      </c>
      <c r="E65" s="151">
        <v>7.2344083501499984E-2</v>
      </c>
      <c r="F65" s="152">
        <v>4.1529324627726742</v>
      </c>
      <c r="G65" s="153">
        <v>1.59767045325E-2</v>
      </c>
      <c r="H65" s="152">
        <v>0.91714721770952934</v>
      </c>
      <c r="I65" s="152">
        <v>4.5280979788001208</v>
      </c>
      <c r="J65" s="146">
        <v>45134</v>
      </c>
      <c r="K65" s="147">
        <f t="shared" si="0"/>
        <v>4.1529324627726745E-2</v>
      </c>
      <c r="L65" s="164">
        <f t="shared" si="1"/>
        <v>9.1714721770952932E-3</v>
      </c>
      <c r="M65" s="28" t="s">
        <v>56</v>
      </c>
      <c r="N65" s="37">
        <v>45100</v>
      </c>
      <c r="O65" s="27">
        <v>1.7886653884458457E-2</v>
      </c>
      <c r="P65" s="25">
        <v>4.2194616513437498E-2</v>
      </c>
      <c r="Q65" s="26">
        <v>1.7886653884458457</v>
      </c>
      <c r="R65" s="27">
        <v>8.2568382809062486E-3</v>
      </c>
      <c r="S65" s="26">
        <v>0.35001434001298215</v>
      </c>
    </row>
    <row r="66" spans="1:19" x14ac:dyDescent="0.3">
      <c r="A66" s="39" t="s">
        <v>76</v>
      </c>
      <c r="B66" s="128">
        <v>2.4580000000000002</v>
      </c>
      <c r="C66" s="129">
        <v>-25.507028412540357</v>
      </c>
      <c r="D66" s="129">
        <v>3.6052284301031929</v>
      </c>
      <c r="E66" s="42">
        <v>0.1182875150395</v>
      </c>
      <c r="F66" s="43">
        <v>4.8123480487998371</v>
      </c>
      <c r="G66" s="44">
        <v>5.08671067303125E-3</v>
      </c>
      <c r="H66" s="43">
        <v>0.20694510467987184</v>
      </c>
      <c r="I66" s="43">
        <v>23.254225105948599</v>
      </c>
      <c r="J66" s="45">
        <v>45146</v>
      </c>
      <c r="K66" s="46">
        <f t="shared" si="0"/>
        <v>4.8123480487998367E-2</v>
      </c>
      <c r="L66" s="164">
        <f t="shared" si="1"/>
        <v>2.0694510467987185E-3</v>
      </c>
      <c r="M66" s="28" t="s">
        <v>65</v>
      </c>
      <c r="N66" s="37">
        <v>45120</v>
      </c>
      <c r="O66" s="27">
        <v>1.6280268144578312E-2</v>
      </c>
      <c r="P66" s="25">
        <v>3.2430294143999998E-2</v>
      </c>
      <c r="Q66" s="26">
        <v>1.6280268144578312</v>
      </c>
      <c r="R66" s="27">
        <v>1.3134819616875E-2</v>
      </c>
      <c r="S66" s="26">
        <v>0.65937849482304212</v>
      </c>
    </row>
    <row r="67" spans="1:19" x14ac:dyDescent="0.3">
      <c r="A67" s="21" t="s">
        <v>80</v>
      </c>
      <c r="B67" s="13">
        <v>1.9279999999999999</v>
      </c>
      <c r="C67" s="19">
        <v>-25.546980737339524</v>
      </c>
      <c r="D67" s="19">
        <v>1.5976270032765689</v>
      </c>
      <c r="E67" s="16">
        <v>0.102625879500125</v>
      </c>
      <c r="F67" s="17">
        <v>5.3229190612098032</v>
      </c>
      <c r="G67" s="18">
        <v>4.3786440464062496E-3</v>
      </c>
      <c r="H67" s="17">
        <v>0.2271080936932702</v>
      </c>
      <c r="I67" s="17">
        <v>23.437821940414334</v>
      </c>
      <c r="J67" s="35">
        <v>45146</v>
      </c>
      <c r="K67" s="36">
        <f>E67/B67</f>
        <v>5.3229190612098028E-2</v>
      </c>
      <c r="L67" s="164">
        <f t="shared" ref="L67:L70" si="2">G67/B67</f>
        <v>2.271080936932702E-3</v>
      </c>
      <c r="M67" s="28" t="s">
        <v>43</v>
      </c>
      <c r="N67" s="37">
        <v>45134</v>
      </c>
      <c r="O67" s="27">
        <v>1.9121543922762271E-2</v>
      </c>
      <c r="P67" s="25">
        <v>3.9734568271499994E-2</v>
      </c>
      <c r="Q67" s="26">
        <v>1.912154392276227</v>
      </c>
      <c r="R67" s="27">
        <v>6.7338353981250005E-3</v>
      </c>
      <c r="S67" s="26">
        <v>0.32405367652189609</v>
      </c>
    </row>
    <row r="68" spans="1:19" x14ac:dyDescent="0.3">
      <c r="A68" s="22" t="s">
        <v>77</v>
      </c>
      <c r="B68" s="23">
        <v>2.1779999999999999</v>
      </c>
      <c r="C68" s="24">
        <v>-26.830180654754049</v>
      </c>
      <c r="D68" s="24">
        <v>2.2610033173148265</v>
      </c>
      <c r="E68" s="25">
        <v>0.32170648487100001</v>
      </c>
      <c r="F68" s="26">
        <v>14.77072933292011</v>
      </c>
      <c r="G68" s="27">
        <v>1.763577148875E-2</v>
      </c>
      <c r="H68" s="26">
        <v>0.80972320884986226</v>
      </c>
      <c r="I68" s="26">
        <v>18.241701820428958</v>
      </c>
      <c r="J68" s="37">
        <v>45146</v>
      </c>
      <c r="K68" s="38">
        <f>E68/B68</f>
        <v>0.1477072933292011</v>
      </c>
      <c r="L68" s="164">
        <f t="shared" si="2"/>
        <v>8.0972320884986227E-3</v>
      </c>
      <c r="M68" s="28" t="s">
        <v>77</v>
      </c>
      <c r="N68" s="37">
        <v>45146</v>
      </c>
      <c r="O68" s="27">
        <v>0.1477072933292011</v>
      </c>
      <c r="P68" s="25">
        <v>0.32170648487100001</v>
      </c>
      <c r="Q68" s="26"/>
      <c r="R68" s="27">
        <v>1.763577148875E-2</v>
      </c>
      <c r="S68" s="26">
        <v>0.80972320884986226</v>
      </c>
    </row>
    <row r="69" spans="1:19" x14ac:dyDescent="0.3">
      <c r="A69" s="127" t="s">
        <v>78</v>
      </c>
      <c r="B69" s="84">
        <v>2.093</v>
      </c>
      <c r="C69" s="85">
        <v>-25.055947817622762</v>
      </c>
      <c r="D69" s="85">
        <v>0.91643830189617947</v>
      </c>
      <c r="E69" s="86">
        <v>6.5246052533249999E-2</v>
      </c>
      <c r="F69" s="87">
        <v>3.1173460359890113</v>
      </c>
      <c r="G69" s="83">
        <v>3.5472578961093749E-3</v>
      </c>
      <c r="H69" s="87">
        <v>0.16948198261392142</v>
      </c>
      <c r="I69" s="87">
        <v>18.393377206887532</v>
      </c>
      <c r="J69" s="82">
        <v>45146</v>
      </c>
      <c r="K69" s="123">
        <f>E69/B69</f>
        <v>3.1173460359890111E-2</v>
      </c>
      <c r="L69" s="164">
        <f t="shared" si="2"/>
        <v>1.6948198261392141E-3</v>
      </c>
    </row>
    <row r="70" spans="1:19" ht="15" thickBot="1" x14ac:dyDescent="0.35">
      <c r="A70" s="131" t="s">
        <v>79</v>
      </c>
      <c r="B70" s="132">
        <v>2.0840000000000001</v>
      </c>
      <c r="C70" s="133">
        <v>-25.508941504145387</v>
      </c>
      <c r="D70" s="133">
        <v>-1.36964841832443</v>
      </c>
      <c r="E70" s="134">
        <v>6.2759670890250002E-2</v>
      </c>
      <c r="F70" s="135">
        <v>3.0115005225647793</v>
      </c>
      <c r="G70" s="136">
        <v>7.5660358650000009E-3</v>
      </c>
      <c r="H70" s="135">
        <v>0.36305354438579657</v>
      </c>
      <c r="I70" s="135">
        <v>8.2949211462996413</v>
      </c>
      <c r="J70" s="137">
        <v>45146</v>
      </c>
      <c r="K70" s="138">
        <f>E70/B70</f>
        <v>3.0115005225647792E-2</v>
      </c>
      <c r="L70" s="164">
        <f t="shared" si="2"/>
        <v>3.6305354438579658E-3</v>
      </c>
      <c r="M70" s="1" t="s">
        <v>0</v>
      </c>
      <c r="N70" s="1" t="s">
        <v>73</v>
      </c>
      <c r="O70" s="1" t="s">
        <v>74</v>
      </c>
      <c r="P70" s="1" t="s">
        <v>4</v>
      </c>
      <c r="Q70" s="1" t="s">
        <v>5</v>
      </c>
      <c r="R70" s="1" t="s">
        <v>6</v>
      </c>
      <c r="S70" s="1" t="s">
        <v>7</v>
      </c>
    </row>
    <row r="71" spans="1:19" x14ac:dyDescent="0.3">
      <c r="M71" s="75" t="s">
        <v>19</v>
      </c>
      <c r="N71" s="82">
        <v>44413</v>
      </c>
      <c r="O71" s="83">
        <v>3.4816069629649893E-2</v>
      </c>
      <c r="P71" s="78">
        <v>7.9554719103750005E-2</v>
      </c>
      <c r="Q71" s="79">
        <v>3.4816069629649902</v>
      </c>
      <c r="R71" s="80">
        <v>2.4910599382875001E-2</v>
      </c>
      <c r="S71" s="79">
        <v>1.0901794040645514</v>
      </c>
    </row>
    <row r="72" spans="1:19" x14ac:dyDescent="0.3">
      <c r="M72" s="84" t="s">
        <v>53</v>
      </c>
      <c r="N72" s="82">
        <v>44777</v>
      </c>
      <c r="O72" s="83">
        <v>6.4307165637578411E-3</v>
      </c>
      <c r="P72" s="86">
        <v>1.230196078646875E-2</v>
      </c>
      <c r="Q72" s="87">
        <v>0.64307165637578412</v>
      </c>
      <c r="R72" s="83">
        <v>2.31156921825E-3</v>
      </c>
      <c r="S72" s="87">
        <v>0.12083477356246732</v>
      </c>
    </row>
    <row r="73" spans="1:19" x14ac:dyDescent="0.3">
      <c r="M73" s="84" t="s">
        <v>31</v>
      </c>
      <c r="N73" s="82">
        <v>45004</v>
      </c>
      <c r="O73" s="83">
        <v>4.5796617339119383E-2</v>
      </c>
      <c r="P73" s="86">
        <v>5.4085805077499993E-2</v>
      </c>
      <c r="Q73" s="87">
        <v>4.5796617339119381</v>
      </c>
      <c r="R73" s="83">
        <v>6.8162937900000005E-3</v>
      </c>
      <c r="S73" s="87">
        <v>0.57716289500423379</v>
      </c>
    </row>
    <row r="74" spans="1:19" x14ac:dyDescent="0.3">
      <c r="M74" s="84" t="s">
        <v>38</v>
      </c>
      <c r="N74" s="82">
        <v>45045</v>
      </c>
      <c r="O74" s="83">
        <v>4.792294697998508E-2</v>
      </c>
      <c r="P74" s="86">
        <v>9.6373046376749996E-2</v>
      </c>
      <c r="Q74" s="87">
        <v>4.7922946979985079</v>
      </c>
      <c r="R74" s="83">
        <v>8.4232530806250018E-3</v>
      </c>
      <c r="S74" s="87">
        <v>0.4188589299167082</v>
      </c>
    </row>
    <row r="75" spans="1:19" x14ac:dyDescent="0.3">
      <c r="M75" s="84" t="s">
        <v>57</v>
      </c>
      <c r="N75" s="82">
        <v>45100</v>
      </c>
      <c r="O75" s="83">
        <v>4.1712511737339225E-2</v>
      </c>
      <c r="P75" s="86">
        <v>7.7835546901874997E-2</v>
      </c>
      <c r="Q75" s="87">
        <v>4.1712511737339222</v>
      </c>
      <c r="R75" s="83">
        <v>6.2214054598124999E-3</v>
      </c>
      <c r="S75" s="87">
        <v>0.33340865272307069</v>
      </c>
    </row>
    <row r="76" spans="1:19" x14ac:dyDescent="0.3">
      <c r="M76" s="84" t="s">
        <v>66</v>
      </c>
      <c r="N76" s="82">
        <v>45120</v>
      </c>
      <c r="O76" s="83">
        <v>4.8377718971910101E-2</v>
      </c>
      <c r="P76" s="86">
        <v>0.10333480772399999</v>
      </c>
      <c r="Q76" s="87">
        <v>4.8377718971910104</v>
      </c>
      <c r="R76" s="83">
        <v>8.0501506481250006E-3</v>
      </c>
      <c r="S76" s="87">
        <v>0.37687971199087078</v>
      </c>
    </row>
    <row r="77" spans="1:19" x14ac:dyDescent="0.3">
      <c r="M77" s="84" t="s">
        <v>62</v>
      </c>
      <c r="N77" s="82">
        <v>45134</v>
      </c>
      <c r="O77" s="83">
        <v>4.2561740354097384E-2</v>
      </c>
      <c r="P77" s="86">
        <v>8.9592463445374998E-2</v>
      </c>
      <c r="Q77" s="87">
        <v>4.2561740354097388</v>
      </c>
      <c r="R77" s="83">
        <v>4.0582605854531254E-3</v>
      </c>
      <c r="S77" s="87">
        <v>0.19279147674361641</v>
      </c>
    </row>
    <row r="78" spans="1:19" x14ac:dyDescent="0.3">
      <c r="M78" s="84" t="s">
        <v>78</v>
      </c>
      <c r="N78" s="82">
        <v>45146</v>
      </c>
      <c r="O78" s="83">
        <v>3.1173460359890111E-2</v>
      </c>
      <c r="P78" s="86">
        <v>6.5246052533249999E-2</v>
      </c>
      <c r="Q78" s="87">
        <v>3.1173460359890113</v>
      </c>
      <c r="R78" s="83">
        <v>3.5472578961093749E-3</v>
      </c>
      <c r="S78" s="87">
        <v>0.16948198261392142</v>
      </c>
    </row>
    <row r="79" spans="1:19" x14ac:dyDescent="0.3">
      <c r="M79" s="1" t="s">
        <v>0</v>
      </c>
      <c r="N79" s="1" t="s">
        <v>73</v>
      </c>
      <c r="O79" s="1" t="s">
        <v>74</v>
      </c>
      <c r="P79" s="1" t="s">
        <v>4</v>
      </c>
      <c r="Q79" s="1" t="s">
        <v>5</v>
      </c>
      <c r="R79" s="1" t="s">
        <v>6</v>
      </c>
      <c r="S79" s="1" t="s">
        <v>7</v>
      </c>
    </row>
    <row r="80" spans="1:19" x14ac:dyDescent="0.3">
      <c r="M80" s="90" t="s">
        <v>12</v>
      </c>
      <c r="N80" s="97">
        <v>44406</v>
      </c>
      <c r="O80" s="98">
        <v>2.8522095944787992E-2</v>
      </c>
      <c r="P80" s="93">
        <v>3.2287012609500003E-2</v>
      </c>
      <c r="Q80" s="94">
        <v>2.8522095944787993</v>
      </c>
      <c r="R80" s="95">
        <v>1.9758253396875008E-3</v>
      </c>
      <c r="S80" s="94">
        <v>0.17454287453069797</v>
      </c>
    </row>
    <row r="81" spans="13:19" x14ac:dyDescent="0.3">
      <c r="M81" s="90" t="s">
        <v>23</v>
      </c>
      <c r="N81" s="97">
        <v>44413</v>
      </c>
      <c r="O81" s="98">
        <v>1.4504291018941295E-2</v>
      </c>
      <c r="P81" s="93">
        <v>2.8907052000750003E-2</v>
      </c>
      <c r="Q81" s="94">
        <v>1.4504291018941295</v>
      </c>
      <c r="R81" s="95">
        <v>1.8592905670312514E-3</v>
      </c>
      <c r="S81" s="94">
        <v>9.3291047016118983E-2</v>
      </c>
    </row>
    <row r="82" spans="13:19" x14ac:dyDescent="0.3">
      <c r="M82" s="90" t="s">
        <v>29</v>
      </c>
      <c r="N82" s="97">
        <v>44421</v>
      </c>
      <c r="O82" s="98">
        <v>2.2718415220178003E-2</v>
      </c>
      <c r="P82" s="93">
        <v>4.2756057444375002E-2</v>
      </c>
      <c r="Q82" s="94">
        <v>2.2718415220178003</v>
      </c>
      <c r="R82" s="95">
        <v>-3.5690677587812492E-3</v>
      </c>
      <c r="S82" s="94">
        <v>-0.18964228261324384</v>
      </c>
    </row>
    <row r="83" spans="13:19" x14ac:dyDescent="0.3">
      <c r="M83" s="99" t="s">
        <v>41</v>
      </c>
      <c r="N83" s="97">
        <v>44754</v>
      </c>
      <c r="O83" s="98">
        <v>2.7760354085790886E-2</v>
      </c>
      <c r="P83" s="102">
        <v>5.1773060369999999E-2</v>
      </c>
      <c r="Q83" s="103">
        <v>2.7760354085790886</v>
      </c>
      <c r="R83" s="98">
        <v>6.6006929550000001E-3</v>
      </c>
      <c r="S83" s="103">
        <v>0.35392455522788208</v>
      </c>
    </row>
    <row r="84" spans="13:19" x14ac:dyDescent="0.3">
      <c r="M84" s="99" t="s">
        <v>46</v>
      </c>
      <c r="N84" s="97">
        <v>44777</v>
      </c>
      <c r="O84" s="98">
        <v>1.8748977215822783E-2</v>
      </c>
      <c r="P84" s="102">
        <v>4.4435076001499998E-2</v>
      </c>
      <c r="Q84" s="103">
        <v>1.8748977215822784</v>
      </c>
      <c r="R84" s="98">
        <v>5.6025787518750002E-3</v>
      </c>
      <c r="S84" s="103">
        <v>0.23639572792721517</v>
      </c>
    </row>
    <row r="85" spans="13:19" x14ac:dyDescent="0.3">
      <c r="M85" s="99" t="s">
        <v>50</v>
      </c>
      <c r="N85" s="97">
        <v>44783</v>
      </c>
      <c r="O85" s="98">
        <v>3.1779787840978201E-2</v>
      </c>
      <c r="P85" s="102">
        <v>6.2701521410249997E-2</v>
      </c>
      <c r="Q85" s="103">
        <v>3.17797878409782</v>
      </c>
      <c r="R85" s="98">
        <v>7.1228235928125008E-3</v>
      </c>
      <c r="S85" s="103">
        <v>0.3610148805277496</v>
      </c>
    </row>
    <row r="86" spans="13:19" x14ac:dyDescent="0.3">
      <c r="M86" s="99" t="s">
        <v>52</v>
      </c>
      <c r="N86" s="97">
        <v>44796</v>
      </c>
      <c r="O86" s="98">
        <v>1.9971370823819133E-2</v>
      </c>
      <c r="P86" s="102">
        <v>4.0801510593062494E-2</v>
      </c>
      <c r="Q86" s="103">
        <v>1.9971370823819132</v>
      </c>
      <c r="R86" s="98">
        <v>4.6139380924218746E-3</v>
      </c>
      <c r="S86" s="103">
        <v>0.22584131632020921</v>
      </c>
    </row>
    <row r="87" spans="13:19" x14ac:dyDescent="0.3">
      <c r="M87" s="99" t="s">
        <v>32</v>
      </c>
      <c r="N87" s="97">
        <v>45004</v>
      </c>
      <c r="O87" s="98">
        <v>3.2583484975625902E-2</v>
      </c>
      <c r="P87" s="102">
        <v>6.7675898294374995E-2</v>
      </c>
      <c r="Q87" s="103">
        <v>3.25834849756259</v>
      </c>
      <c r="R87" s="98">
        <v>3.540156143484375E-3</v>
      </c>
      <c r="S87" s="103">
        <v>0.17044564966222317</v>
      </c>
    </row>
    <row r="88" spans="13:19" x14ac:dyDescent="0.3">
      <c r="M88" s="99" t="s">
        <v>39</v>
      </c>
      <c r="N88" s="97">
        <v>45045</v>
      </c>
      <c r="O88" s="98">
        <v>1.0746867809774435E-2</v>
      </c>
      <c r="P88" s="102">
        <v>2.1440001280499998E-2</v>
      </c>
      <c r="Q88" s="103">
        <v>1.0746867809774434</v>
      </c>
      <c r="R88" s="98">
        <v>5.5995181921874998E-3</v>
      </c>
      <c r="S88" s="103">
        <v>0.28067760361842103</v>
      </c>
    </row>
    <row r="89" spans="13:19" x14ac:dyDescent="0.3">
      <c r="M89" s="99" t="s">
        <v>58</v>
      </c>
      <c r="N89" s="97">
        <v>45100</v>
      </c>
      <c r="O89" s="98">
        <v>4.8660426133989146E-2</v>
      </c>
      <c r="P89" s="102">
        <v>0.10758820218224999</v>
      </c>
      <c r="Q89" s="103">
        <v>4.866042613398915</v>
      </c>
      <c r="R89" s="98">
        <v>1.4330423351250001E-2</v>
      </c>
      <c r="S89" s="103">
        <v>0.64814216875848041</v>
      </c>
    </row>
    <row r="90" spans="13:19" x14ac:dyDescent="0.3">
      <c r="M90" s="99" t="s">
        <v>67</v>
      </c>
      <c r="N90" s="97">
        <v>45120</v>
      </c>
      <c r="O90" s="98">
        <v>7.8753014642203526E-3</v>
      </c>
      <c r="P90" s="102">
        <v>1.6136492700187501E-2</v>
      </c>
      <c r="Q90" s="103">
        <v>0.78753014642203523</v>
      </c>
      <c r="R90" s="98">
        <v>5.5636888035937504E-3</v>
      </c>
      <c r="S90" s="103">
        <v>0.27153190842331631</v>
      </c>
    </row>
    <row r="91" spans="13:19" x14ac:dyDescent="0.3">
      <c r="M91" s="99" t="s">
        <v>44</v>
      </c>
      <c r="N91" s="97">
        <v>45134</v>
      </c>
      <c r="O91" s="98">
        <v>3.8038774552472371E-2</v>
      </c>
      <c r="P91" s="102">
        <v>7.2311710424249984E-2</v>
      </c>
      <c r="Q91" s="103">
        <v>3.8038774552472372</v>
      </c>
      <c r="R91" s="98">
        <v>7.4870013290625004E-3</v>
      </c>
      <c r="S91" s="103">
        <v>0.39384541446935828</v>
      </c>
    </row>
    <row r="92" spans="13:19" x14ac:dyDescent="0.3">
      <c r="M92" s="99" t="s">
        <v>79</v>
      </c>
      <c r="N92" s="97">
        <v>45146</v>
      </c>
      <c r="O92" s="98">
        <v>3.0115005225647792E-2</v>
      </c>
      <c r="P92" s="102">
        <v>6.2759670890250002E-2</v>
      </c>
      <c r="Q92" s="103">
        <v>3.0115005225647793</v>
      </c>
      <c r="R92" s="98">
        <v>7.5660358650000009E-3</v>
      </c>
      <c r="S92" s="103">
        <v>0.36305354438579657</v>
      </c>
    </row>
    <row r="93" spans="13:19" x14ac:dyDescent="0.3">
      <c r="M93" s="1" t="s">
        <v>0</v>
      </c>
      <c r="N93" s="1" t="s">
        <v>73</v>
      </c>
      <c r="O93" s="1" t="s">
        <v>74</v>
      </c>
      <c r="P93" s="1" t="s">
        <v>4</v>
      </c>
      <c r="Q93" s="1" t="s">
        <v>5</v>
      </c>
      <c r="R93" s="1" t="s">
        <v>6</v>
      </c>
      <c r="S93" s="1" t="s">
        <v>7</v>
      </c>
    </row>
    <row r="94" spans="13:19" x14ac:dyDescent="0.3">
      <c r="M94" s="165" t="s">
        <v>14</v>
      </c>
      <c r="N94" s="162">
        <v>44406</v>
      </c>
      <c r="O94" s="161">
        <v>2.627872287701041E-2</v>
      </c>
      <c r="P94" s="166">
        <v>5.5553220162000004E-2</v>
      </c>
      <c r="Q94" s="167">
        <v>2.6278722877010408</v>
      </c>
      <c r="R94" s="168">
        <v>3.3154236167500014E-3</v>
      </c>
      <c r="S94" s="167">
        <v>0.15683176995033121</v>
      </c>
    </row>
    <row r="95" spans="13:19" x14ac:dyDescent="0.3">
      <c r="M95" s="165" t="s">
        <v>22</v>
      </c>
      <c r="N95" s="162">
        <v>44413</v>
      </c>
      <c r="O95" s="161">
        <v>2.8779592972922853E-2</v>
      </c>
      <c r="P95" s="166">
        <v>5.8192336991250003E-2</v>
      </c>
      <c r="Q95" s="167">
        <v>2.8779592972922852</v>
      </c>
      <c r="R95" s="168">
        <v>3.8464701644374995E-3</v>
      </c>
      <c r="S95" s="167">
        <v>0.19023096757851138</v>
      </c>
    </row>
    <row r="96" spans="13:19" x14ac:dyDescent="0.3">
      <c r="M96" s="165" t="s">
        <v>28</v>
      </c>
      <c r="N96" s="162">
        <v>44421</v>
      </c>
      <c r="O96" s="161">
        <v>1.9648530039748393E-2</v>
      </c>
      <c r="P96" s="166">
        <v>3.6703454114250002E-2</v>
      </c>
      <c r="Q96" s="167">
        <v>1.9648530039748393</v>
      </c>
      <c r="R96" s="168">
        <v>-2.9938866249988594E-6</v>
      </c>
      <c r="S96" s="167">
        <v>-1.6027230326546356E-4</v>
      </c>
    </row>
    <row r="97" spans="13:19" x14ac:dyDescent="0.3">
      <c r="M97" s="157" t="s">
        <v>42</v>
      </c>
      <c r="N97" s="162">
        <v>44754</v>
      </c>
      <c r="O97" s="161">
        <v>4.5967234306436171E-2</v>
      </c>
      <c r="P97" s="159">
        <v>0.108023000620125</v>
      </c>
      <c r="Q97" s="160">
        <v>4.5967234306436167</v>
      </c>
      <c r="R97" s="161">
        <v>5.165935184671875E-3</v>
      </c>
      <c r="S97" s="160">
        <v>0.21982702913497337</v>
      </c>
    </row>
    <row r="98" spans="13:19" x14ac:dyDescent="0.3">
      <c r="M98" s="157" t="s">
        <v>47</v>
      </c>
      <c r="N98" s="162">
        <v>44777</v>
      </c>
      <c r="O98" s="161">
        <v>2.7707459234450341E-2</v>
      </c>
      <c r="P98" s="159">
        <v>5.746527045225E-2</v>
      </c>
      <c r="Q98" s="160">
        <v>2.770745923445034</v>
      </c>
      <c r="R98" s="161">
        <v>1.35361422825E-2</v>
      </c>
      <c r="S98" s="160">
        <v>0.65265874071841856</v>
      </c>
    </row>
    <row r="99" spans="13:19" x14ac:dyDescent="0.3">
      <c r="M99" s="157" t="s">
        <v>81</v>
      </c>
      <c r="N99" s="162">
        <v>44783</v>
      </c>
      <c r="O99" s="161">
        <v>2.9518101311857652E-2</v>
      </c>
      <c r="P99" s="159">
        <v>5.744222515287499E-2</v>
      </c>
      <c r="Q99" s="160">
        <v>2.9518101311857654</v>
      </c>
      <c r="R99" s="161">
        <v>2.8879100059921873E-3</v>
      </c>
      <c r="S99" s="160">
        <v>0.14840236413115043</v>
      </c>
    </row>
    <row r="100" spans="13:19" x14ac:dyDescent="0.3">
      <c r="M100" s="157" t="s">
        <v>70</v>
      </c>
      <c r="N100" s="162">
        <v>44796</v>
      </c>
      <c r="O100" s="161">
        <v>3.7780468660844627E-2</v>
      </c>
      <c r="P100" s="159">
        <v>7.2462938891499989E-2</v>
      </c>
      <c r="Q100" s="160">
        <v>3.7780468660844626</v>
      </c>
      <c r="R100" s="161">
        <v>5.5426792822031255E-3</v>
      </c>
      <c r="S100" s="160">
        <v>0.28898223577701382</v>
      </c>
    </row>
    <row r="101" spans="13:19" x14ac:dyDescent="0.3">
      <c r="M101" s="157" t="s">
        <v>34</v>
      </c>
      <c r="N101" s="162">
        <v>45004</v>
      </c>
      <c r="O101" s="161">
        <v>2.4416330404311126E-2</v>
      </c>
      <c r="P101" s="159">
        <v>5.3520596246249996E-2</v>
      </c>
      <c r="Q101" s="160">
        <v>2.4416330404311126</v>
      </c>
      <c r="R101" s="161">
        <v>1.4081816066250001E-2</v>
      </c>
      <c r="S101" s="160">
        <v>0.64241861616104012</v>
      </c>
    </row>
    <row r="102" spans="13:19" x14ac:dyDescent="0.3">
      <c r="M102" s="157" t="s">
        <v>40</v>
      </c>
      <c r="N102" s="162">
        <v>45045</v>
      </c>
      <c r="O102" s="161">
        <v>3.0669633617302388E-2</v>
      </c>
      <c r="P102" s="159">
        <v>6.6737122751250003E-2</v>
      </c>
      <c r="Q102" s="160">
        <v>3.066963361730239</v>
      </c>
      <c r="R102" s="161">
        <v>1.13404762040625E-2</v>
      </c>
      <c r="S102" s="160">
        <v>0.52116159026022513</v>
      </c>
    </row>
    <row r="103" spans="13:19" x14ac:dyDescent="0.3">
      <c r="M103" s="157" t="s">
        <v>59</v>
      </c>
      <c r="N103" s="162">
        <v>45100</v>
      </c>
      <c r="O103" s="161">
        <v>2.2105599118509095E-2</v>
      </c>
      <c r="P103" s="159">
        <v>4.1293259153374992E-2</v>
      </c>
      <c r="Q103" s="160">
        <v>2.2105599118509094</v>
      </c>
      <c r="R103" s="161">
        <v>3.2440670218124995E-3</v>
      </c>
      <c r="S103" s="160">
        <v>0.17366525812700745</v>
      </c>
    </row>
    <row r="104" spans="13:19" x14ac:dyDescent="0.3">
      <c r="M104" s="157" t="s">
        <v>68</v>
      </c>
      <c r="N104" s="162">
        <v>45120</v>
      </c>
      <c r="O104" s="161">
        <v>1.2289907989089242E-2</v>
      </c>
      <c r="P104" s="159">
        <v>2.5132861837687499E-2</v>
      </c>
      <c r="Q104" s="160">
        <v>1.2289907989089242</v>
      </c>
      <c r="R104" s="161">
        <v>6.0400620675000009E-3</v>
      </c>
      <c r="S104" s="160">
        <v>0.29535755831295851</v>
      </c>
    </row>
    <row r="105" spans="13:19" x14ac:dyDescent="0.3">
      <c r="M105" s="157" t="s">
        <v>45</v>
      </c>
      <c r="N105" s="162">
        <v>45134</v>
      </c>
      <c r="O105" s="161">
        <v>4.1529324627726745E-2</v>
      </c>
      <c r="P105" s="159">
        <v>7.2344083501499984E-2</v>
      </c>
      <c r="Q105" s="160">
        <v>4.1529324627726742</v>
      </c>
      <c r="R105" s="161">
        <v>1.59767045325E-2</v>
      </c>
      <c r="S105" s="160">
        <v>0.91714721770952934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E41D-CCD8-4B95-AB4C-B35F3B4D4374}">
  <dimension ref="A1:AA149"/>
  <sheetViews>
    <sheetView topLeftCell="O46" zoomScale="83" zoomScaleNormal="100" workbookViewId="0">
      <selection activeCell="AI60" sqref="AI60"/>
    </sheetView>
  </sheetViews>
  <sheetFormatPr defaultRowHeight="14.4" x14ac:dyDescent="0.3"/>
  <cols>
    <col min="1" max="1" width="15.33203125" customWidth="1"/>
    <col min="2" max="2" width="13" customWidth="1"/>
    <col min="9" max="9" width="11.77734375" customWidth="1"/>
    <col min="10" max="10" width="11" customWidth="1"/>
    <col min="13" max="13" width="17.88671875" customWidth="1"/>
    <col min="14" max="14" width="14.6640625" customWidth="1"/>
    <col min="15" max="15" width="14.33203125" customWidth="1"/>
    <col min="16" max="16" width="18.6640625" customWidth="1"/>
    <col min="17" max="17" width="14.6640625" customWidth="1"/>
    <col min="18" max="18" width="16" customWidth="1"/>
    <col min="19" max="20" width="12.6640625" bestFit="1" customWidth="1"/>
    <col min="21" max="21" width="13.77734375" bestFit="1" customWidth="1"/>
    <col min="22" max="22" width="14.88671875" customWidth="1"/>
    <col min="23" max="23" width="12.6640625" bestFit="1" customWidth="1"/>
    <col min="26" max="26" width="11.77734375" customWidth="1"/>
  </cols>
  <sheetData>
    <row r="1" spans="1:27" ht="15" thickBot="1" x14ac:dyDescent="0.3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1" t="s">
        <v>73</v>
      </c>
      <c r="K1" s="31" t="s">
        <v>74</v>
      </c>
      <c r="M1" s="20" t="s">
        <v>0</v>
      </c>
      <c r="N1" s="20" t="s">
        <v>1</v>
      </c>
      <c r="O1" s="20" t="s">
        <v>2</v>
      </c>
      <c r="P1" s="20" t="s">
        <v>3</v>
      </c>
      <c r="Q1" s="20" t="s">
        <v>4</v>
      </c>
      <c r="R1" s="20" t="s">
        <v>5</v>
      </c>
      <c r="S1" s="20" t="s">
        <v>6</v>
      </c>
      <c r="T1" s="20" t="s">
        <v>7</v>
      </c>
      <c r="U1" s="20" t="s">
        <v>8</v>
      </c>
      <c r="V1" s="31" t="s">
        <v>73</v>
      </c>
      <c r="W1" s="31" t="s">
        <v>74</v>
      </c>
      <c r="X1" s="31" t="s">
        <v>92</v>
      </c>
      <c r="Z1" s="31" t="s">
        <v>73</v>
      </c>
      <c r="AA1" s="31" t="s">
        <v>74</v>
      </c>
    </row>
    <row r="2" spans="1:27" x14ac:dyDescent="0.3">
      <c r="A2" s="202" t="s">
        <v>15</v>
      </c>
      <c r="B2" s="203">
        <v>2.1619999999999999</v>
      </c>
      <c r="C2" s="204">
        <v>-25.404434319494825</v>
      </c>
      <c r="D2" s="204">
        <v>4.0107312182553265</v>
      </c>
      <c r="E2" s="205">
        <v>7.1886523178250006E-2</v>
      </c>
      <c r="F2" s="206">
        <v>3.3250010720744685</v>
      </c>
      <c r="G2" s="207">
        <v>-1.6748118379999993E-3</v>
      </c>
      <c r="H2" s="206">
        <v>-7.7465857446808478E-2</v>
      </c>
      <c r="I2" s="208">
        <v>-42.922148952621647</v>
      </c>
      <c r="J2" s="209">
        <v>44393</v>
      </c>
      <c r="K2" s="210">
        <f>E2/B2</f>
        <v>3.3250010720744683E-2</v>
      </c>
      <c r="M2" s="188" t="s">
        <v>15</v>
      </c>
      <c r="N2" s="189">
        <v>2.1619999999999999</v>
      </c>
      <c r="O2" s="178">
        <v>-25.404434319494825</v>
      </c>
      <c r="P2" s="178">
        <v>4.0107312182553265</v>
      </c>
      <c r="Q2" s="177">
        <v>7.1886523178250006E-2</v>
      </c>
      <c r="R2" s="176">
        <v>3.3250010720744685</v>
      </c>
      <c r="S2" s="177">
        <v>-1.6748118379999993E-3</v>
      </c>
      <c r="T2" s="176">
        <v>-7.7465857446808478E-2</v>
      </c>
      <c r="U2" s="178">
        <v>-42.922148952621647</v>
      </c>
      <c r="V2" s="179">
        <v>44393</v>
      </c>
      <c r="W2" s="264">
        <f>Q2/N2</f>
        <v>3.3250010720744683E-2</v>
      </c>
      <c r="X2" s="307">
        <f>_xlfn.STDEV.P(K2)</f>
        <v>0</v>
      </c>
      <c r="Z2" s="173">
        <v>44393</v>
      </c>
      <c r="AA2" s="186">
        <f>AVERAGE(W2:W3)</f>
        <v>2.6810543211950755E-2</v>
      </c>
    </row>
    <row r="3" spans="1:27" ht="15" thickBot="1" x14ac:dyDescent="0.35">
      <c r="A3" s="202" t="s">
        <v>16</v>
      </c>
      <c r="B3" s="203">
        <v>1.964</v>
      </c>
      <c r="C3" s="204">
        <v>-25.369872456968029</v>
      </c>
      <c r="D3" s="204">
        <v>-7.9559332997939869</v>
      </c>
      <c r="E3" s="205">
        <v>4.0008792681000001E-2</v>
      </c>
      <c r="F3" s="206">
        <v>2.0371075703156825</v>
      </c>
      <c r="G3" s="207">
        <v>2.0365360664687509E-3</v>
      </c>
      <c r="H3" s="206">
        <v>0.10369328240675921</v>
      </c>
      <c r="I3" s="208">
        <v>19.6455114838075</v>
      </c>
      <c r="J3" s="209">
        <v>44393</v>
      </c>
      <c r="K3" s="210">
        <f t="shared" ref="K3:K66" si="0">E3/B3</f>
        <v>2.0371075703156823E-2</v>
      </c>
      <c r="M3" s="190" t="s">
        <v>16</v>
      </c>
      <c r="N3" s="191">
        <v>1.964</v>
      </c>
      <c r="O3" s="183">
        <v>-25.369872456968029</v>
      </c>
      <c r="P3" s="183">
        <v>-7.9559332997939869</v>
      </c>
      <c r="Q3" s="182">
        <v>4.0008792681000001E-2</v>
      </c>
      <c r="R3" s="181">
        <v>2.0371075703156825</v>
      </c>
      <c r="S3" s="182">
        <v>2.0365360664687509E-3</v>
      </c>
      <c r="T3" s="181">
        <v>0.10369328240675921</v>
      </c>
      <c r="U3" s="183">
        <v>19.6455114838075</v>
      </c>
      <c r="V3" s="184">
        <v>44393</v>
      </c>
      <c r="W3" s="265">
        <f t="shared" ref="W3" si="1">Q3/N3</f>
        <v>2.0371075703156823E-2</v>
      </c>
      <c r="X3" s="308">
        <f>_xlfn.STDEV.P(K3)</f>
        <v>0</v>
      </c>
      <c r="Z3" s="173">
        <v>44406</v>
      </c>
      <c r="AA3" s="186">
        <f>AVERAGE(W4:W5)</f>
        <v>2.5087848786925868E-2</v>
      </c>
    </row>
    <row r="4" spans="1:27" ht="15" thickBot="1" x14ac:dyDescent="0.35">
      <c r="A4" s="211" t="s">
        <v>17</v>
      </c>
      <c r="B4" s="212">
        <v>2.2250000000000001</v>
      </c>
      <c r="C4" s="213">
        <v>-25.296563717983677</v>
      </c>
      <c r="D4" s="213">
        <v>-3.0630054102027282</v>
      </c>
      <c r="E4" s="214">
        <v>4.4707673797874999E-2</v>
      </c>
      <c r="F4" s="215">
        <v>2.0093336538370785</v>
      </c>
      <c r="G4" s="216">
        <v>-4.1816886473281245E-3</v>
      </c>
      <c r="H4" s="215">
        <v>-0.18794106280126402</v>
      </c>
      <c r="I4" s="217">
        <v>-10.691296643149368</v>
      </c>
      <c r="J4" s="218">
        <v>44393</v>
      </c>
      <c r="K4" s="219">
        <f t="shared" si="0"/>
        <v>2.0093336538370785E-2</v>
      </c>
      <c r="M4" s="188" t="s">
        <v>83</v>
      </c>
      <c r="N4" s="192">
        <f>AVERAGE(B5:B7)</f>
        <v>1.9423333333333332</v>
      </c>
      <c r="O4" s="192">
        <f>AVERAGE(C5:C7)</f>
        <v>-25.730870328795703</v>
      </c>
      <c r="P4" s="192">
        <f>AVERAGE(D5:D7)</f>
        <v>-3.4677831810310273</v>
      </c>
      <c r="Q4" s="192">
        <f>AVERAGE(E5:E7)</f>
        <v>4.4651827687500006E-2</v>
      </c>
      <c r="R4" s="192">
        <f t="shared" ref="R4:W4" si="2">AVERAGE(F5:F7)</f>
        <v>2.2775288162952538</v>
      </c>
      <c r="S4" s="192">
        <f t="shared" si="2"/>
        <v>1.5184499188187503E-2</v>
      </c>
      <c r="T4" s="192">
        <f t="shared" si="2"/>
        <v>0.79178254763111156</v>
      </c>
      <c r="U4" s="192">
        <f>AVERAGE(I5:I7)</f>
        <v>135.98004945917629</v>
      </c>
      <c r="V4" s="179">
        <v>44406</v>
      </c>
      <c r="W4" s="266">
        <f t="shared" si="2"/>
        <v>2.2775288162952535E-2</v>
      </c>
      <c r="X4" s="309">
        <f>_xlfn.STDEV.P(K5:K7)</f>
        <v>1.1678798493635017E-2</v>
      </c>
      <c r="Z4" s="173">
        <v>44413</v>
      </c>
      <c r="AA4" s="186">
        <f>AVERAGE(W6:W7)</f>
        <v>2.7589641746197054E-2</v>
      </c>
    </row>
    <row r="5" spans="1:27" ht="15" thickBot="1" x14ac:dyDescent="0.35">
      <c r="A5" s="220" t="s">
        <v>11</v>
      </c>
      <c r="B5" s="221">
        <v>1.94</v>
      </c>
      <c r="C5" s="222">
        <v>-25.896285106018091</v>
      </c>
      <c r="D5" s="222">
        <v>-4.3863285994819154</v>
      </c>
      <c r="E5" s="223">
        <v>2.7694050008625005E-2</v>
      </c>
      <c r="F5" s="224">
        <v>1.4275283509600518</v>
      </c>
      <c r="G5" s="225">
        <v>2.339895698925E-2</v>
      </c>
      <c r="H5" s="224">
        <v>1.2061318035695876</v>
      </c>
      <c r="I5" s="226">
        <v>1.1835591655366633</v>
      </c>
      <c r="J5" s="227">
        <v>44406</v>
      </c>
      <c r="K5" s="228">
        <f t="shared" si="0"/>
        <v>1.4275283509600518E-2</v>
      </c>
      <c r="M5" s="190" t="s">
        <v>84</v>
      </c>
      <c r="N5" s="193">
        <f>AVERAGE(B8:B9)</f>
        <v>1.6229999999999998</v>
      </c>
      <c r="O5" s="193">
        <f t="shared" ref="O5:U5" si="3">AVERAGE(C8:C9)</f>
        <v>-25.825898405883493</v>
      </c>
      <c r="P5" s="193">
        <f t="shared" si="3"/>
        <v>-1.8949599882147918</v>
      </c>
      <c r="Q5" s="193">
        <f t="shared" si="3"/>
        <v>4.3920116385750003E-2</v>
      </c>
      <c r="R5" s="193">
        <f t="shared" si="3"/>
        <v>2.7400409410899202</v>
      </c>
      <c r="S5" s="193">
        <f t="shared" si="3"/>
        <v>2.6456244782187511E-3</v>
      </c>
      <c r="T5" s="193">
        <f t="shared" si="3"/>
        <v>0.16568732224051458</v>
      </c>
      <c r="U5" s="193">
        <f t="shared" si="3"/>
        <v>16.548510130008559</v>
      </c>
      <c r="V5" s="184">
        <v>44406</v>
      </c>
      <c r="W5" s="267">
        <f>AVERAGE(K8:K9)</f>
        <v>2.7400409410899201E-2</v>
      </c>
      <c r="X5" s="310">
        <f>_xlfn.STDEV.P(K8:K9)</f>
        <v>1.121686533888791E-3</v>
      </c>
      <c r="Z5" s="173">
        <v>44421</v>
      </c>
      <c r="AA5" s="186">
        <f>AVERAGE(W8:W9)</f>
        <v>2.4637775821349121E-2</v>
      </c>
    </row>
    <row r="6" spans="1:27" x14ac:dyDescent="0.3">
      <c r="A6" s="229" t="s">
        <v>13</v>
      </c>
      <c r="B6" s="203">
        <v>1.9930000000000001</v>
      </c>
      <c r="C6" s="204">
        <v>-25.091281333672669</v>
      </c>
      <c r="D6" s="204">
        <v>-1.5049027644277064</v>
      </c>
      <c r="E6" s="205">
        <v>7.830341343000001E-2</v>
      </c>
      <c r="F6" s="206">
        <v>3.9289218981435026</v>
      </c>
      <c r="G6" s="207">
        <v>1.93111201937501E-4</v>
      </c>
      <c r="H6" s="206">
        <v>9.6894732532614505E-3</v>
      </c>
      <c r="I6" s="208">
        <v>405.48353821205274</v>
      </c>
      <c r="J6" s="209">
        <v>44406</v>
      </c>
      <c r="K6" s="230">
        <f t="shared" si="0"/>
        <v>3.9289218981435024E-2</v>
      </c>
      <c r="M6" s="188" t="s">
        <v>85</v>
      </c>
      <c r="N6" s="192">
        <f>AVERAGE(B10:B12)</f>
        <v>2.0683333333333338</v>
      </c>
      <c r="O6" s="192">
        <f t="shared" ref="O6:W6" si="4">AVERAGE(C10:C12)</f>
        <v>-25.679750826039577</v>
      </c>
      <c r="P6" s="192">
        <f t="shared" si="4"/>
        <v>-4.0456147667336158</v>
      </c>
      <c r="Q6" s="192">
        <f t="shared" si="4"/>
        <v>6.1590791464124994E-2</v>
      </c>
      <c r="R6" s="192">
        <f t="shared" si="4"/>
        <v>2.9145965618556087</v>
      </c>
      <c r="S6" s="192">
        <f t="shared" si="4"/>
        <v>1.7578533047395834E-2</v>
      </c>
      <c r="T6" s="192">
        <f t="shared" si="4"/>
        <v>0.81170400947608601</v>
      </c>
      <c r="U6" s="192">
        <f t="shared" si="4"/>
        <v>9.3148573904658516</v>
      </c>
      <c r="V6" s="179">
        <v>44413</v>
      </c>
      <c r="W6" s="266">
        <f t="shared" si="4"/>
        <v>2.9145965618556091E-2</v>
      </c>
      <c r="X6" s="309">
        <f>_xlfn.STDEV.P(K10:K12)</f>
        <v>1.0921211596456464E-2</v>
      </c>
      <c r="Z6" s="201">
        <v>44754</v>
      </c>
      <c r="AA6" s="186">
        <f>AVERAGE(W10:W11)</f>
        <v>2.6974532065504243E-2</v>
      </c>
    </row>
    <row r="7" spans="1:27" ht="15" thickBot="1" x14ac:dyDescent="0.35">
      <c r="A7" s="229" t="s">
        <v>10</v>
      </c>
      <c r="B7" s="203">
        <v>1.8939999999999999</v>
      </c>
      <c r="C7" s="204">
        <v>-26.205044546696342</v>
      </c>
      <c r="D7" s="204">
        <v>-4.5121181791834601</v>
      </c>
      <c r="E7" s="205">
        <v>2.7958019623874997E-2</v>
      </c>
      <c r="F7" s="206">
        <v>1.4761361997822069</v>
      </c>
      <c r="G7" s="207">
        <v>2.1961429373375002E-2</v>
      </c>
      <c r="H7" s="206">
        <v>1.1595263660704858</v>
      </c>
      <c r="I7" s="208">
        <v>1.2730509999394657</v>
      </c>
      <c r="J7" s="209">
        <v>44406</v>
      </c>
      <c r="K7" s="230">
        <f t="shared" si="0"/>
        <v>1.4761361997822069E-2</v>
      </c>
      <c r="M7" s="190" t="s">
        <v>84</v>
      </c>
      <c r="N7" s="193">
        <f>AVERAGE(B13:B15)</f>
        <v>2.1</v>
      </c>
      <c r="O7" s="193">
        <f t="shared" ref="O7:W7" si="5">AVERAGE(C13:C15)</f>
        <v>-25.721442855571098</v>
      </c>
      <c r="P7" s="193">
        <f t="shared" si="5"/>
        <v>-5.1879305242420379</v>
      </c>
      <c r="Q7" s="193">
        <f t="shared" si="5"/>
        <v>5.5551369365250007E-2</v>
      </c>
      <c r="R7" s="193">
        <f t="shared" si="5"/>
        <v>2.6033317873838016</v>
      </c>
      <c r="S7" s="193">
        <f t="shared" si="5"/>
        <v>1.0205453371447917E-2</v>
      </c>
      <c r="T7" s="193">
        <f t="shared" si="5"/>
        <v>0.45790047288639396</v>
      </c>
      <c r="U7" s="193">
        <f t="shared" si="5"/>
        <v>11.289909462171238</v>
      </c>
      <c r="V7" s="184">
        <v>44413</v>
      </c>
      <c r="W7" s="267">
        <f t="shared" si="5"/>
        <v>2.6033317873838013E-2</v>
      </c>
      <c r="X7" s="310">
        <f>_xlfn.STDEV.P(K13:K15)</f>
        <v>8.5165958681662733E-3</v>
      </c>
      <c r="Z7" s="201">
        <v>44777</v>
      </c>
      <c r="AA7" s="186">
        <f>AVERAGE(W12:W13)</f>
        <v>2.8407410650292033E-2</v>
      </c>
    </row>
    <row r="8" spans="1:27" x14ac:dyDescent="0.3">
      <c r="A8" s="229" t="s">
        <v>12</v>
      </c>
      <c r="B8" s="203">
        <v>1.1319999999999999</v>
      </c>
      <c r="C8" s="204">
        <v>-25.985784097215983</v>
      </c>
      <c r="D8" s="204">
        <v>4.5042103738110351E-2</v>
      </c>
      <c r="E8" s="205">
        <v>3.2287012609500003E-2</v>
      </c>
      <c r="F8" s="206">
        <v>2.8522095944787993</v>
      </c>
      <c r="G8" s="207">
        <v>1.9758253396875008E-3</v>
      </c>
      <c r="H8" s="206">
        <v>0.17454287453069797</v>
      </c>
      <c r="I8" s="208">
        <v>16.341025677202094</v>
      </c>
      <c r="J8" s="209">
        <v>44406</v>
      </c>
      <c r="K8" s="230">
        <f t="shared" si="0"/>
        <v>2.8522095944787992E-2</v>
      </c>
      <c r="M8" s="175" t="s">
        <v>86</v>
      </c>
      <c r="N8" s="194">
        <f>AVERAGE(B16:B18)</f>
        <v>2.1213333333333333</v>
      </c>
      <c r="O8" s="194">
        <f t="shared" ref="O8:W8" si="6">AVERAGE(C16:C18)</f>
        <v>-25.444219348695231</v>
      </c>
      <c r="P8" s="194">
        <f t="shared" si="6"/>
        <v>-3.6237289726182804</v>
      </c>
      <c r="Q8" s="194">
        <f t="shared" si="6"/>
        <v>6.4397605016250012E-2</v>
      </c>
      <c r="R8" s="194">
        <f t="shared" si="6"/>
        <v>3.0251833342143981</v>
      </c>
      <c r="S8" s="194">
        <f t="shared" si="6"/>
        <v>4.2086869675729164E-3</v>
      </c>
      <c r="T8" s="194">
        <f t="shared" si="6"/>
        <v>0.19883655253527285</v>
      </c>
      <c r="U8" s="194">
        <f>AVERAGE(I16:I18)</f>
        <v>15.295952631749913</v>
      </c>
      <c r="V8" s="179">
        <v>44421</v>
      </c>
      <c r="W8" s="268">
        <f t="shared" si="6"/>
        <v>3.0251833342143975E-2</v>
      </c>
      <c r="X8" s="309">
        <f>_xlfn.STDEV.P(K16:K18)</f>
        <v>5.843412719900771E-3</v>
      </c>
      <c r="Z8" s="201">
        <v>44783</v>
      </c>
      <c r="AA8" s="186">
        <f>AVERAGE(W14:W15)</f>
        <v>2.0469845020203995E-2</v>
      </c>
    </row>
    <row r="9" spans="1:27" ht="15" thickBot="1" x14ac:dyDescent="0.35">
      <c r="A9" s="231" t="s">
        <v>14</v>
      </c>
      <c r="B9" s="232">
        <v>2.1139999999999999</v>
      </c>
      <c r="C9" s="233">
        <v>-25.666012714551002</v>
      </c>
      <c r="D9" s="233">
        <v>-3.8349620801676938</v>
      </c>
      <c r="E9" s="234">
        <v>5.5553220162000004E-2</v>
      </c>
      <c r="F9" s="235">
        <v>2.6278722877010408</v>
      </c>
      <c r="G9" s="236">
        <v>3.3154236167500014E-3</v>
      </c>
      <c r="H9" s="235">
        <v>0.15683176995033121</v>
      </c>
      <c r="I9" s="237">
        <v>16.755994582815021</v>
      </c>
      <c r="J9" s="238">
        <v>44406</v>
      </c>
      <c r="K9" s="239">
        <f t="shared" si="0"/>
        <v>2.627872287701041E-2</v>
      </c>
      <c r="M9" s="180" t="s">
        <v>87</v>
      </c>
      <c r="N9" s="195">
        <f>AVERAGE(B19:B21)</f>
        <v>1.9669999999999999</v>
      </c>
      <c r="O9" s="195">
        <f t="shared" ref="O9:W9" si="7">AVERAGE(C19:C21)</f>
        <v>-25.628275194243866</v>
      </c>
      <c r="P9" s="195">
        <f t="shared" si="7"/>
        <v>-3.8405134385610928</v>
      </c>
      <c r="Q9" s="195">
        <f t="shared" si="7"/>
        <v>3.7029422165999998E-2</v>
      </c>
      <c r="R9" s="195">
        <f t="shared" si="7"/>
        <v>1.9023718300554269</v>
      </c>
      <c r="S9" s="195">
        <f t="shared" si="7"/>
        <v>-6.7773907936458241E-4</v>
      </c>
      <c r="T9" s="195">
        <f t="shared" si="7"/>
        <v>-3.9420557088820925E-2</v>
      </c>
      <c r="U9" s="195">
        <f>AVERAGE(I19:I21)</f>
        <v>-4083.6309945404569</v>
      </c>
      <c r="V9" s="184">
        <v>44421</v>
      </c>
      <c r="W9" s="269">
        <f t="shared" si="7"/>
        <v>1.9023718300554267E-2</v>
      </c>
      <c r="X9" s="310">
        <f>_xlfn.STDEV.P(K19:K21)</f>
        <v>3.3014809854020766E-3</v>
      </c>
      <c r="Z9" s="201">
        <v>44796</v>
      </c>
      <c r="AA9" s="186">
        <f>AVERAGE(W16:W17)</f>
        <v>2.3365366492794606E-2</v>
      </c>
    </row>
    <row r="10" spans="1:27" x14ac:dyDescent="0.3">
      <c r="A10" s="220" t="s">
        <v>20</v>
      </c>
      <c r="B10" s="221">
        <v>2.0830000000000002</v>
      </c>
      <c r="C10" s="222">
        <v>-25.682391311942901</v>
      </c>
      <c r="D10" s="222">
        <v>-4.1019779810525563</v>
      </c>
      <c r="E10" s="223">
        <v>8.6804480911500004E-2</v>
      </c>
      <c r="F10" s="224">
        <v>4.1672818488478152</v>
      </c>
      <c r="G10" s="225">
        <v>2.7688022377E-2</v>
      </c>
      <c r="H10" s="224">
        <v>1.3292377521363417</v>
      </c>
      <c r="I10" s="226">
        <v>3.1350914026856285</v>
      </c>
      <c r="J10" s="227">
        <v>44413</v>
      </c>
      <c r="K10" s="228">
        <f t="shared" si="0"/>
        <v>4.1672818488478154E-2</v>
      </c>
      <c r="M10" s="196" t="s">
        <v>88</v>
      </c>
      <c r="N10" s="244">
        <f t="shared" ref="N10:U10" si="8">AVERAGE(B22:B23)</f>
        <v>2.0739999999999998</v>
      </c>
      <c r="O10" s="244">
        <f t="shared" si="8"/>
        <v>-24.779975084215934</v>
      </c>
      <c r="P10" s="244">
        <f t="shared" si="8"/>
        <v>-1.9998166544922256</v>
      </c>
      <c r="Q10" s="244">
        <f t="shared" si="8"/>
        <v>3.5873401720625003E-2</v>
      </c>
      <c r="R10" s="244">
        <f t="shared" si="8"/>
        <v>1.708526993489496</v>
      </c>
      <c r="S10" s="244">
        <f t="shared" si="8"/>
        <v>4.2124495033476561E-3</v>
      </c>
      <c r="T10" s="244">
        <f t="shared" si="8"/>
        <v>0.19709426191388221</v>
      </c>
      <c r="U10" s="244">
        <f t="shared" si="8"/>
        <v>11.52097594201463</v>
      </c>
      <c r="V10" s="245">
        <v>44754</v>
      </c>
      <c r="W10" s="244">
        <f>AVERAGE(K22:K23)</f>
        <v>1.708526993489496E-2</v>
      </c>
      <c r="X10" s="246">
        <f>_xlfn.STDEV.P(K22:K23)</f>
        <v>4.1372818457816422E-3</v>
      </c>
      <c r="Z10" s="285">
        <v>45004</v>
      </c>
      <c r="AA10" s="186">
        <f>AVERAGE(W18:W19)</f>
        <v>2.9533151051345578E-2</v>
      </c>
    </row>
    <row r="11" spans="1:27" ht="15" thickBot="1" x14ac:dyDescent="0.35">
      <c r="A11" s="229" t="s">
        <v>18</v>
      </c>
      <c r="B11" s="203">
        <v>2.294</v>
      </c>
      <c r="C11" s="204">
        <v>-25.652614406924517</v>
      </c>
      <c r="D11" s="204">
        <v>-4.0188153963879358</v>
      </c>
      <c r="E11" s="205">
        <v>7.044120930825E-2</v>
      </c>
      <c r="F11" s="206">
        <v>3.0706717222428073</v>
      </c>
      <c r="G11" s="207">
        <v>2.3787672355250006E-2</v>
      </c>
      <c r="H11" s="206">
        <v>1.0369517155732346</v>
      </c>
      <c r="I11" s="208">
        <v>2.9612485095753147</v>
      </c>
      <c r="J11" s="209">
        <v>44413</v>
      </c>
      <c r="K11" s="230">
        <f t="shared" si="0"/>
        <v>3.0706717222428074E-2</v>
      </c>
      <c r="M11" s="251" t="s">
        <v>89</v>
      </c>
      <c r="N11" s="256">
        <f t="shared" ref="N11:U11" si="9">AVERAGE(B24:B25)</f>
        <v>2.1074999999999999</v>
      </c>
      <c r="O11" s="256">
        <f t="shared" si="9"/>
        <v>-25.482859226638556</v>
      </c>
      <c r="P11" s="256">
        <f t="shared" si="9"/>
        <v>5.0968614186887695E-2</v>
      </c>
      <c r="Q11" s="256">
        <f t="shared" si="9"/>
        <v>7.98980304950625E-2</v>
      </c>
      <c r="R11" s="256">
        <f t="shared" si="9"/>
        <v>3.6863794196113524</v>
      </c>
      <c r="S11" s="256">
        <f t="shared" si="9"/>
        <v>5.883314069835938E-3</v>
      </c>
      <c r="T11" s="256">
        <f t="shared" si="9"/>
        <v>0.28687579218142772</v>
      </c>
      <c r="U11" s="256">
        <f t="shared" si="9"/>
        <v>14.377108786058141</v>
      </c>
      <c r="V11" s="257">
        <v>44754</v>
      </c>
      <c r="W11" s="256">
        <f>AVERAGE(K24:K25)</f>
        <v>3.6863794196113527E-2</v>
      </c>
      <c r="X11" s="258">
        <f>_xlfn.STDEV.P(K24:K25)</f>
        <v>9.1034401103226494E-3</v>
      </c>
      <c r="Z11" s="285">
        <v>45045</v>
      </c>
      <c r="AA11" s="186">
        <f>AVERAGE(W20:W21)</f>
        <v>3.8957908141007642E-2</v>
      </c>
    </row>
    <row r="12" spans="1:27" x14ac:dyDescent="0.3">
      <c r="A12" s="229" t="s">
        <v>21</v>
      </c>
      <c r="B12" s="203">
        <v>1.8280000000000001</v>
      </c>
      <c r="C12" s="204">
        <v>-25.704246759251301</v>
      </c>
      <c r="D12" s="204">
        <v>-4.0160509227603551</v>
      </c>
      <c r="E12" s="205">
        <v>2.7526684172625E-2</v>
      </c>
      <c r="F12" s="206">
        <v>1.5058361144762036</v>
      </c>
      <c r="G12" s="207">
        <v>1.2599044099375015E-3</v>
      </c>
      <c r="H12" s="206">
        <v>6.8922560718681705E-2</v>
      </c>
      <c r="I12" s="208">
        <v>21.848232259136612</v>
      </c>
      <c r="J12" s="209">
        <v>44413</v>
      </c>
      <c r="K12" s="230">
        <f t="shared" si="0"/>
        <v>1.5058361144762035E-2</v>
      </c>
      <c r="M12" s="196" t="s">
        <v>90</v>
      </c>
      <c r="N12" s="244">
        <v>1.8080000000000001</v>
      </c>
      <c r="O12" s="244">
        <v>-25.973643226712205</v>
      </c>
      <c r="P12" s="244">
        <v>-3.1928192200002519</v>
      </c>
      <c r="Q12" s="244">
        <v>7.0847872694999994E-2</v>
      </c>
      <c r="R12" s="244">
        <v>3.9185770295907076</v>
      </c>
      <c r="S12" s="244">
        <v>7.1415537675000003E-3</v>
      </c>
      <c r="T12" s="244">
        <v>0.39499744289269911</v>
      </c>
      <c r="U12" s="244">
        <v>9.9205123984946582</v>
      </c>
      <c r="V12" s="245">
        <v>44777</v>
      </c>
      <c r="W12" s="244">
        <f t="shared" ref="W12" si="10">Q12/N12</f>
        <v>3.9185770295907078E-2</v>
      </c>
      <c r="X12" s="246">
        <v>0</v>
      </c>
      <c r="Z12" s="35">
        <v>45100</v>
      </c>
      <c r="AA12" s="186">
        <f>AVERAGE(W22:W23)</f>
        <v>3.3632050133964565E-2</v>
      </c>
    </row>
    <row r="13" spans="1:27" ht="15" thickBot="1" x14ac:dyDescent="0.35">
      <c r="A13" s="229" t="s">
        <v>19</v>
      </c>
      <c r="B13" s="203">
        <v>2.2850000000000001</v>
      </c>
      <c r="C13" s="204">
        <v>-26.134065736975366</v>
      </c>
      <c r="D13" s="204">
        <v>-4.7831341473725484</v>
      </c>
      <c r="E13" s="205">
        <v>7.9554719103750005E-2</v>
      </c>
      <c r="F13" s="206">
        <v>3.4816069629649893</v>
      </c>
      <c r="G13" s="207">
        <v>2.4910599382875001E-2</v>
      </c>
      <c r="H13" s="206">
        <v>1.0901794040645514</v>
      </c>
      <c r="I13" s="208">
        <v>3.1936091894457008</v>
      </c>
      <c r="J13" s="209">
        <v>44413</v>
      </c>
      <c r="K13" s="230">
        <f t="shared" si="0"/>
        <v>3.4816069629649893E-2</v>
      </c>
      <c r="M13" s="251" t="s">
        <v>91</v>
      </c>
      <c r="N13" s="256">
        <f t="shared" ref="N13:U13" si="11">AVERAGE(B27:B29)</f>
        <v>2.1190000000000002</v>
      </c>
      <c r="O13" s="256">
        <f t="shared" si="11"/>
        <v>-24.921743185142329</v>
      </c>
      <c r="P13" s="256">
        <f t="shared" si="11"/>
        <v>-6.4890951285683789</v>
      </c>
      <c r="Q13" s="256">
        <f t="shared" si="11"/>
        <v>3.8067435746739584E-2</v>
      </c>
      <c r="R13" s="256">
        <f t="shared" si="11"/>
        <v>1.7629051004676988</v>
      </c>
      <c r="S13" s="256">
        <f t="shared" si="11"/>
        <v>7.1500967508750001E-3</v>
      </c>
      <c r="T13" s="256">
        <f t="shared" si="11"/>
        <v>0.3366297474027003</v>
      </c>
      <c r="U13" s="256">
        <f t="shared" si="11"/>
        <v>5.8328042518003542</v>
      </c>
      <c r="V13" s="257">
        <v>44777</v>
      </c>
      <c r="W13" s="256">
        <f>AVERAGE(K27:K29)</f>
        <v>1.7629051004676988E-2</v>
      </c>
      <c r="X13" s="258">
        <f>_xlfn.STDEV.P(K27:K29)</f>
        <v>8.7222176349643753E-3</v>
      </c>
      <c r="Z13" s="35">
        <v>45120</v>
      </c>
      <c r="AA13" s="186">
        <f>AVERAGE(W24:W25)</f>
        <v>1.9225430592985922E-2</v>
      </c>
    </row>
    <row r="14" spans="1:27" x14ac:dyDescent="0.3">
      <c r="A14" s="229" t="s">
        <v>23</v>
      </c>
      <c r="B14" s="203">
        <v>1.9930000000000001</v>
      </c>
      <c r="C14" s="204">
        <v>-25.492082558699085</v>
      </c>
      <c r="D14" s="204">
        <v>-5.3730597463718883</v>
      </c>
      <c r="E14" s="205">
        <v>2.8907052000750003E-2</v>
      </c>
      <c r="F14" s="206">
        <v>1.4504291018941295</v>
      </c>
      <c r="G14" s="207">
        <v>1.8592905670312514E-3</v>
      </c>
      <c r="H14" s="206">
        <v>9.3291047016118983E-2</v>
      </c>
      <c r="I14" s="208">
        <v>15.547355810504753</v>
      </c>
      <c r="J14" s="209">
        <v>44413</v>
      </c>
      <c r="K14" s="230">
        <f t="shared" si="0"/>
        <v>1.4504291018941295E-2</v>
      </c>
      <c r="M14" s="196" t="s">
        <v>93</v>
      </c>
      <c r="N14" s="244">
        <f>AVERAGE(B30)</f>
        <v>1.8120000000000001</v>
      </c>
      <c r="O14" s="244">
        <f t="shared" ref="O14:W14" si="12">AVERAGE(C30)</f>
        <v>-27.100792823432904</v>
      </c>
      <c r="P14" s="244">
        <f t="shared" si="12"/>
        <v>-7.3402539767070101</v>
      </c>
      <c r="Q14" s="244">
        <f t="shared" si="12"/>
        <v>1.8646830780749999E-2</v>
      </c>
      <c r="R14" s="244">
        <f t="shared" si="12"/>
        <v>1.0290745463990065</v>
      </c>
      <c r="S14" s="244">
        <f t="shared" si="12"/>
        <v>4.7980292835937506E-3</v>
      </c>
      <c r="T14" s="244">
        <f t="shared" si="12"/>
        <v>0.26479190306808781</v>
      </c>
      <c r="U14" s="244">
        <f t="shared" si="12"/>
        <v>3.8863520163393872</v>
      </c>
      <c r="V14" s="245">
        <v>44783</v>
      </c>
      <c r="W14" s="244">
        <f t="shared" si="12"/>
        <v>1.0290745463990066E-2</v>
      </c>
      <c r="X14" s="246">
        <f>_xlfn.STDEV.P(K30)</f>
        <v>0</v>
      </c>
      <c r="Z14" s="35">
        <v>45134</v>
      </c>
      <c r="AA14" s="186">
        <f>AVERAGE(W26:W27)</f>
        <v>3.9939712575804961E-2</v>
      </c>
    </row>
    <row r="15" spans="1:27" ht="15" thickBot="1" x14ac:dyDescent="0.35">
      <c r="A15" s="231" t="s">
        <v>22</v>
      </c>
      <c r="B15" s="232">
        <v>2.0219999999999998</v>
      </c>
      <c r="C15" s="233">
        <v>-25.538180271038836</v>
      </c>
      <c r="D15" s="233">
        <v>-5.4075976789816771</v>
      </c>
      <c r="E15" s="234">
        <v>5.8192336991250003E-2</v>
      </c>
      <c r="F15" s="235">
        <v>2.8779592972922852</v>
      </c>
      <c r="G15" s="236">
        <v>3.8464701644374995E-3</v>
      </c>
      <c r="H15" s="235">
        <v>0.19023096757851138</v>
      </c>
      <c r="I15" s="237">
        <v>15.128763386563259</v>
      </c>
      <c r="J15" s="238">
        <v>44413</v>
      </c>
      <c r="K15" s="239">
        <f t="shared" si="0"/>
        <v>2.8779592972922853E-2</v>
      </c>
      <c r="M15" s="251" t="s">
        <v>94</v>
      </c>
      <c r="N15" s="256">
        <f t="shared" ref="N15:U15" si="13">AVERAGE(B31:B32)</f>
        <v>1.9595</v>
      </c>
      <c r="O15" s="256">
        <f t="shared" si="13"/>
        <v>-25.445060883528175</v>
      </c>
      <c r="P15" s="256">
        <f t="shared" si="13"/>
        <v>-2.2833319186715819</v>
      </c>
      <c r="Q15" s="256">
        <f t="shared" si="13"/>
        <v>6.0071873281562493E-2</v>
      </c>
      <c r="R15" s="256">
        <f t="shared" si="13"/>
        <v>3.0648944576417927</v>
      </c>
      <c r="S15" s="256">
        <f t="shared" si="13"/>
        <v>5.0053667994023436E-3</v>
      </c>
      <c r="T15" s="256">
        <f t="shared" si="13"/>
        <v>0.25470862232945002</v>
      </c>
      <c r="U15" s="256">
        <f t="shared" si="13"/>
        <v>14.34674472379176</v>
      </c>
      <c r="V15" s="257">
        <v>44783</v>
      </c>
      <c r="W15" s="256">
        <f>AVERAGE(K31:K32)</f>
        <v>3.0648944576417925E-2</v>
      </c>
      <c r="X15" s="258">
        <f>_xlfn.STDEV.P(K31:K32)</f>
        <v>1.1308432645602742E-3</v>
      </c>
      <c r="Z15" s="35">
        <v>45146</v>
      </c>
      <c r="AA15" s="186">
        <f>AVERAGE(W28:W29)</f>
        <v>5.6832110467934065E-2</v>
      </c>
    </row>
    <row r="16" spans="1:27" x14ac:dyDescent="0.3">
      <c r="A16" s="220" t="s">
        <v>25</v>
      </c>
      <c r="B16" s="221">
        <v>2.0960000000000001</v>
      </c>
      <c r="C16" s="222">
        <v>-25.77384020884335</v>
      </c>
      <c r="D16" s="222">
        <v>-2.5507242944318951</v>
      </c>
      <c r="E16" s="223">
        <v>8.0097356220749996E-2</v>
      </c>
      <c r="F16" s="224">
        <v>3.8214387509899805</v>
      </c>
      <c r="G16" s="225">
        <v>5.418942266125E-3</v>
      </c>
      <c r="H16" s="224">
        <v>0.25853732185710876</v>
      </c>
      <c r="I16" s="226">
        <v>14.780994571847755</v>
      </c>
      <c r="J16" s="227">
        <v>44421</v>
      </c>
      <c r="K16" s="228">
        <f t="shared" si="0"/>
        <v>3.8214387509899805E-2</v>
      </c>
      <c r="M16" s="196" t="s">
        <v>96</v>
      </c>
      <c r="N16" s="259">
        <v>2.1789999999999998</v>
      </c>
      <c r="O16" s="259">
        <v>-25.265437627098198</v>
      </c>
      <c r="P16" s="259">
        <v>-3.915952751741945</v>
      </c>
      <c r="Q16" s="242">
        <v>4.1187204682874998E-2</v>
      </c>
      <c r="R16" s="244">
        <v>1.8901883746156496</v>
      </c>
      <c r="S16" s="244">
        <v>5.45833852359375E-3</v>
      </c>
      <c r="T16" s="244">
        <v>0.25049740815024096</v>
      </c>
      <c r="U16" s="244">
        <v>7.5457402476674336</v>
      </c>
      <c r="V16" s="245">
        <v>44796</v>
      </c>
      <c r="W16" s="244">
        <f t="shared" ref="W16" si="14">Q16/N16</f>
        <v>1.8901883746156495E-2</v>
      </c>
      <c r="X16" s="246">
        <f>_xlfn.STDEV.P(K33)</f>
        <v>0</v>
      </c>
    </row>
    <row r="17" spans="1:24" ht="15" thickBot="1" x14ac:dyDescent="0.35">
      <c r="A17" s="229" t="s">
        <v>26</v>
      </c>
      <c r="B17" s="203">
        <v>1.88</v>
      </c>
      <c r="C17" s="204">
        <v>-25.159306420566299</v>
      </c>
      <c r="D17" s="204">
        <v>-2.7888635182858112</v>
      </c>
      <c r="E17" s="205">
        <v>4.5788798385000003E-2</v>
      </c>
      <c r="F17" s="206">
        <v>2.4355743821808513</v>
      </c>
      <c r="G17" s="207">
        <v>3.1962247898437504E-3</v>
      </c>
      <c r="H17" s="206">
        <v>0.17001195690658247</v>
      </c>
      <c r="I17" s="208">
        <v>14.325900521921181</v>
      </c>
      <c r="J17" s="209">
        <v>44421</v>
      </c>
      <c r="K17" s="230">
        <f t="shared" si="0"/>
        <v>2.4355743821808513E-2</v>
      </c>
      <c r="M17" s="251" t="s">
        <v>95</v>
      </c>
      <c r="N17" s="262">
        <f t="shared" ref="N17:U17" si="15">AVERAGE(B34:B36)</f>
        <v>1.897</v>
      </c>
      <c r="O17" s="262">
        <f t="shared" si="15"/>
        <v>-21.761614161883752</v>
      </c>
      <c r="P17" s="262">
        <f t="shared" si="15"/>
        <v>-13.94868910343766</v>
      </c>
      <c r="Q17" s="262">
        <f t="shared" si="15"/>
        <v>5.2595164909583325E-2</v>
      </c>
      <c r="R17" s="262">
        <f t="shared" si="15"/>
        <v>2.7828849239432714</v>
      </c>
      <c r="S17" s="262">
        <f t="shared" si="15"/>
        <v>3.7485233457890624E-3</v>
      </c>
      <c r="T17" s="262">
        <f t="shared" si="15"/>
        <v>0.19258959757271957</v>
      </c>
      <c r="U17" s="262">
        <f t="shared" si="15"/>
        <v>20.933669558462238</v>
      </c>
      <c r="V17" s="257">
        <v>44796</v>
      </c>
      <c r="W17" s="256">
        <f>AVERAGE(K34:K36)</f>
        <v>2.7828849239432716E-2</v>
      </c>
      <c r="X17" s="258">
        <f>_xlfn.STDEV.P(K34:K36)</f>
        <v>7.419796104849565E-3</v>
      </c>
    </row>
    <row r="18" spans="1:24" x14ac:dyDescent="0.3">
      <c r="A18" s="229" t="s">
        <v>27</v>
      </c>
      <c r="B18" s="203">
        <v>2.3879999999999999</v>
      </c>
      <c r="C18" s="204">
        <v>-25.399511416676042</v>
      </c>
      <c r="D18" s="204">
        <v>-5.5315991051371345</v>
      </c>
      <c r="E18" s="205">
        <v>6.7306660443000002E-2</v>
      </c>
      <c r="F18" s="206">
        <v>2.818536869472362</v>
      </c>
      <c r="G18" s="207">
        <v>4.0108938467499997E-3</v>
      </c>
      <c r="H18" s="206">
        <v>0.16796037884212731</v>
      </c>
      <c r="I18" s="208">
        <v>16.780962801480808</v>
      </c>
      <c r="J18" s="209">
        <v>44421</v>
      </c>
      <c r="K18" s="230">
        <f t="shared" si="0"/>
        <v>2.8185368694723621E-2</v>
      </c>
      <c r="M18" s="271" t="s">
        <v>97</v>
      </c>
      <c r="N18" s="272">
        <f t="shared" ref="N18:U18" si="16">AVERAGE(B37:B38)</f>
        <v>1.9869999999999999</v>
      </c>
      <c r="O18" s="272">
        <f t="shared" si="16"/>
        <v>-25.158759188052763</v>
      </c>
      <c r="P18" s="272">
        <f t="shared" si="16"/>
        <v>-3.171456292901496</v>
      </c>
      <c r="Q18" s="272">
        <f t="shared" si="16"/>
        <v>4.9231597231687504E-2</v>
      </c>
      <c r="R18" s="272">
        <f t="shared" si="16"/>
        <v>2.4800824529672343</v>
      </c>
      <c r="S18" s="272">
        <f t="shared" si="16"/>
        <v>1.0380139178437501E-2</v>
      </c>
      <c r="T18" s="272">
        <f t="shared" si="16"/>
        <v>0.52399807306515123</v>
      </c>
      <c r="U18" s="272">
        <f t="shared" si="16"/>
        <v>5.3606128190053415</v>
      </c>
      <c r="V18" s="277">
        <v>45004</v>
      </c>
      <c r="W18" s="272">
        <f>AVERAGE(K37:K38)</f>
        <v>2.4800824529672347E-2</v>
      </c>
      <c r="X18" s="311">
        <f>_xlfn.STDEV.P(K37:K38)</f>
        <v>3.1760739180964181E-3</v>
      </c>
    </row>
    <row r="19" spans="1:24" ht="15" thickBot="1" x14ac:dyDescent="0.35">
      <c r="A19" s="229" t="s">
        <v>24</v>
      </c>
      <c r="B19" s="203">
        <v>2.1509999999999998</v>
      </c>
      <c r="C19" s="204">
        <v>-26.161294651587127</v>
      </c>
      <c r="D19" s="204">
        <v>-5.2295744727489417</v>
      </c>
      <c r="E19" s="205">
        <v>3.1628754939375003E-2</v>
      </c>
      <c r="F19" s="206">
        <v>1.4704209641736405</v>
      </c>
      <c r="G19" s="207">
        <v>1.5388444073125007E-3</v>
      </c>
      <c r="H19" s="206">
        <v>7.154088365004653E-2</v>
      </c>
      <c r="I19" s="208">
        <v>20.553575650063753</v>
      </c>
      <c r="J19" s="209">
        <v>44421</v>
      </c>
      <c r="K19" s="230">
        <f t="shared" si="0"/>
        <v>1.4704209641736405E-2</v>
      </c>
      <c r="M19" s="289" t="s">
        <v>98</v>
      </c>
      <c r="N19" s="290">
        <f t="shared" ref="N19:U19" si="17">AVERAGE(B39:B41)</f>
        <v>1.8166666666666667</v>
      </c>
      <c r="O19" s="290">
        <f t="shared" si="17"/>
        <v>-24.894745087370467</v>
      </c>
      <c r="P19" s="290">
        <f t="shared" si="17"/>
        <v>-5.7056976389371714</v>
      </c>
      <c r="Q19" s="290">
        <f t="shared" si="17"/>
        <v>5.8427433206041657E-2</v>
      </c>
      <c r="R19" s="290">
        <f t="shared" si="17"/>
        <v>3.4265477573018805</v>
      </c>
      <c r="S19" s="290">
        <f t="shared" si="17"/>
        <v>8.1460886665781253E-3</v>
      </c>
      <c r="T19" s="290">
        <f t="shared" si="17"/>
        <v>0.46334238694249902</v>
      </c>
      <c r="U19" s="290">
        <f t="shared" si="17"/>
        <v>10.284037550875064</v>
      </c>
      <c r="V19" s="295">
        <v>45004</v>
      </c>
      <c r="W19" s="290">
        <f>AVERAGE(K39:K41)</f>
        <v>3.4265477573018809E-2</v>
      </c>
      <c r="X19" s="312">
        <f>_xlfn.STDEV.P(K39:K41)</f>
        <v>8.8091237429136163E-3</v>
      </c>
    </row>
    <row r="20" spans="1:24" x14ac:dyDescent="0.3">
      <c r="A20" s="229" t="s">
        <v>29</v>
      </c>
      <c r="B20" s="203">
        <v>1.8819999999999999</v>
      </c>
      <c r="C20" s="204">
        <v>-25.407226997741997</v>
      </c>
      <c r="D20" s="204">
        <v>-4.7353127368348673</v>
      </c>
      <c r="E20" s="205">
        <v>4.2756057444375002E-2</v>
      </c>
      <c r="F20" s="206">
        <v>2.2718415220178003</v>
      </c>
      <c r="G20" s="207">
        <v>-3.5690677587812492E-3</v>
      </c>
      <c r="H20" s="206">
        <v>-0.18964228261324384</v>
      </c>
      <c r="I20" s="208">
        <v>-11.979614939833803</v>
      </c>
      <c r="J20" s="209">
        <v>44421</v>
      </c>
      <c r="K20" s="230">
        <f t="shared" si="0"/>
        <v>2.2718415220178003E-2</v>
      </c>
      <c r="M20" s="271" t="s">
        <v>99</v>
      </c>
      <c r="N20" s="272">
        <f t="shared" ref="N20:U20" si="18">AVERAGE(B42:B44)</f>
        <v>1.9523333333333335</v>
      </c>
      <c r="O20" s="272">
        <f t="shared" si="18"/>
        <v>-25.860771049386816</v>
      </c>
      <c r="P20" s="272">
        <f t="shared" si="18"/>
        <v>-2.0061181872058613</v>
      </c>
      <c r="Q20" s="272">
        <f t="shared" si="18"/>
        <v>9.4549205308249992E-2</v>
      </c>
      <c r="R20" s="272">
        <f t="shared" si="18"/>
        <v>4.8136000146327973</v>
      </c>
      <c r="S20" s="272">
        <f t="shared" si="18"/>
        <v>9.0770300287500005E-3</v>
      </c>
      <c r="T20" s="272">
        <f t="shared" si="18"/>
        <v>0.46560944786539027</v>
      </c>
      <c r="U20" s="272">
        <f t="shared" si="18"/>
        <v>10.406074368239159</v>
      </c>
      <c r="V20" s="277">
        <v>45045</v>
      </c>
      <c r="W20" s="272">
        <f>AVERAGE(K42:K44)</f>
        <v>4.8136000146327983E-2</v>
      </c>
      <c r="X20" s="311">
        <f>_xlfn.STDEV.P(K42:K44)</f>
        <v>7.9155125466650669E-3</v>
      </c>
    </row>
    <row r="21" spans="1:24" ht="15" thickBot="1" x14ac:dyDescent="0.35">
      <c r="A21" s="231" t="s">
        <v>28</v>
      </c>
      <c r="B21" s="232">
        <v>1.8680000000000001</v>
      </c>
      <c r="C21" s="233">
        <v>-25.316303933402473</v>
      </c>
      <c r="D21" s="233">
        <v>-1.5566531060994695</v>
      </c>
      <c r="E21" s="234">
        <v>3.6703454114250002E-2</v>
      </c>
      <c r="F21" s="235">
        <v>1.9648530039748393</v>
      </c>
      <c r="G21" s="236">
        <v>-2.9938866249988594E-6</v>
      </c>
      <c r="H21" s="235">
        <v>-1.6027230326546356E-4</v>
      </c>
      <c r="I21" s="237">
        <v>-12259.4669443316</v>
      </c>
      <c r="J21" s="238">
        <v>44421</v>
      </c>
      <c r="K21" s="239">
        <f t="shared" si="0"/>
        <v>1.9648530039748393E-2</v>
      </c>
      <c r="L21" s="315">
        <f>AVERAGE(K2:K21)</f>
        <v>2.5510280583910267E-2</v>
      </c>
      <c r="M21" s="289" t="s">
        <v>100</v>
      </c>
      <c r="N21" s="290">
        <f t="shared" ref="N21:U21" si="19">AVERAGE(B45:B47)</f>
        <v>2.0606666666666666</v>
      </c>
      <c r="O21" s="290">
        <f t="shared" si="19"/>
        <v>-25.581258145987835</v>
      </c>
      <c r="P21" s="290">
        <f t="shared" si="19"/>
        <v>-2.7206885504225844</v>
      </c>
      <c r="Q21" s="290">
        <f t="shared" si="19"/>
        <v>6.1516723469499997E-2</v>
      </c>
      <c r="R21" s="290">
        <f t="shared" si="19"/>
        <v>2.9779816135687298</v>
      </c>
      <c r="S21" s="290">
        <f t="shared" si="19"/>
        <v>8.4544158256250005E-3</v>
      </c>
      <c r="T21" s="290">
        <f t="shared" si="19"/>
        <v>0.40689937459845149</v>
      </c>
      <c r="U21" s="290">
        <f t="shared" si="19"/>
        <v>7.0516904638221289</v>
      </c>
      <c r="V21" s="295">
        <v>45045</v>
      </c>
      <c r="W21" s="290">
        <f>AVERAGE(K45:K47)</f>
        <v>2.9779816135687299E-2</v>
      </c>
      <c r="X21" s="312">
        <f>_xlfn.STDEV.P(K45:K47)</f>
        <v>1.5190107460238357E-2</v>
      </c>
    </row>
    <row r="22" spans="1:24" x14ac:dyDescent="0.3">
      <c r="A22" s="196" t="s">
        <v>71</v>
      </c>
      <c r="B22" s="240">
        <v>1.968</v>
      </c>
      <c r="C22" s="241">
        <v>-24.27703990778981</v>
      </c>
      <c r="D22" s="241">
        <v>-1.2316871491716577</v>
      </c>
      <c r="E22" s="242">
        <v>2.5481640559374998E-2</v>
      </c>
      <c r="F22" s="243">
        <v>1.2947988089113314</v>
      </c>
      <c r="G22" s="244">
        <v>1.5633607523203124E-3</v>
      </c>
      <c r="H22" s="243">
        <v>7.9439062617902054E-2</v>
      </c>
      <c r="I22" s="243">
        <v>16.299270991391843</v>
      </c>
      <c r="J22" s="245">
        <v>44754</v>
      </c>
      <c r="K22" s="246">
        <f>E22/B22</f>
        <v>1.2947988089113313E-2</v>
      </c>
      <c r="M22" s="57" t="s">
        <v>101</v>
      </c>
      <c r="N22" s="62">
        <f t="shared" ref="N22:U22" si="20">AVERAGE(B48:B50)</f>
        <v>2.0726666666666667</v>
      </c>
      <c r="O22" s="62">
        <f t="shared" si="20"/>
        <v>-25.11215925204775</v>
      </c>
      <c r="P22" s="62">
        <f t="shared" si="20"/>
        <v>-11.33189708754864</v>
      </c>
      <c r="Q22" s="62">
        <f t="shared" si="20"/>
        <v>5.9801220714937493E-2</v>
      </c>
      <c r="R22" s="62">
        <f t="shared" si="20"/>
        <v>2.9771254604649973</v>
      </c>
      <c r="S22" s="62">
        <f t="shared" si="20"/>
        <v>5.3497015773749995E-3</v>
      </c>
      <c r="T22" s="62">
        <f t="shared" si="20"/>
        <v>0.25177977654597755</v>
      </c>
      <c r="U22" s="62">
        <f t="shared" si="20"/>
        <v>13.447674062648977</v>
      </c>
      <c r="V22" s="63">
        <v>45100</v>
      </c>
      <c r="W22" s="62">
        <f>AVERAGE(K48:K50)</f>
        <v>2.9771254604649969E-2</v>
      </c>
      <c r="X22" s="64">
        <f>_xlfn.STDEV.P(K48:K50)</f>
        <v>8.5172697020779974E-3</v>
      </c>
    </row>
    <row r="23" spans="1:24" ht="15" thickBot="1" x14ac:dyDescent="0.35">
      <c r="A23" s="197" t="s">
        <v>72</v>
      </c>
      <c r="B23" s="200">
        <v>2.1800000000000002</v>
      </c>
      <c r="C23" s="247">
        <v>-25.282910260642062</v>
      </c>
      <c r="D23" s="247">
        <v>-2.7679461598127935</v>
      </c>
      <c r="E23" s="248">
        <v>4.6265162881875002E-2</v>
      </c>
      <c r="F23" s="249">
        <v>2.1222551780676606</v>
      </c>
      <c r="G23" s="199">
        <v>6.8615382543749997E-3</v>
      </c>
      <c r="H23" s="249">
        <v>0.31474946120986236</v>
      </c>
      <c r="I23" s="249">
        <v>6.7426808926374164</v>
      </c>
      <c r="J23" s="201">
        <v>44754</v>
      </c>
      <c r="K23" s="250">
        <f>E23/B23</f>
        <v>2.1222551780676606E-2</v>
      </c>
      <c r="M23" s="297" t="s">
        <v>102</v>
      </c>
      <c r="N23" s="302">
        <f t="shared" ref="N23:U23" si="21">AVERAGE(B51:B53)</f>
        <v>1.9816666666666667</v>
      </c>
      <c r="O23" s="302">
        <f t="shared" si="21"/>
        <v>-25.301982232459135</v>
      </c>
      <c r="P23" s="302">
        <f t="shared" si="21"/>
        <v>-4.0343720567554007</v>
      </c>
      <c r="Q23" s="302">
        <f t="shared" si="21"/>
        <v>7.5572336079166649E-2</v>
      </c>
      <c r="R23" s="302">
        <f t="shared" si="21"/>
        <v>3.7492845663279155</v>
      </c>
      <c r="S23" s="302">
        <f t="shared" si="21"/>
        <v>7.9319652776250003E-3</v>
      </c>
      <c r="T23" s="302">
        <f t="shared" si="21"/>
        <v>0.38507202653618622</v>
      </c>
      <c r="U23" s="302">
        <f t="shared" si="21"/>
        <v>10.915819856599555</v>
      </c>
      <c r="V23" s="303">
        <v>45100</v>
      </c>
      <c r="W23" s="302">
        <f>AVERAGE(K51:K53)</f>
        <v>3.7492845663279158E-2</v>
      </c>
      <c r="X23" s="304">
        <f>_xlfn.STDEV.P(K51:K53)</f>
        <v>1.1244076834432943E-2</v>
      </c>
    </row>
    <row r="24" spans="1:24" x14ac:dyDescent="0.3">
      <c r="A24" s="197" t="s">
        <v>41</v>
      </c>
      <c r="B24" s="200">
        <v>1.865</v>
      </c>
      <c r="C24" s="247">
        <v>-25.482859226638556</v>
      </c>
      <c r="D24" s="247">
        <v>-1.8661198051117527</v>
      </c>
      <c r="E24" s="248">
        <v>5.1773060369999999E-2</v>
      </c>
      <c r="F24" s="249">
        <v>2.7760354085790886</v>
      </c>
      <c r="G24" s="199">
        <v>6.6006929550000001E-3</v>
      </c>
      <c r="H24" s="249">
        <v>0.35392455522788208</v>
      </c>
      <c r="I24" s="249">
        <v>7.843579563988369</v>
      </c>
      <c r="J24" s="201">
        <v>44754</v>
      </c>
      <c r="K24" s="250">
        <f>E24/B24</f>
        <v>2.7760354085790886E-2</v>
      </c>
      <c r="M24" s="57" t="s">
        <v>103</v>
      </c>
      <c r="N24" s="125">
        <f t="shared" ref="N24:U24" si="22">AVERAGE(B54:B56)</f>
        <v>2.1153333333333331</v>
      </c>
      <c r="O24" s="125">
        <f t="shared" si="22"/>
        <v>-25.081718986765726</v>
      </c>
      <c r="P24" s="125">
        <f t="shared" si="22"/>
        <v>-4.1901350262509833</v>
      </c>
      <c r="Q24" s="125">
        <f t="shared" si="22"/>
        <v>3.2838653667375005E-2</v>
      </c>
      <c r="R24" s="125">
        <f t="shared" si="22"/>
        <v>1.560321837756528</v>
      </c>
      <c r="S24" s="125">
        <f t="shared" si="22"/>
        <v>1.324951468375E-2</v>
      </c>
      <c r="T24" s="125">
        <f t="shared" si="22"/>
        <v>0.62921016483032965</v>
      </c>
      <c r="U24" s="125">
        <f t="shared" si="22"/>
        <v>2.4788336629261694</v>
      </c>
      <c r="V24" s="63">
        <v>45120</v>
      </c>
      <c r="W24" s="125">
        <f>AVERAGE(K54:K56)</f>
        <v>1.5603218377565278E-2</v>
      </c>
      <c r="X24" s="313">
        <f>_xlfn.STDEV.P(K54:K56)</f>
        <v>1.0190569249542262E-3</v>
      </c>
    </row>
    <row r="25" spans="1:24" ht="15" thickBot="1" x14ac:dyDescent="0.35">
      <c r="A25" s="251" t="s">
        <v>42</v>
      </c>
      <c r="B25" s="252">
        <v>2.35</v>
      </c>
      <c r="C25" s="253" t="s">
        <v>9</v>
      </c>
      <c r="D25" s="253">
        <v>1.9680570334855281</v>
      </c>
      <c r="E25" s="254">
        <v>0.108023000620125</v>
      </c>
      <c r="F25" s="255">
        <v>4.5967234306436167</v>
      </c>
      <c r="G25" s="256">
        <v>5.165935184671875E-3</v>
      </c>
      <c r="H25" s="255">
        <v>0.21982702913497337</v>
      </c>
      <c r="I25" s="255">
        <v>20.910638008127915</v>
      </c>
      <c r="J25" s="257">
        <v>44754</v>
      </c>
      <c r="K25" s="258">
        <f>E25/B25</f>
        <v>4.5967234306436171E-2</v>
      </c>
      <c r="M25" s="297" t="s">
        <v>104</v>
      </c>
      <c r="N25" s="305">
        <f t="shared" ref="N25:U25" si="23">AVERAGE(B57:B59)</f>
        <v>2.0766666666666667</v>
      </c>
      <c r="O25" s="305">
        <f t="shared" si="23"/>
        <v>-25.348221445298993</v>
      </c>
      <c r="P25" s="305">
        <f t="shared" si="23"/>
        <v>-3.7009246443938273</v>
      </c>
      <c r="Q25" s="305">
        <f t="shared" si="23"/>
        <v>4.8201387420624998E-2</v>
      </c>
      <c r="R25" s="305">
        <f t="shared" si="23"/>
        <v>2.2847642808406565</v>
      </c>
      <c r="S25" s="305">
        <f t="shared" si="23"/>
        <v>6.5513005064062506E-3</v>
      </c>
      <c r="T25" s="305">
        <f t="shared" si="23"/>
        <v>0.31458972624238185</v>
      </c>
      <c r="U25" s="305">
        <f t="shared" si="23"/>
        <v>6.6325771988748272</v>
      </c>
      <c r="V25" s="303">
        <v>45120</v>
      </c>
      <c r="W25" s="305">
        <f>AVERAGE(K57:K59)</f>
        <v>2.2847642808406565E-2</v>
      </c>
      <c r="X25" s="314">
        <f>_xlfn.STDEV.P(K57:K59)</f>
        <v>1.8142230281456069E-2</v>
      </c>
    </row>
    <row r="26" spans="1:24" x14ac:dyDescent="0.3">
      <c r="A26" s="196" t="s">
        <v>48</v>
      </c>
      <c r="B26" s="259">
        <v>1.8080000000000001</v>
      </c>
      <c r="C26" s="260">
        <v>-25.973643226712205</v>
      </c>
      <c r="D26" s="260">
        <v>-3.1928192200002519</v>
      </c>
      <c r="E26" s="242">
        <v>7.0847872694999994E-2</v>
      </c>
      <c r="F26" s="243">
        <v>3.9185770295907076</v>
      </c>
      <c r="G26" s="244">
        <v>7.1415537675000003E-3</v>
      </c>
      <c r="H26" s="243">
        <v>0.39499744289269911</v>
      </c>
      <c r="I26" s="243">
        <v>9.9205123984946582</v>
      </c>
      <c r="J26" s="245">
        <v>44777</v>
      </c>
      <c r="K26" s="246">
        <f t="shared" si="0"/>
        <v>3.9185770295907078E-2</v>
      </c>
      <c r="M26" s="57" t="s">
        <v>105</v>
      </c>
      <c r="N26" s="125">
        <f t="shared" ref="N26:U26" si="24">AVERAGE(B60:B62)</f>
        <v>2.061666666666667</v>
      </c>
      <c r="O26" s="125">
        <f t="shared" si="24"/>
        <v>-25.324866255527255</v>
      </c>
      <c r="P26" s="125">
        <f t="shared" si="24"/>
        <v>-1.6060524473089348</v>
      </c>
      <c r="Q26" s="125">
        <f t="shared" si="24"/>
        <v>7.9485221365749995E-2</v>
      </c>
      <c r="R26" s="125">
        <f t="shared" si="24"/>
        <v>3.9169478640177746</v>
      </c>
      <c r="S26" s="125">
        <f t="shared" si="24"/>
        <v>7.7336503815625011E-3</v>
      </c>
      <c r="T26" s="125">
        <f t="shared" si="24"/>
        <v>0.37686141386489974</v>
      </c>
      <c r="U26" s="125">
        <f t="shared" si="24"/>
        <v>9.9316280411380955</v>
      </c>
      <c r="V26" s="63">
        <v>45134</v>
      </c>
      <c r="W26" s="125">
        <f>AVERAGE(K60:K62)</f>
        <v>3.9169478640177752E-2</v>
      </c>
      <c r="X26" s="313">
        <f>_xlfn.STDEV.P(K60:K62)</f>
        <v>1.8595564800486377E-2</v>
      </c>
    </row>
    <row r="27" spans="1:24" ht="15" thickBot="1" x14ac:dyDescent="0.35">
      <c r="A27" s="197" t="s">
        <v>53</v>
      </c>
      <c r="B27" s="198">
        <v>1.913</v>
      </c>
      <c r="C27" s="261">
        <v>-23.353220249114319</v>
      </c>
      <c r="D27" s="261">
        <v>-10.68074781241263</v>
      </c>
      <c r="E27" s="248">
        <v>1.230196078646875E-2</v>
      </c>
      <c r="F27" s="249">
        <v>0.64307165637578412</v>
      </c>
      <c r="G27" s="199">
        <v>2.31156921825E-3</v>
      </c>
      <c r="H27" s="249">
        <v>0.12083477356246732</v>
      </c>
      <c r="I27" s="249">
        <v>5.3219088960624292</v>
      </c>
      <c r="J27" s="201">
        <v>44777</v>
      </c>
      <c r="K27" s="250">
        <f t="shared" si="0"/>
        <v>6.4307165637578411E-3</v>
      </c>
      <c r="M27" s="297" t="s">
        <v>106</v>
      </c>
      <c r="N27" s="305">
        <f t="shared" ref="N27:U27" si="25">AVERAGE(B63:B65)</f>
        <v>1.9160000000000001</v>
      </c>
      <c r="O27" s="305">
        <f t="shared" si="25"/>
        <v>-25.60973241550931</v>
      </c>
      <c r="P27" s="305">
        <f t="shared" si="25"/>
        <v>-0.32611676169044701</v>
      </c>
      <c r="Q27" s="305">
        <f t="shared" si="25"/>
        <v>7.8082752457041646E-2</v>
      </c>
      <c r="R27" s="305">
        <f t="shared" si="25"/>
        <v>4.0709946511432165</v>
      </c>
      <c r="S27" s="305">
        <f t="shared" si="25"/>
        <v>9.1739888156718765E-3</v>
      </c>
      <c r="T27" s="305">
        <f t="shared" si="25"/>
        <v>0.50126136964083468</v>
      </c>
      <c r="U27" s="305">
        <f t="shared" si="25"/>
        <v>12.087655379121243</v>
      </c>
      <c r="V27" s="303">
        <v>45134</v>
      </c>
      <c r="W27" s="305">
        <f>AVERAGE(K63:K65)</f>
        <v>4.0709946511432164E-2</v>
      </c>
      <c r="X27" s="314">
        <f>_xlfn.STDEV.P(K63:K65)</f>
        <v>1.9352588601638779E-3</v>
      </c>
    </row>
    <row r="28" spans="1:24" x14ac:dyDescent="0.3">
      <c r="A28" s="197" t="s">
        <v>46</v>
      </c>
      <c r="B28" s="200">
        <v>2.37</v>
      </c>
      <c r="C28" s="247">
        <v>-25.765513455979978</v>
      </c>
      <c r="D28" s="247">
        <v>-3.7998750224802462</v>
      </c>
      <c r="E28" s="248">
        <v>4.4435076001499998E-2</v>
      </c>
      <c r="F28" s="249">
        <v>1.8748977215822784</v>
      </c>
      <c r="G28" s="199">
        <v>5.6025787518750002E-3</v>
      </c>
      <c r="H28" s="249">
        <v>0.23639572792721517</v>
      </c>
      <c r="I28" s="249">
        <v>7.9311827587660471</v>
      </c>
      <c r="J28" s="201">
        <v>44777</v>
      </c>
      <c r="K28" s="250">
        <f t="shared" si="0"/>
        <v>1.8748977215822783E-2</v>
      </c>
      <c r="M28" s="57" t="s">
        <v>107</v>
      </c>
      <c r="N28" s="125">
        <f t="shared" ref="N28:U28" si="26">AVERAGE(B66:B68)</f>
        <v>2.1880000000000002</v>
      </c>
      <c r="O28" s="125">
        <f t="shared" si="26"/>
        <v>-25.961396601544646</v>
      </c>
      <c r="P28" s="125">
        <f t="shared" si="26"/>
        <v>2.487952916898196</v>
      </c>
      <c r="Q28" s="125">
        <f t="shared" si="26"/>
        <v>0.18087329313687497</v>
      </c>
      <c r="R28" s="125">
        <f t="shared" si="26"/>
        <v>8.3019988143099166</v>
      </c>
      <c r="S28" s="125">
        <f t="shared" si="26"/>
        <v>9.0337087360624988E-3</v>
      </c>
      <c r="T28" s="125">
        <f t="shared" si="26"/>
        <v>0.4145921357410014</v>
      </c>
      <c r="U28" s="125">
        <f t="shared" si="26"/>
        <v>21.644582955597297</v>
      </c>
      <c r="V28" s="63">
        <v>45146</v>
      </c>
      <c r="W28" s="125">
        <f>AVERAGE(K66:K68)</f>
        <v>8.3019988143099174E-2</v>
      </c>
      <c r="X28" s="313">
        <f>_xlfn.STDEV.P(K66:K68)</f>
        <v>4.5788300238872891E-2</v>
      </c>
    </row>
    <row r="29" spans="1:24" ht="15" thickBot="1" x14ac:dyDescent="0.35">
      <c r="A29" s="251" t="s">
        <v>47</v>
      </c>
      <c r="B29" s="262">
        <v>2.0739999999999998</v>
      </c>
      <c r="C29" s="263">
        <v>-25.646495850332688</v>
      </c>
      <c r="D29" s="263">
        <v>-4.986662550812258</v>
      </c>
      <c r="E29" s="254">
        <v>5.746527045225E-2</v>
      </c>
      <c r="F29" s="255">
        <v>2.770745923445034</v>
      </c>
      <c r="G29" s="256">
        <v>1.35361422825E-2</v>
      </c>
      <c r="H29" s="255">
        <v>0.65265874071841856</v>
      </c>
      <c r="I29" s="255">
        <v>4.2453211005725846</v>
      </c>
      <c r="J29" s="257">
        <v>44777</v>
      </c>
      <c r="K29" s="258">
        <f t="shared" si="0"/>
        <v>2.7707459234450341E-2</v>
      </c>
      <c r="M29" s="297" t="s">
        <v>108</v>
      </c>
      <c r="N29" s="305">
        <f t="shared" ref="N29:U29" si="27">AVERAGE(B69:B70)</f>
        <v>2.0884999999999998</v>
      </c>
      <c r="O29" s="305">
        <f t="shared" si="27"/>
        <v>-25.282444660884074</v>
      </c>
      <c r="P29" s="305">
        <f t="shared" si="27"/>
        <v>-0.22660505821412524</v>
      </c>
      <c r="Q29" s="305">
        <f t="shared" si="27"/>
        <v>6.400286171175E-2</v>
      </c>
      <c r="R29" s="305">
        <f t="shared" si="27"/>
        <v>3.0644232792768955</v>
      </c>
      <c r="S29" s="305">
        <f t="shared" si="27"/>
        <v>5.5566468805546883E-3</v>
      </c>
      <c r="T29" s="305">
        <f t="shared" si="27"/>
        <v>0.26626776349985898</v>
      </c>
      <c r="U29" s="305">
        <f t="shared" si="27"/>
        <v>13.344149176593586</v>
      </c>
      <c r="V29" s="303">
        <v>45146</v>
      </c>
      <c r="W29" s="305">
        <f>AVERAGE(K69:K70)</f>
        <v>3.0644232792768952E-2</v>
      </c>
      <c r="X29" s="314">
        <f>_xlfn.STDEV.P(K69:K70)</f>
        <v>5.2922756712115923E-4</v>
      </c>
    </row>
    <row r="30" spans="1:24" x14ac:dyDescent="0.3">
      <c r="A30" s="196" t="s">
        <v>49</v>
      </c>
      <c r="B30" s="259">
        <v>1.8120000000000001</v>
      </c>
      <c r="C30" s="260">
        <v>-27.100792823432904</v>
      </c>
      <c r="D30" s="260">
        <v>-7.3402539767070101</v>
      </c>
      <c r="E30" s="242">
        <v>1.8646830780749999E-2</v>
      </c>
      <c r="F30" s="243">
        <v>1.0290745463990065</v>
      </c>
      <c r="G30" s="244">
        <v>4.7980292835937506E-3</v>
      </c>
      <c r="H30" s="243">
        <v>0.26479190306808781</v>
      </c>
      <c r="I30" s="243">
        <v>3.8863520163393872</v>
      </c>
      <c r="J30" s="245">
        <v>44783</v>
      </c>
      <c r="K30" s="246">
        <f t="shared" si="0"/>
        <v>1.0290745463990066E-2</v>
      </c>
    </row>
    <row r="31" spans="1:24" x14ac:dyDescent="0.3">
      <c r="A31" s="197" t="s">
        <v>50</v>
      </c>
      <c r="B31" s="200">
        <v>1.9730000000000001</v>
      </c>
      <c r="C31" s="247">
        <v>-25.657330175652255</v>
      </c>
      <c r="D31" s="247">
        <v>-2.31958326725956</v>
      </c>
      <c r="E31" s="248">
        <v>6.2701521410249997E-2</v>
      </c>
      <c r="F31" s="249">
        <v>3.17797878409782</v>
      </c>
      <c r="G31" s="199">
        <v>7.1228235928125008E-3</v>
      </c>
      <c r="H31" s="249">
        <v>0.3610148805277496</v>
      </c>
      <c r="I31" s="249">
        <v>8.8029024716435273</v>
      </c>
      <c r="J31" s="201">
        <v>44783</v>
      </c>
      <c r="K31" s="250">
        <f t="shared" si="0"/>
        <v>3.1779787840978201E-2</v>
      </c>
      <c r="M31" s="328" t="s">
        <v>109</v>
      </c>
      <c r="N31" s="328"/>
      <c r="O31" s="328"/>
      <c r="P31" s="328"/>
      <c r="Q31" s="328"/>
      <c r="R31" s="328"/>
      <c r="S31" s="328"/>
      <c r="T31" s="328"/>
      <c r="U31" s="328"/>
      <c r="V31" s="328"/>
      <c r="W31" s="328"/>
      <c r="X31" s="328"/>
    </row>
    <row r="32" spans="1:24" ht="15" thickBot="1" x14ac:dyDescent="0.35">
      <c r="A32" s="251" t="s">
        <v>81</v>
      </c>
      <c r="B32" s="252">
        <v>1.946</v>
      </c>
      <c r="C32" s="253">
        <v>-25.232791591404094</v>
      </c>
      <c r="D32" s="253">
        <v>-2.2470805700836034</v>
      </c>
      <c r="E32" s="254">
        <v>5.744222515287499E-2</v>
      </c>
      <c r="F32" s="255">
        <v>2.9518101311857654</v>
      </c>
      <c r="G32" s="256">
        <v>2.8879100059921873E-3</v>
      </c>
      <c r="H32" s="255">
        <v>0.14840236413115043</v>
      </c>
      <c r="I32" s="255">
        <v>19.890586975939993</v>
      </c>
      <c r="J32" s="257">
        <v>44783</v>
      </c>
      <c r="K32" s="258">
        <f t="shared" si="0"/>
        <v>2.9518101311857652E-2</v>
      </c>
      <c r="M32" s="20" t="s">
        <v>0</v>
      </c>
      <c r="N32" s="20" t="s">
        <v>1</v>
      </c>
      <c r="O32" s="20" t="s">
        <v>2</v>
      </c>
      <c r="P32" s="20" t="s">
        <v>3</v>
      </c>
      <c r="Q32" s="20" t="s">
        <v>4</v>
      </c>
      <c r="R32" s="20" t="s">
        <v>5</v>
      </c>
      <c r="S32" s="20" t="s">
        <v>6</v>
      </c>
      <c r="T32" s="20" t="s">
        <v>7</v>
      </c>
      <c r="U32" s="20" t="s">
        <v>8</v>
      </c>
      <c r="V32" s="31" t="s">
        <v>73</v>
      </c>
      <c r="W32" s="31" t="s">
        <v>74</v>
      </c>
      <c r="X32" s="31" t="s">
        <v>92</v>
      </c>
    </row>
    <row r="33" spans="1:25" x14ac:dyDescent="0.3">
      <c r="A33" s="196" t="s">
        <v>51</v>
      </c>
      <c r="B33" s="259">
        <v>2.1789999999999998</v>
      </c>
      <c r="C33" s="260">
        <v>-25.265437627098198</v>
      </c>
      <c r="D33" s="260">
        <v>-3.915952751741945</v>
      </c>
      <c r="E33" s="242">
        <v>4.1187204682874998E-2</v>
      </c>
      <c r="F33" s="243">
        <v>1.8901883746156496</v>
      </c>
      <c r="G33" s="244">
        <v>5.45833852359375E-3</v>
      </c>
      <c r="H33" s="243">
        <v>0.25049740815024096</v>
      </c>
      <c r="I33" s="243">
        <v>7.5457402476674336</v>
      </c>
      <c r="J33" s="245">
        <v>44796</v>
      </c>
      <c r="K33" s="246">
        <f t="shared" si="0"/>
        <v>1.8901883746156495E-2</v>
      </c>
      <c r="M33" s="187" t="s">
        <v>16</v>
      </c>
      <c r="N33" s="187">
        <v>1.964</v>
      </c>
      <c r="O33" s="172">
        <v>-25.369872456968029</v>
      </c>
      <c r="P33" s="172">
        <v>-7.9559332997939869</v>
      </c>
      <c r="Q33" s="171">
        <v>4.0008792681000001E-2</v>
      </c>
      <c r="R33" s="170">
        <v>2.0371075703156825</v>
      </c>
      <c r="S33" s="171">
        <v>2.0365360664687509E-3</v>
      </c>
      <c r="T33" s="170">
        <v>0.10369328240675921</v>
      </c>
      <c r="U33" s="172">
        <v>19.6455114838075</v>
      </c>
      <c r="V33" s="173">
        <v>44393</v>
      </c>
      <c r="W33" s="174">
        <v>2.0371075703156823E-2</v>
      </c>
      <c r="X33" s="270">
        <v>0</v>
      </c>
      <c r="Y33" s="315">
        <f>AVERAGE(W33:W36)</f>
        <v>2.3207130322112076E-2</v>
      </c>
    </row>
    <row r="34" spans="1:25" x14ac:dyDescent="0.3">
      <c r="A34" s="197" t="s">
        <v>52</v>
      </c>
      <c r="B34" s="198">
        <v>2.0430000000000001</v>
      </c>
      <c r="C34" s="261">
        <v>-25.009029094353092</v>
      </c>
      <c r="D34" s="261">
        <v>-16.849650019797853</v>
      </c>
      <c r="E34" s="248">
        <v>4.0801510593062494E-2</v>
      </c>
      <c r="F34" s="249">
        <v>1.9971370823819132</v>
      </c>
      <c r="G34" s="199">
        <v>4.6139380924218746E-3</v>
      </c>
      <c r="H34" s="249">
        <v>0.22584131632020921</v>
      </c>
      <c r="I34" s="249">
        <v>8.8430988400292172</v>
      </c>
      <c r="J34" s="201">
        <v>44796</v>
      </c>
      <c r="K34" s="250">
        <f t="shared" si="0"/>
        <v>1.9971370823819133E-2</v>
      </c>
      <c r="M34" s="187" t="s">
        <v>84</v>
      </c>
      <c r="N34" s="186">
        <v>1.6229999999999998</v>
      </c>
      <c r="O34" s="186">
        <v>-25.825898405883493</v>
      </c>
      <c r="P34" s="186">
        <v>-1.8949599882147918</v>
      </c>
      <c r="Q34" s="186">
        <v>4.3920116385750003E-2</v>
      </c>
      <c r="R34" s="186">
        <v>2.7400409410899202</v>
      </c>
      <c r="S34" s="186">
        <v>2.6456244782187511E-3</v>
      </c>
      <c r="T34" s="186">
        <v>0.16568732224051458</v>
      </c>
      <c r="U34" s="186">
        <v>16.548510130008559</v>
      </c>
      <c r="V34" s="173">
        <v>44406</v>
      </c>
      <c r="W34" s="186">
        <v>2.7400409410899201E-2</v>
      </c>
      <c r="X34" s="186">
        <v>1.121686533888791E-3</v>
      </c>
    </row>
    <row r="35" spans="1:25" x14ac:dyDescent="0.3">
      <c r="A35" s="197" t="s">
        <v>69</v>
      </c>
      <c r="B35" s="198">
        <v>1.73</v>
      </c>
      <c r="C35" s="261">
        <v>-14.783321507123151</v>
      </c>
      <c r="D35" s="261">
        <v>-12.249796324345587</v>
      </c>
      <c r="E35" s="248">
        <v>4.4521045244187499E-2</v>
      </c>
      <c r="F35" s="249">
        <v>2.5734708233634391</v>
      </c>
      <c r="G35" s="199">
        <v>1.0889526627421875E-3</v>
      </c>
      <c r="H35" s="249">
        <v>6.2945240620935691E-2</v>
      </c>
      <c r="I35" s="249">
        <v>40.884279700529071</v>
      </c>
      <c r="J35" s="201">
        <v>44796</v>
      </c>
      <c r="K35" s="250">
        <f t="shared" si="0"/>
        <v>2.5734708233634392E-2</v>
      </c>
      <c r="M35" s="187" t="s">
        <v>84</v>
      </c>
      <c r="N35" s="186">
        <v>2.1</v>
      </c>
      <c r="O35" s="186">
        <v>-25.721442855571098</v>
      </c>
      <c r="P35" s="186">
        <v>-5.1879305242420379</v>
      </c>
      <c r="Q35" s="186">
        <v>5.5551369365250007E-2</v>
      </c>
      <c r="R35" s="186">
        <v>2.6033317873838016</v>
      </c>
      <c r="S35" s="186">
        <v>1.0205453371447917E-2</v>
      </c>
      <c r="T35" s="186">
        <v>0.45790047288639396</v>
      </c>
      <c r="U35" s="186">
        <v>11.289909462171238</v>
      </c>
      <c r="V35" s="173">
        <v>44413</v>
      </c>
      <c r="W35" s="186">
        <v>2.6033317873838013E-2</v>
      </c>
      <c r="X35" s="186">
        <v>8.5165958681662733E-3</v>
      </c>
    </row>
    <row r="36" spans="1:25" ht="15" thickBot="1" x14ac:dyDescent="0.35">
      <c r="A36" s="251" t="s">
        <v>70</v>
      </c>
      <c r="B36" s="252">
        <v>1.9179999999999999</v>
      </c>
      <c r="C36" s="253">
        <v>-25.492491884175006</v>
      </c>
      <c r="D36" s="253">
        <v>-12.746620966169546</v>
      </c>
      <c r="E36" s="254">
        <v>7.2462938891499989E-2</v>
      </c>
      <c r="F36" s="255">
        <v>3.7780468660844626</v>
      </c>
      <c r="G36" s="256">
        <v>5.5426792822031255E-3</v>
      </c>
      <c r="H36" s="255">
        <v>0.28898223577701382</v>
      </c>
      <c r="I36" s="255">
        <v>13.073630134828429</v>
      </c>
      <c r="J36" s="257">
        <v>44796</v>
      </c>
      <c r="K36" s="258">
        <f t="shared" si="0"/>
        <v>3.7780468660844627E-2</v>
      </c>
      <c r="L36" s="315">
        <f>AVERAGE(K22:K36)</f>
        <v>2.4929874510215704E-2</v>
      </c>
      <c r="M36" s="169" t="s">
        <v>87</v>
      </c>
      <c r="N36" s="185">
        <v>1.9669999999999999</v>
      </c>
      <c r="O36" s="185">
        <v>-25.628275194243866</v>
      </c>
      <c r="P36" s="185">
        <v>-3.8405134385610928</v>
      </c>
      <c r="Q36" s="185">
        <v>3.7029422165999998E-2</v>
      </c>
      <c r="R36" s="185">
        <v>1.9023718300554269</v>
      </c>
      <c r="S36" s="185">
        <v>-6.7773907936458241E-4</v>
      </c>
      <c r="T36" s="185">
        <v>-3.9420557088820925E-2</v>
      </c>
      <c r="U36" s="185">
        <v>-4083.6309945404569</v>
      </c>
      <c r="V36" s="173">
        <v>44421</v>
      </c>
      <c r="W36" s="185">
        <v>1.9023718300554267E-2</v>
      </c>
      <c r="X36" s="186">
        <v>3.3014809854020766E-3</v>
      </c>
    </row>
    <row r="37" spans="1:25" x14ac:dyDescent="0.3">
      <c r="A37" s="271" t="s">
        <v>30</v>
      </c>
      <c r="B37" s="272">
        <v>2.0019999999999998</v>
      </c>
      <c r="C37" s="273">
        <v>-24.987843382100202</v>
      </c>
      <c r="D37" s="273">
        <v>-2.8818170253419577</v>
      </c>
      <c r="E37" s="274">
        <v>4.3292750724375002E-2</v>
      </c>
      <c r="F37" s="275">
        <v>2.1624750611575925</v>
      </c>
      <c r="G37" s="276">
        <v>6.2592099693750004E-3</v>
      </c>
      <c r="H37" s="275">
        <v>0.31264785061813194</v>
      </c>
      <c r="I37" s="275">
        <v>6.9166477776264639</v>
      </c>
      <c r="J37" s="277">
        <v>45004</v>
      </c>
      <c r="K37" s="278">
        <f t="shared" si="0"/>
        <v>2.1624750611575927E-2</v>
      </c>
      <c r="M37" s="198" t="s">
        <v>89</v>
      </c>
      <c r="N37" s="199">
        <v>2.1074999999999999</v>
      </c>
      <c r="O37" s="199">
        <v>-25.482859226638556</v>
      </c>
      <c r="P37" s="199">
        <v>5.0968614186887695E-2</v>
      </c>
      <c r="Q37" s="199">
        <v>7.98980304950625E-2</v>
      </c>
      <c r="R37" s="199">
        <v>3.6863794196113524</v>
      </c>
      <c r="S37" s="199">
        <v>5.883314069835938E-3</v>
      </c>
      <c r="T37" s="199">
        <v>0.28687579218142772</v>
      </c>
      <c r="U37" s="199">
        <v>14.377108786058141</v>
      </c>
      <c r="V37" s="201">
        <v>44754</v>
      </c>
      <c r="W37" s="199">
        <v>3.6863794196113499E-2</v>
      </c>
      <c r="X37" s="199">
        <v>9.1034401103226494E-3</v>
      </c>
      <c r="Y37" s="315">
        <f>AVERAGE(W37:W40)</f>
        <v>2.8242659754160279E-2</v>
      </c>
    </row>
    <row r="38" spans="1:25" x14ac:dyDescent="0.3">
      <c r="A38" s="279" t="s">
        <v>33</v>
      </c>
      <c r="B38" s="280">
        <v>1.972</v>
      </c>
      <c r="C38" s="281">
        <v>-25.32967499400532</v>
      </c>
      <c r="D38" s="281">
        <v>-3.4610955604610343</v>
      </c>
      <c r="E38" s="282">
        <v>5.5170443739E-2</v>
      </c>
      <c r="F38" s="283">
        <v>2.7976898447768761</v>
      </c>
      <c r="G38" s="284">
        <v>1.4501068387500001E-2</v>
      </c>
      <c r="H38" s="283">
        <v>0.7353482955121704</v>
      </c>
      <c r="I38" s="283">
        <v>3.8045778603842195</v>
      </c>
      <c r="J38" s="285">
        <v>45004</v>
      </c>
      <c r="K38" s="286">
        <f t="shared" si="0"/>
        <v>2.7976898447768763E-2</v>
      </c>
      <c r="M38" s="198" t="s">
        <v>91</v>
      </c>
      <c r="N38" s="199">
        <v>2.1190000000000002</v>
      </c>
      <c r="O38" s="199">
        <v>-24.921743185142329</v>
      </c>
      <c r="P38" s="199">
        <v>-6.4890951285683789</v>
      </c>
      <c r="Q38" s="199">
        <v>3.8067435746739584E-2</v>
      </c>
      <c r="R38" s="199">
        <v>1.7629051004676988</v>
      </c>
      <c r="S38" s="199">
        <v>7.1500967508750001E-3</v>
      </c>
      <c r="T38" s="199">
        <v>0.3366297474027003</v>
      </c>
      <c r="U38" s="199">
        <v>5.8328042518003542</v>
      </c>
      <c r="V38" s="201">
        <v>44777</v>
      </c>
      <c r="W38" s="199">
        <v>1.7629051004676988E-2</v>
      </c>
      <c r="X38" s="199">
        <v>8.7222176349643753E-3</v>
      </c>
    </row>
    <row r="39" spans="1:25" x14ac:dyDescent="0.3">
      <c r="A39" s="279" t="s">
        <v>31</v>
      </c>
      <c r="B39" s="280">
        <v>1.181</v>
      </c>
      <c r="C39" s="281">
        <v>-25.428404430677528</v>
      </c>
      <c r="D39" s="281">
        <v>-3.0592511584035513</v>
      </c>
      <c r="E39" s="282">
        <v>5.4085805077499993E-2</v>
      </c>
      <c r="F39" s="283">
        <v>4.5796617339119381</v>
      </c>
      <c r="G39" s="284">
        <v>6.8162937900000005E-3</v>
      </c>
      <c r="H39" s="283">
        <v>0.57716289500423379</v>
      </c>
      <c r="I39" s="283">
        <v>7.9347819715235586</v>
      </c>
      <c r="J39" s="285">
        <v>45004</v>
      </c>
      <c r="K39" s="286">
        <f t="shared" si="0"/>
        <v>4.5796617339119383E-2</v>
      </c>
      <c r="M39" s="198" t="s">
        <v>94</v>
      </c>
      <c r="N39" s="199">
        <v>1.9595</v>
      </c>
      <c r="O39" s="199">
        <v>-25.445060883528175</v>
      </c>
      <c r="P39" s="199">
        <v>-2.2833319186715819</v>
      </c>
      <c r="Q39" s="199">
        <v>6.0071873281562493E-2</v>
      </c>
      <c r="R39" s="199">
        <v>3.0648944576417927</v>
      </c>
      <c r="S39" s="199">
        <v>5.0053667994023436E-3</v>
      </c>
      <c r="T39" s="199">
        <v>0.25470862232945002</v>
      </c>
      <c r="U39" s="199">
        <v>14.34674472379176</v>
      </c>
      <c r="V39" s="201">
        <v>44783</v>
      </c>
      <c r="W39" s="199">
        <v>3.0648944576417925E-2</v>
      </c>
      <c r="X39" s="199">
        <v>1.1308432645602742E-3</v>
      </c>
    </row>
    <row r="40" spans="1:25" x14ac:dyDescent="0.3">
      <c r="A40" s="279" t="s">
        <v>32</v>
      </c>
      <c r="B40" s="287">
        <v>2.077</v>
      </c>
      <c r="C40" s="288">
        <v>-23.313646907982097</v>
      </c>
      <c r="D40" s="288">
        <v>-9.6900069920521386</v>
      </c>
      <c r="E40" s="282">
        <v>6.7675898294374995E-2</v>
      </c>
      <c r="F40" s="283">
        <v>3.25834849756259</v>
      </c>
      <c r="G40" s="284">
        <v>3.540156143484375E-3</v>
      </c>
      <c r="H40" s="283">
        <v>0.17044564966222317</v>
      </c>
      <c r="I40" s="283">
        <v>19.116642190749655</v>
      </c>
      <c r="J40" s="285">
        <v>45004</v>
      </c>
      <c r="K40" s="286">
        <f t="shared" si="0"/>
        <v>3.2583484975625902E-2</v>
      </c>
      <c r="M40" s="198" t="s">
        <v>95</v>
      </c>
      <c r="N40" s="200">
        <v>1.897</v>
      </c>
      <c r="O40" s="200">
        <v>-21.761614161883752</v>
      </c>
      <c r="P40" s="200">
        <v>-13.94868910343766</v>
      </c>
      <c r="Q40" s="200">
        <v>5.2595164909583325E-2</v>
      </c>
      <c r="R40" s="200">
        <v>2.7828849239432714</v>
      </c>
      <c r="S40" s="200">
        <v>3.7485233457890624E-3</v>
      </c>
      <c r="T40" s="200">
        <v>0.19258959757271957</v>
      </c>
      <c r="U40" s="200">
        <v>20.933669558462238</v>
      </c>
      <c r="V40" s="201">
        <v>44796</v>
      </c>
      <c r="W40" s="199">
        <v>2.7828849239432716E-2</v>
      </c>
      <c r="X40" s="199">
        <v>7.419796104849565E-3</v>
      </c>
    </row>
    <row r="41" spans="1:25" ht="15" thickBot="1" x14ac:dyDescent="0.35">
      <c r="A41" s="289" t="s">
        <v>34</v>
      </c>
      <c r="B41" s="290">
        <v>2.1920000000000002</v>
      </c>
      <c r="C41" s="291">
        <v>-25.942183923451786</v>
      </c>
      <c r="D41" s="291">
        <v>-4.3678347663558252</v>
      </c>
      <c r="E41" s="292">
        <v>5.3520596246249996E-2</v>
      </c>
      <c r="F41" s="293">
        <v>2.4416330404311126</v>
      </c>
      <c r="G41" s="294">
        <v>1.4081816066250001E-2</v>
      </c>
      <c r="H41" s="293">
        <v>0.64241861616104012</v>
      </c>
      <c r="I41" s="293">
        <v>3.8006884903519818</v>
      </c>
      <c r="J41" s="295">
        <v>45004</v>
      </c>
      <c r="K41" s="296">
        <f t="shared" si="0"/>
        <v>2.4416330404311126E-2</v>
      </c>
      <c r="M41" s="287" t="s">
        <v>98</v>
      </c>
      <c r="N41" s="280">
        <v>1.8166666666666667</v>
      </c>
      <c r="O41" s="280">
        <v>-24.894745087370467</v>
      </c>
      <c r="P41" s="280">
        <v>-5.7056976389371714</v>
      </c>
      <c r="Q41" s="280">
        <v>5.8427433206041657E-2</v>
      </c>
      <c r="R41" s="280">
        <v>3.4265477573018805</v>
      </c>
      <c r="S41" s="280">
        <v>8.1460886665781253E-3</v>
      </c>
      <c r="T41" s="280">
        <v>0.46334238694249902</v>
      </c>
      <c r="U41" s="280">
        <v>10.284037550875064</v>
      </c>
      <c r="V41" s="285">
        <v>45004</v>
      </c>
      <c r="W41" s="280">
        <v>3.4265477573018809E-2</v>
      </c>
      <c r="X41" s="280">
        <v>8.8091237429136163E-3</v>
      </c>
      <c r="Y41" s="316">
        <f>AVERAGE(W41:W42)</f>
        <v>3.2022646854353055E-2</v>
      </c>
    </row>
    <row r="42" spans="1:25" x14ac:dyDescent="0.3">
      <c r="A42" s="271" t="s">
        <v>35</v>
      </c>
      <c r="B42" s="272">
        <v>1.984</v>
      </c>
      <c r="C42" s="273">
        <v>-25.534603926427344</v>
      </c>
      <c r="D42" s="273">
        <v>-1.4538493517337585</v>
      </c>
      <c r="E42" s="274">
        <v>9.5465976203999992E-2</v>
      </c>
      <c r="F42" s="275">
        <v>4.8117931554435476</v>
      </c>
      <c r="G42" s="276">
        <v>8.6655646387499997E-3</v>
      </c>
      <c r="H42" s="275">
        <v>0.43677241122731852</v>
      </c>
      <c r="I42" s="275">
        <v>11.016705798616128</v>
      </c>
      <c r="J42" s="277">
        <v>45045</v>
      </c>
      <c r="K42" s="278">
        <f t="shared" si="0"/>
        <v>4.8117931554435479E-2</v>
      </c>
      <c r="M42" s="287" t="s">
        <v>100</v>
      </c>
      <c r="N42" s="280">
        <v>2.0606666666666666</v>
      </c>
      <c r="O42" s="280">
        <v>-25.581258145987835</v>
      </c>
      <c r="P42" s="280">
        <v>-2.7206885504225844</v>
      </c>
      <c r="Q42" s="280">
        <v>6.1516723469499997E-2</v>
      </c>
      <c r="R42" s="280">
        <v>2.9779816135687298</v>
      </c>
      <c r="S42" s="280">
        <v>8.4544158256250005E-3</v>
      </c>
      <c r="T42" s="280">
        <v>0.40689937459845149</v>
      </c>
      <c r="U42" s="280">
        <v>7.0516904638221289</v>
      </c>
      <c r="V42" s="285">
        <v>45045</v>
      </c>
      <c r="W42" s="280">
        <v>2.9779816135687299E-2</v>
      </c>
      <c r="X42" s="280">
        <v>1.5190107460238357E-2</v>
      </c>
    </row>
    <row r="43" spans="1:25" x14ac:dyDescent="0.3">
      <c r="A43" s="279" t="s">
        <v>36</v>
      </c>
      <c r="B43" s="280">
        <v>2.0249999999999999</v>
      </c>
      <c r="C43" s="281">
        <v>-26.166814120024384</v>
      </c>
      <c r="D43" s="281">
        <v>-0.74710435608460291</v>
      </c>
      <c r="E43" s="282">
        <v>0.1171249980495</v>
      </c>
      <c r="F43" s="283">
        <v>5.7839505209629634</v>
      </c>
      <c r="G43" s="284">
        <v>9.4235928253125004E-3</v>
      </c>
      <c r="H43" s="283">
        <v>0.46536260865740742</v>
      </c>
      <c r="I43" s="283">
        <v>12.428911161663647</v>
      </c>
      <c r="J43" s="285">
        <v>45045</v>
      </c>
      <c r="K43" s="286">
        <f t="shared" si="0"/>
        <v>5.7839505209629632E-2</v>
      </c>
      <c r="M43" s="13" t="s">
        <v>102</v>
      </c>
      <c r="N43" s="18">
        <v>1.9816666666666667</v>
      </c>
      <c r="O43" s="18">
        <v>-25.301982232459135</v>
      </c>
      <c r="P43" s="18">
        <v>-4.0343720567554007</v>
      </c>
      <c r="Q43" s="18">
        <v>7.5572336079166649E-2</v>
      </c>
      <c r="R43" s="18">
        <v>3.7492845663279155</v>
      </c>
      <c r="S43" s="18">
        <v>7.9319652776250003E-3</v>
      </c>
      <c r="T43" s="18">
        <v>0.38507202653618622</v>
      </c>
      <c r="U43" s="18">
        <v>10.915819856599555</v>
      </c>
      <c r="V43" s="35">
        <v>45100</v>
      </c>
      <c r="W43" s="18">
        <v>3.7492845663279158E-2</v>
      </c>
      <c r="X43" s="18">
        <v>1.1244076834432943E-2</v>
      </c>
      <c r="Y43" s="315">
        <f>AVERAGE(W43:W46)</f>
        <v>3.2923666943971711E-2</v>
      </c>
    </row>
    <row r="44" spans="1:25" x14ac:dyDescent="0.3">
      <c r="A44" s="279" t="s">
        <v>37</v>
      </c>
      <c r="B44" s="280">
        <v>1.8480000000000001</v>
      </c>
      <c r="C44" s="281">
        <v>-25.880895101708727</v>
      </c>
      <c r="D44" s="281">
        <v>-3.8174008537992226</v>
      </c>
      <c r="E44" s="282">
        <v>7.1056641671250004E-2</v>
      </c>
      <c r="F44" s="283">
        <v>3.8450563674918827</v>
      </c>
      <c r="G44" s="284">
        <v>9.1419326221874996E-3</v>
      </c>
      <c r="H44" s="283">
        <v>0.49469332371144475</v>
      </c>
      <c r="I44" s="283">
        <v>7.7726061444376988</v>
      </c>
      <c r="J44" s="285">
        <v>45045</v>
      </c>
      <c r="K44" s="286">
        <f t="shared" si="0"/>
        <v>3.8450563674918829E-2</v>
      </c>
      <c r="M44" s="13" t="s">
        <v>104</v>
      </c>
      <c r="N44" s="14">
        <v>2.0766666666666667</v>
      </c>
      <c r="O44" s="14">
        <v>-25.348221445298993</v>
      </c>
      <c r="P44" s="14">
        <v>-3.7009246443938273</v>
      </c>
      <c r="Q44" s="14">
        <v>4.8201387420624998E-2</v>
      </c>
      <c r="R44" s="14">
        <v>2.2847642808406565</v>
      </c>
      <c r="S44" s="14">
        <v>6.5513005064062506E-3</v>
      </c>
      <c r="T44" s="14">
        <v>0.31458972624238185</v>
      </c>
      <c r="U44" s="14">
        <v>6.6325771988748272</v>
      </c>
      <c r="V44" s="35">
        <v>45120</v>
      </c>
      <c r="W44" s="14">
        <v>2.2847642808406565E-2</v>
      </c>
      <c r="X44" s="14">
        <v>1.8142230281456069E-2</v>
      </c>
    </row>
    <row r="45" spans="1:25" x14ac:dyDescent="0.3">
      <c r="A45" s="279" t="s">
        <v>38</v>
      </c>
      <c r="B45" s="280">
        <v>2.0110000000000001</v>
      </c>
      <c r="C45" s="281">
        <v>-25.997369503537811</v>
      </c>
      <c r="D45" s="281">
        <v>-1.1333863170185348</v>
      </c>
      <c r="E45" s="282">
        <v>9.6373046376749996E-2</v>
      </c>
      <c r="F45" s="283">
        <v>4.7922946979985079</v>
      </c>
      <c r="G45" s="284">
        <v>8.4232530806250018E-3</v>
      </c>
      <c r="H45" s="283">
        <v>0.4188589299167082</v>
      </c>
      <c r="I45" s="283">
        <v>11.441309605005856</v>
      </c>
      <c r="J45" s="285">
        <v>45045</v>
      </c>
      <c r="K45" s="286">
        <f t="shared" si="0"/>
        <v>4.792294697998508E-2</v>
      </c>
      <c r="M45" s="13" t="s">
        <v>106</v>
      </c>
      <c r="N45" s="14">
        <v>1.9160000000000001</v>
      </c>
      <c r="O45" s="14">
        <v>-25.60973241550931</v>
      </c>
      <c r="P45" s="14">
        <v>-0.32611676169044701</v>
      </c>
      <c r="Q45" s="14">
        <v>7.8082752457041646E-2</v>
      </c>
      <c r="R45" s="14">
        <v>4.0709946511432165</v>
      </c>
      <c r="S45" s="14">
        <v>9.1739888156718765E-3</v>
      </c>
      <c r="T45" s="14">
        <v>0.50126136964083468</v>
      </c>
      <c r="U45" s="14">
        <v>12.087655379121243</v>
      </c>
      <c r="V45" s="35">
        <v>45134</v>
      </c>
      <c r="W45" s="14">
        <v>4.0709946511432164E-2</v>
      </c>
      <c r="X45" s="14">
        <v>1.9352588601638779E-3</v>
      </c>
    </row>
    <row r="46" spans="1:25" x14ac:dyDescent="0.3">
      <c r="A46" s="279" t="s">
        <v>39</v>
      </c>
      <c r="B46" s="280">
        <v>1.9950000000000001</v>
      </c>
      <c r="C46" s="281">
        <v>-24.81986350304917</v>
      </c>
      <c r="D46" s="281">
        <v>-4.8134375179232896</v>
      </c>
      <c r="E46" s="282">
        <v>2.1440001280499998E-2</v>
      </c>
      <c r="F46" s="283">
        <v>1.0746867809774434</v>
      </c>
      <c r="G46" s="284">
        <v>5.5995181921874998E-3</v>
      </c>
      <c r="H46" s="283">
        <v>0.28067760361842103</v>
      </c>
      <c r="I46" s="283">
        <v>3.8289010848135629</v>
      </c>
      <c r="J46" s="285">
        <v>45045</v>
      </c>
      <c r="K46" s="286">
        <f t="shared" si="0"/>
        <v>1.0746867809774435E-2</v>
      </c>
      <c r="L46" s="315">
        <f>MEDIAN(K37:K47)</f>
        <v>3.2583484975625902E-2</v>
      </c>
      <c r="M46" s="13" t="s">
        <v>108</v>
      </c>
      <c r="N46" s="14">
        <v>2.0884999999999998</v>
      </c>
      <c r="O46" s="14">
        <v>-25.282444660884074</v>
      </c>
      <c r="P46" s="14">
        <v>-0.22660505821412524</v>
      </c>
      <c r="Q46" s="14">
        <v>6.400286171175E-2</v>
      </c>
      <c r="R46" s="14">
        <v>3.0644232792768955</v>
      </c>
      <c r="S46" s="14">
        <v>5.5566468805546883E-3</v>
      </c>
      <c r="T46" s="14">
        <v>0.26626776349985898</v>
      </c>
      <c r="U46" s="14">
        <v>13.344149176593586</v>
      </c>
      <c r="V46" s="35">
        <v>45146</v>
      </c>
      <c r="W46" s="14">
        <v>3.0644232792768952E-2</v>
      </c>
      <c r="X46" s="14">
        <v>5.2922756712115923E-4</v>
      </c>
    </row>
    <row r="47" spans="1:25" ht="15" thickBot="1" x14ac:dyDescent="0.35">
      <c r="A47" s="289" t="s">
        <v>40</v>
      </c>
      <c r="B47" s="290">
        <v>2.1760000000000002</v>
      </c>
      <c r="C47" s="291">
        <v>-25.926541431376524</v>
      </c>
      <c r="D47" s="291">
        <v>-2.2152418163259284</v>
      </c>
      <c r="E47" s="292">
        <v>6.6737122751250003E-2</v>
      </c>
      <c r="F47" s="293">
        <v>3.066963361730239</v>
      </c>
      <c r="G47" s="294">
        <v>1.13404762040625E-2</v>
      </c>
      <c r="H47" s="293">
        <v>0.52116159026022513</v>
      </c>
      <c r="I47" s="293">
        <v>5.8848607016469696</v>
      </c>
      <c r="J47" s="295">
        <v>45045</v>
      </c>
      <c r="K47" s="296">
        <f t="shared" si="0"/>
        <v>3.0669633617302388E-2</v>
      </c>
      <c r="L47" s="315">
        <f>AVERAGE(K37:K47)</f>
        <v>3.5104139147676995E-2</v>
      </c>
    </row>
    <row r="48" spans="1:25" x14ac:dyDescent="0.3">
      <c r="A48" s="57" t="s">
        <v>54</v>
      </c>
      <c r="B48" s="58">
        <v>1.75</v>
      </c>
      <c r="C48" s="59">
        <v>-24.829624699144155</v>
      </c>
      <c r="D48" s="59">
        <v>-1.5918156972141855</v>
      </c>
      <c r="E48" s="60">
        <v>6.5470128460624999E-2</v>
      </c>
      <c r="F48" s="61">
        <v>3.7411501977499997</v>
      </c>
      <c r="G48" s="62">
        <v>3.6854199580781252E-3</v>
      </c>
      <c r="H48" s="61">
        <v>0.21059542617589286</v>
      </c>
      <c r="I48" s="61">
        <v>17.764631766624067</v>
      </c>
      <c r="J48" s="63">
        <v>45100</v>
      </c>
      <c r="K48" s="64">
        <f t="shared" si="0"/>
        <v>3.7411501977499997E-2</v>
      </c>
      <c r="M48" s="328" t="s">
        <v>110</v>
      </c>
      <c r="N48" s="328"/>
      <c r="O48" s="328"/>
      <c r="P48" s="328"/>
      <c r="Q48" s="328"/>
      <c r="R48" s="328"/>
      <c r="S48" s="328"/>
      <c r="T48" s="328"/>
      <c r="U48" s="328"/>
      <c r="V48" s="328"/>
      <c r="W48" s="328"/>
      <c r="X48" s="328"/>
    </row>
    <row r="49" spans="1:25" x14ac:dyDescent="0.3">
      <c r="A49" s="21" t="s">
        <v>55</v>
      </c>
      <c r="B49" s="13">
        <v>2.109</v>
      </c>
      <c r="C49" s="19">
        <v>-25.398494424168373</v>
      </c>
      <c r="D49" s="19">
        <v>-17.187401894562427</v>
      </c>
      <c r="E49" s="16">
        <v>7.1738917170749997E-2</v>
      </c>
      <c r="F49" s="17">
        <v>3.401560795199146</v>
      </c>
      <c r="G49" s="18">
        <v>4.1068464931406246E-3</v>
      </c>
      <c r="H49" s="17">
        <v>0.19472956344905759</v>
      </c>
      <c r="I49" s="17">
        <v>17.468127257877896</v>
      </c>
      <c r="J49" s="35">
        <v>45100</v>
      </c>
      <c r="K49" s="36">
        <f t="shared" si="0"/>
        <v>3.4015607951991461E-2</v>
      </c>
      <c r="M49" s="20" t="s">
        <v>0</v>
      </c>
      <c r="N49" s="20" t="s">
        <v>1</v>
      </c>
      <c r="O49" s="20" t="s">
        <v>2</v>
      </c>
      <c r="P49" s="20" t="s">
        <v>3</v>
      </c>
      <c r="Q49" s="20" t="s">
        <v>4</v>
      </c>
      <c r="R49" s="20" t="s">
        <v>5</v>
      </c>
      <c r="S49" s="20" t="s">
        <v>6</v>
      </c>
      <c r="T49" s="20" t="s">
        <v>7</v>
      </c>
      <c r="U49" s="20" t="s">
        <v>8</v>
      </c>
      <c r="V49" s="31" t="s">
        <v>73</v>
      </c>
      <c r="W49" s="31" t="s">
        <v>74</v>
      </c>
      <c r="X49" s="31" t="s">
        <v>92</v>
      </c>
    </row>
    <row r="50" spans="1:25" x14ac:dyDescent="0.3">
      <c r="A50" s="21" t="s">
        <v>56</v>
      </c>
      <c r="B50" s="13">
        <v>2.359</v>
      </c>
      <c r="C50" s="19">
        <v>-25.108358632830726</v>
      </c>
      <c r="D50" s="19">
        <v>-15.216473670869309</v>
      </c>
      <c r="E50" s="16">
        <v>4.2194616513437498E-2</v>
      </c>
      <c r="F50" s="17">
        <v>1.7886653884458457</v>
      </c>
      <c r="G50" s="18">
        <v>8.2568382809062486E-3</v>
      </c>
      <c r="H50" s="17">
        <v>0.35001434001298215</v>
      </c>
      <c r="I50" s="17">
        <v>5.1102631634449702</v>
      </c>
      <c r="J50" s="35">
        <v>45100</v>
      </c>
      <c r="K50" s="36">
        <f t="shared" si="0"/>
        <v>1.7886653884458457E-2</v>
      </c>
      <c r="M50" s="187" t="s">
        <v>15</v>
      </c>
      <c r="N50" s="187">
        <v>2.1619999999999999</v>
      </c>
      <c r="O50" s="172">
        <v>-25.404434319494825</v>
      </c>
      <c r="P50" s="172">
        <v>4.0107312182553265</v>
      </c>
      <c r="Q50" s="171">
        <v>7.1886523178250006E-2</v>
      </c>
      <c r="R50" s="170">
        <v>3.3250010720744685</v>
      </c>
      <c r="S50" s="171">
        <v>-1.6748118379999993E-3</v>
      </c>
      <c r="T50" s="170">
        <v>-7.7465857446808478E-2</v>
      </c>
      <c r="U50" s="172">
        <v>-42.922148952621647</v>
      </c>
      <c r="V50" s="173">
        <v>44393</v>
      </c>
      <c r="W50" s="174">
        <v>3.3250010720744683E-2</v>
      </c>
      <c r="X50" s="270">
        <v>0</v>
      </c>
      <c r="Y50" s="315">
        <f>AVERAGE(W50:W53)</f>
        <v>2.8855774461099319E-2</v>
      </c>
    </row>
    <row r="51" spans="1:25" x14ac:dyDescent="0.3">
      <c r="A51" s="21" t="s">
        <v>57</v>
      </c>
      <c r="B51" s="13">
        <v>1.8660000000000001</v>
      </c>
      <c r="C51" s="19">
        <v>-25.392599516155702</v>
      </c>
      <c r="D51" s="19">
        <v>-6.2166572049171194</v>
      </c>
      <c r="E51" s="16">
        <v>7.7835546901874997E-2</v>
      </c>
      <c r="F51" s="17">
        <v>4.1712511737339222</v>
      </c>
      <c r="G51" s="18">
        <v>6.2214054598124999E-3</v>
      </c>
      <c r="H51" s="17">
        <v>0.33340865272307069</v>
      </c>
      <c r="I51" s="17">
        <v>12.510926575137702</v>
      </c>
      <c r="J51" s="35">
        <v>45100</v>
      </c>
      <c r="K51" s="36">
        <f t="shared" si="0"/>
        <v>4.1712511737339225E-2</v>
      </c>
      <c r="M51" s="187" t="s">
        <v>83</v>
      </c>
      <c r="N51" s="186">
        <v>1.9423333333333332</v>
      </c>
      <c r="O51" s="186">
        <v>-25.730870328795703</v>
      </c>
      <c r="P51" s="186">
        <v>-3.4677831810310273</v>
      </c>
      <c r="Q51" s="186">
        <v>4.4651827687500006E-2</v>
      </c>
      <c r="R51" s="186">
        <v>2.2775288162952538</v>
      </c>
      <c r="S51" s="186">
        <v>1.5184499188187503E-2</v>
      </c>
      <c r="T51" s="186">
        <v>0.79178254763111156</v>
      </c>
      <c r="U51" s="186">
        <v>135.98004945917629</v>
      </c>
      <c r="V51" s="173">
        <v>44406</v>
      </c>
      <c r="W51" s="186">
        <v>2.2775288162952535E-2</v>
      </c>
      <c r="X51" s="186">
        <v>1.1678798493635017E-2</v>
      </c>
    </row>
    <row r="52" spans="1:25" x14ac:dyDescent="0.3">
      <c r="A52" s="21" t="s">
        <v>58</v>
      </c>
      <c r="B52" s="14">
        <v>2.2109999999999999</v>
      </c>
      <c r="C52" s="15">
        <v>-26.188001565618531</v>
      </c>
      <c r="D52" s="15">
        <v>-2.1612698030062365</v>
      </c>
      <c r="E52" s="16">
        <v>0.10758820218224999</v>
      </c>
      <c r="F52" s="17">
        <v>4.866042613398915</v>
      </c>
      <c r="G52" s="18">
        <v>1.4330423351250001E-2</v>
      </c>
      <c r="H52" s="17">
        <v>0.64814216875848041</v>
      </c>
      <c r="I52" s="17">
        <v>7.5076778644411348</v>
      </c>
      <c r="J52" s="35">
        <v>45100</v>
      </c>
      <c r="K52" s="36">
        <f t="shared" si="0"/>
        <v>4.8660426133989146E-2</v>
      </c>
      <c r="M52" s="187" t="s">
        <v>85</v>
      </c>
      <c r="N52" s="186">
        <v>2.0683333333333338</v>
      </c>
      <c r="O52" s="186">
        <v>-25.679750826039577</v>
      </c>
      <c r="P52" s="186">
        <v>-4.0456147667336158</v>
      </c>
      <c r="Q52" s="186">
        <v>6.1590791464124994E-2</v>
      </c>
      <c r="R52" s="186">
        <v>2.9145965618556087</v>
      </c>
      <c r="S52" s="186">
        <v>1.7578533047395834E-2</v>
      </c>
      <c r="T52" s="186">
        <v>0.81170400947608601</v>
      </c>
      <c r="U52" s="186">
        <v>9.3148573904658516</v>
      </c>
      <c r="V52" s="173">
        <v>44413</v>
      </c>
      <c r="W52" s="186">
        <v>2.9145965618556091E-2</v>
      </c>
      <c r="X52" s="186">
        <v>1.0921211596456464E-2</v>
      </c>
    </row>
    <row r="53" spans="1:25" ht="15" thickBot="1" x14ac:dyDescent="0.35">
      <c r="A53" s="297" t="s">
        <v>59</v>
      </c>
      <c r="B53" s="298">
        <v>1.8680000000000001</v>
      </c>
      <c r="C53" s="299">
        <v>-24.325345615603162</v>
      </c>
      <c r="D53" s="299">
        <v>-3.7251891623428444</v>
      </c>
      <c r="E53" s="300">
        <v>4.1293259153374992E-2</v>
      </c>
      <c r="F53" s="301">
        <v>2.2105599118509094</v>
      </c>
      <c r="G53" s="302">
        <v>3.2440670218124995E-3</v>
      </c>
      <c r="H53" s="301">
        <v>0.17366525812700745</v>
      </c>
      <c r="I53" s="301">
        <v>12.728855130219827</v>
      </c>
      <c r="J53" s="303">
        <v>45100</v>
      </c>
      <c r="K53" s="304">
        <f t="shared" si="0"/>
        <v>2.2105599118509095E-2</v>
      </c>
      <c r="M53" s="169" t="s">
        <v>86</v>
      </c>
      <c r="N53" s="185">
        <v>2.1213333333333333</v>
      </c>
      <c r="O53" s="185">
        <v>-25.444219348695231</v>
      </c>
      <c r="P53" s="185">
        <v>-3.6237289726182804</v>
      </c>
      <c r="Q53" s="185">
        <v>6.4397605016250012E-2</v>
      </c>
      <c r="R53" s="185">
        <v>3.0251833342143981</v>
      </c>
      <c r="S53" s="185">
        <v>4.2086869675729164E-3</v>
      </c>
      <c r="T53" s="185">
        <v>0.19883655253527285</v>
      </c>
      <c r="U53" s="185">
        <v>15.295952631749913</v>
      </c>
      <c r="V53" s="173">
        <v>44421</v>
      </c>
      <c r="W53" s="185">
        <v>3.0251833342143975E-2</v>
      </c>
      <c r="X53" s="186">
        <v>5.843412719900771E-3</v>
      </c>
    </row>
    <row r="54" spans="1:25" x14ac:dyDescent="0.3">
      <c r="A54" s="57" t="s">
        <v>63</v>
      </c>
      <c r="B54" s="125">
        <v>2.3479999999999999</v>
      </c>
      <c r="C54" s="126">
        <v>-25.073708703049103</v>
      </c>
      <c r="D54" s="126">
        <v>-4.1705460267146259</v>
      </c>
      <c r="E54" s="60">
        <v>3.3254521879499996E-2</v>
      </c>
      <c r="F54" s="61">
        <v>1.4162913918015332</v>
      </c>
      <c r="G54" s="62">
        <v>1.3559283408750001E-2</v>
      </c>
      <c r="H54" s="61">
        <v>0.57748225761286209</v>
      </c>
      <c r="I54" s="61">
        <v>2.4525279748958102</v>
      </c>
      <c r="J54" s="63">
        <v>45120</v>
      </c>
      <c r="K54" s="64">
        <f t="shared" si="0"/>
        <v>1.4162913918015331E-2</v>
      </c>
      <c r="M54" s="198" t="s">
        <v>88</v>
      </c>
      <c r="N54" s="199">
        <v>2.0739999999999998</v>
      </c>
      <c r="O54" s="199">
        <v>-24.779975084215934</v>
      </c>
      <c r="P54" s="199">
        <v>-1.9998166544922256</v>
      </c>
      <c r="Q54" s="199">
        <v>3.5873401720625003E-2</v>
      </c>
      <c r="R54" s="199">
        <v>1.708526993489496</v>
      </c>
      <c r="S54" s="199">
        <v>4.2124495033476561E-3</v>
      </c>
      <c r="T54" s="199">
        <v>0.19709426191388221</v>
      </c>
      <c r="U54" s="199">
        <v>11.52097594201463</v>
      </c>
      <c r="V54" s="201">
        <v>44754</v>
      </c>
      <c r="W54" s="199">
        <v>1.708526993489496E-2</v>
      </c>
      <c r="X54" s="199">
        <v>4.1372818457816422E-3</v>
      </c>
      <c r="Y54" s="315">
        <f>AVERAGE(W54:W57)</f>
        <v>2.1365917360237147E-2</v>
      </c>
    </row>
    <row r="55" spans="1:25" x14ac:dyDescent="0.3">
      <c r="A55" s="21" t="s">
        <v>64</v>
      </c>
      <c r="B55" s="14">
        <v>2.0059999999999998</v>
      </c>
      <c r="C55" s="15">
        <v>-25.048535019625906</v>
      </c>
      <c r="D55" s="15">
        <v>-3.5236559780174019</v>
      </c>
      <c r="E55" s="16">
        <v>3.2831144978625E-2</v>
      </c>
      <c r="F55" s="17">
        <v>1.6366473070102194</v>
      </c>
      <c r="G55" s="18">
        <v>1.3054441025625E-2</v>
      </c>
      <c r="H55" s="17">
        <v>0.65076974205508487</v>
      </c>
      <c r="I55" s="17">
        <v>2.5149406944487049</v>
      </c>
      <c r="J55" s="35">
        <v>45120</v>
      </c>
      <c r="K55" s="36">
        <f t="shared" si="0"/>
        <v>1.6366473070102194E-2</v>
      </c>
      <c r="M55" s="198" t="s">
        <v>90</v>
      </c>
      <c r="N55" s="199">
        <v>1.8080000000000001</v>
      </c>
      <c r="O55" s="199">
        <v>-25.973643226712205</v>
      </c>
      <c r="P55" s="199">
        <v>-3.1928192200002519</v>
      </c>
      <c r="Q55" s="199">
        <v>7.0847872694999994E-2</v>
      </c>
      <c r="R55" s="199">
        <v>3.9185770295907076</v>
      </c>
      <c r="S55" s="199">
        <v>7.1415537675000003E-3</v>
      </c>
      <c r="T55" s="199">
        <v>0.39499744289269911</v>
      </c>
      <c r="U55" s="199">
        <v>9.9205123984946582</v>
      </c>
      <c r="V55" s="201">
        <v>44777</v>
      </c>
      <c r="W55" s="199">
        <v>3.9185770295907078E-2</v>
      </c>
      <c r="X55" s="199">
        <v>0</v>
      </c>
    </row>
    <row r="56" spans="1:25" x14ac:dyDescent="0.3">
      <c r="A56" s="21" t="s">
        <v>65</v>
      </c>
      <c r="B56" s="14">
        <v>1.992</v>
      </c>
      <c r="C56" s="15">
        <v>-25.122913237622171</v>
      </c>
      <c r="D56" s="15">
        <v>-4.8762030740209221</v>
      </c>
      <c r="E56" s="16">
        <v>3.2430294143999998E-2</v>
      </c>
      <c r="F56" s="17">
        <v>1.6280268144578312</v>
      </c>
      <c r="G56" s="18">
        <v>1.3134819616875E-2</v>
      </c>
      <c r="H56" s="17">
        <v>0.65937849482304212</v>
      </c>
      <c r="I56" s="17">
        <v>2.4690323194339934</v>
      </c>
      <c r="J56" s="35">
        <v>45120</v>
      </c>
      <c r="K56" s="36">
        <f t="shared" si="0"/>
        <v>1.6280268144578312E-2</v>
      </c>
      <c r="M56" s="198" t="s">
        <v>93</v>
      </c>
      <c r="N56" s="199">
        <v>1.8120000000000001</v>
      </c>
      <c r="O56" s="199">
        <v>-27.100792823432904</v>
      </c>
      <c r="P56" s="199">
        <v>-7.3402539767070101</v>
      </c>
      <c r="Q56" s="199">
        <v>1.8646830780749999E-2</v>
      </c>
      <c r="R56" s="199">
        <v>1.0290745463990065</v>
      </c>
      <c r="S56" s="199">
        <v>4.7980292835937506E-3</v>
      </c>
      <c r="T56" s="199">
        <v>0.26479190306808781</v>
      </c>
      <c r="U56" s="199">
        <v>3.8863520163393872</v>
      </c>
      <c r="V56" s="201">
        <v>44783</v>
      </c>
      <c r="W56" s="199">
        <v>1.0290745463990066E-2</v>
      </c>
      <c r="X56" s="199">
        <v>0</v>
      </c>
    </row>
    <row r="57" spans="1:25" x14ac:dyDescent="0.3">
      <c r="A57" s="21" t="s">
        <v>66</v>
      </c>
      <c r="B57" s="14">
        <v>2.1360000000000001</v>
      </c>
      <c r="C57" s="15">
        <v>-25.943905523397799</v>
      </c>
      <c r="D57" s="15">
        <v>-1.7484335415791623</v>
      </c>
      <c r="E57" s="16">
        <v>0.10333480772399999</v>
      </c>
      <c r="F57" s="17">
        <v>4.8377718971910104</v>
      </c>
      <c r="G57" s="18">
        <v>8.0501506481250006E-3</v>
      </c>
      <c r="H57" s="17">
        <v>0.37687971199087078</v>
      </c>
      <c r="I57" s="17">
        <v>12.83638185678776</v>
      </c>
      <c r="J57" s="35">
        <v>45120</v>
      </c>
      <c r="K57" s="36">
        <f t="shared" si="0"/>
        <v>4.8377718971910101E-2</v>
      </c>
      <c r="M57" s="198" t="s">
        <v>96</v>
      </c>
      <c r="N57" s="200">
        <v>2.1789999999999998</v>
      </c>
      <c r="O57" s="200">
        <v>-25.265437627098198</v>
      </c>
      <c r="P57" s="200">
        <v>-3.915952751741945</v>
      </c>
      <c r="Q57" s="248">
        <v>4.1187204682874998E-2</v>
      </c>
      <c r="R57" s="199">
        <v>1.8901883746156496</v>
      </c>
      <c r="S57" s="199">
        <v>5.45833852359375E-3</v>
      </c>
      <c r="T57" s="199">
        <v>0.25049740815024096</v>
      </c>
      <c r="U57" s="199">
        <v>7.5457402476674336</v>
      </c>
      <c r="V57" s="201">
        <v>44796</v>
      </c>
      <c r="W57" s="199">
        <v>1.8901883746156495E-2</v>
      </c>
      <c r="X57" s="199">
        <v>0</v>
      </c>
    </row>
    <row r="58" spans="1:25" x14ac:dyDescent="0.3">
      <c r="A58" s="21" t="s">
        <v>67</v>
      </c>
      <c r="B58" s="14">
        <v>2.0489999999999999</v>
      </c>
      <c r="C58" s="15">
        <v>-24.87901218393003</v>
      </c>
      <c r="D58" s="15">
        <v>-4.5736234114048795</v>
      </c>
      <c r="E58" s="16">
        <v>1.6136492700187501E-2</v>
      </c>
      <c r="F58" s="17">
        <v>0.78753014642203523</v>
      </c>
      <c r="G58" s="18">
        <v>5.5636888035937504E-3</v>
      </c>
      <c r="H58" s="17">
        <v>0.27153190842331631</v>
      </c>
      <c r="I58" s="17">
        <v>2.9003226581911745</v>
      </c>
      <c r="J58" s="35">
        <v>45120</v>
      </c>
      <c r="K58" s="36">
        <f t="shared" si="0"/>
        <v>7.8753014642203526E-3</v>
      </c>
      <c r="M58" s="287" t="s">
        <v>97</v>
      </c>
      <c r="N58" s="280">
        <v>1.9869999999999999</v>
      </c>
      <c r="O58" s="280">
        <v>-25.158759188052763</v>
      </c>
      <c r="P58" s="280">
        <v>-3.171456292901496</v>
      </c>
      <c r="Q58" s="280">
        <v>4.9231597231687504E-2</v>
      </c>
      <c r="R58" s="280">
        <v>2.4800824529672343</v>
      </c>
      <c r="S58" s="280">
        <v>1.0380139178437501E-2</v>
      </c>
      <c r="T58" s="280">
        <v>0.52399807306515123</v>
      </c>
      <c r="U58" s="280">
        <v>5.3606128190053415</v>
      </c>
      <c r="V58" s="285">
        <v>45004</v>
      </c>
      <c r="W58" s="280">
        <v>2.4800824529672347E-2</v>
      </c>
      <c r="X58" s="280">
        <v>3.1760739180964181E-3</v>
      </c>
      <c r="Y58" s="316">
        <f>AVERAGE(W58:W59)</f>
        <v>3.6468412338000161E-2</v>
      </c>
    </row>
    <row r="59" spans="1:25" ht="15" thickBot="1" x14ac:dyDescent="0.35">
      <c r="A59" s="297" t="s">
        <v>68</v>
      </c>
      <c r="B59" s="305">
        <v>2.0449999999999999</v>
      </c>
      <c r="C59" s="306">
        <v>-25.221746628569154</v>
      </c>
      <c r="D59" s="306">
        <v>-4.7807169801974396</v>
      </c>
      <c r="E59" s="300">
        <v>2.5132861837687499E-2</v>
      </c>
      <c r="F59" s="301">
        <v>1.2289907989089242</v>
      </c>
      <c r="G59" s="302">
        <v>6.0400620675000009E-3</v>
      </c>
      <c r="H59" s="301">
        <v>0.29535755831295851</v>
      </c>
      <c r="I59" s="301">
        <v>4.161027081645547</v>
      </c>
      <c r="J59" s="303">
        <v>45120</v>
      </c>
      <c r="K59" s="304">
        <f t="shared" si="0"/>
        <v>1.2289907989089242E-2</v>
      </c>
      <c r="M59" s="287" t="s">
        <v>99</v>
      </c>
      <c r="N59" s="280">
        <v>1.9523333333333335</v>
      </c>
      <c r="O59" s="280">
        <v>-25.860771049386816</v>
      </c>
      <c r="P59" s="280">
        <v>-2.0061181872058613</v>
      </c>
      <c r="Q59" s="280">
        <v>9.4549205308249992E-2</v>
      </c>
      <c r="R59" s="280">
        <v>4.8136000146327973</v>
      </c>
      <c r="S59" s="280">
        <v>9.0770300287500005E-3</v>
      </c>
      <c r="T59" s="280">
        <v>0.46560944786539027</v>
      </c>
      <c r="U59" s="280">
        <v>10.406074368239159</v>
      </c>
      <c r="V59" s="285">
        <v>45045</v>
      </c>
      <c r="W59" s="280">
        <v>4.8136000146327983E-2</v>
      </c>
      <c r="X59" s="280">
        <v>7.9155125466650669E-3</v>
      </c>
    </row>
    <row r="60" spans="1:25" x14ac:dyDescent="0.3">
      <c r="A60" s="57" t="s">
        <v>60</v>
      </c>
      <c r="B60" s="125">
        <v>2.1659999999999999</v>
      </c>
      <c r="C60" s="126">
        <v>-25.282953606804789</v>
      </c>
      <c r="D60" s="126">
        <v>1.2601685824648063</v>
      </c>
      <c r="E60" s="60">
        <v>7.4627252889749987E-2</v>
      </c>
      <c r="F60" s="61">
        <v>3.4453948702562318</v>
      </c>
      <c r="G60" s="62">
        <v>7.8202946596874993E-3</v>
      </c>
      <c r="H60" s="61">
        <v>0.36104776822195289</v>
      </c>
      <c r="I60" s="61">
        <v>9.5427673939759341</v>
      </c>
      <c r="J60" s="63">
        <v>45134</v>
      </c>
      <c r="K60" s="64">
        <f t="shared" si="0"/>
        <v>3.4453948702562319E-2</v>
      </c>
      <c r="M60" s="13" t="s">
        <v>101</v>
      </c>
      <c r="N60" s="18">
        <v>2.0726666666666667</v>
      </c>
      <c r="O60" s="18">
        <v>-25.11215925204775</v>
      </c>
      <c r="P60" s="18">
        <v>-11.33189708754864</v>
      </c>
      <c r="Q60" s="18">
        <v>5.9801220714937493E-2</v>
      </c>
      <c r="R60" s="18">
        <v>2.9771254604649973</v>
      </c>
      <c r="S60" s="18">
        <v>5.3497015773749995E-3</v>
      </c>
      <c r="T60" s="18">
        <v>0.25177977654597755</v>
      </c>
      <c r="U60" s="18">
        <v>13.447674062648977</v>
      </c>
      <c r="V60" s="35">
        <v>45100</v>
      </c>
      <c r="W60" s="18">
        <v>2.9771254604649969E-2</v>
      </c>
      <c r="X60" s="18">
        <v>8.5172697020779974E-3</v>
      </c>
      <c r="Y60" s="315">
        <f>AVERAGE(W60:W63)</f>
        <v>4.1890984941373041E-2</v>
      </c>
    </row>
    <row r="61" spans="1:25" x14ac:dyDescent="0.3">
      <c r="A61" s="21" t="s">
        <v>61</v>
      </c>
      <c r="B61" s="14">
        <v>1.9410000000000001</v>
      </c>
      <c r="C61" s="15">
        <v>-25.858879091927744</v>
      </c>
      <c r="D61" s="15">
        <v>-1.0363414077839677</v>
      </c>
      <c r="E61" s="16">
        <v>0.124093842936</v>
      </c>
      <c r="F61" s="17">
        <v>6.3932943295208657</v>
      </c>
      <c r="G61" s="18">
        <v>8.646821086875001E-3</v>
      </c>
      <c r="H61" s="17">
        <v>0.44548279685085013</v>
      </c>
      <c r="I61" s="17">
        <v>14.35138320652452</v>
      </c>
      <c r="J61" s="35">
        <v>45134</v>
      </c>
      <c r="K61" s="36">
        <f t="shared" si="0"/>
        <v>6.3932943295208655E-2</v>
      </c>
      <c r="M61" s="13" t="s">
        <v>103</v>
      </c>
      <c r="N61" s="14">
        <v>2.1153333333333331</v>
      </c>
      <c r="O61" s="14">
        <v>-25.081718986765726</v>
      </c>
      <c r="P61" s="14">
        <v>-4.1901350262509833</v>
      </c>
      <c r="Q61" s="14">
        <v>3.2838653667375005E-2</v>
      </c>
      <c r="R61" s="14">
        <v>1.560321837756528</v>
      </c>
      <c r="S61" s="14">
        <v>1.324951468375E-2</v>
      </c>
      <c r="T61" s="14">
        <v>0.62921016483032965</v>
      </c>
      <c r="U61" s="14">
        <v>2.4788336629261694</v>
      </c>
      <c r="V61" s="35">
        <v>45120</v>
      </c>
      <c r="W61" s="14">
        <v>1.5603218377565278E-2</v>
      </c>
      <c r="X61" s="14">
        <v>1.0190569249542262E-3</v>
      </c>
    </row>
    <row r="62" spans="1:25" x14ac:dyDescent="0.3">
      <c r="A62" s="21" t="s">
        <v>43</v>
      </c>
      <c r="B62" s="14">
        <v>2.0779999999999998</v>
      </c>
      <c r="C62" s="15">
        <v>-24.832766067849235</v>
      </c>
      <c r="D62" s="15">
        <v>-5.0419845166076431</v>
      </c>
      <c r="E62" s="16">
        <v>3.9734568271499994E-2</v>
      </c>
      <c r="F62" s="17">
        <v>1.912154392276227</v>
      </c>
      <c r="G62" s="18">
        <v>6.7338353981250005E-3</v>
      </c>
      <c r="H62" s="17">
        <v>0.32405367652189609</v>
      </c>
      <c r="I62" s="17">
        <v>5.9007335229138311</v>
      </c>
      <c r="J62" s="35">
        <v>45134</v>
      </c>
      <c r="K62" s="36">
        <f t="shared" si="0"/>
        <v>1.9121543922762271E-2</v>
      </c>
      <c r="M62" s="13" t="s">
        <v>105</v>
      </c>
      <c r="N62" s="14">
        <v>2.061666666666667</v>
      </c>
      <c r="O62" s="14">
        <v>-25.324866255527255</v>
      </c>
      <c r="P62" s="14">
        <v>-1.6060524473089348</v>
      </c>
      <c r="Q62" s="14">
        <v>7.9485221365749995E-2</v>
      </c>
      <c r="R62" s="14">
        <v>3.9169478640177746</v>
      </c>
      <c r="S62" s="14">
        <v>7.7336503815625011E-3</v>
      </c>
      <c r="T62" s="14">
        <v>0.37686141386489974</v>
      </c>
      <c r="U62" s="14">
        <v>9.9316280411380955</v>
      </c>
      <c r="V62" s="35">
        <v>45134</v>
      </c>
      <c r="W62" s="14">
        <v>3.9169478640177752E-2</v>
      </c>
      <c r="X62" s="14">
        <v>1.8595564800486377E-2</v>
      </c>
    </row>
    <row r="63" spans="1:25" x14ac:dyDescent="0.3">
      <c r="A63" s="21" t="s">
        <v>62</v>
      </c>
      <c r="B63" s="13">
        <v>2.105</v>
      </c>
      <c r="C63" s="19">
        <v>-25.407123316505402</v>
      </c>
      <c r="D63" s="19">
        <v>3.8649433301531642</v>
      </c>
      <c r="E63" s="16">
        <v>8.9592463445374998E-2</v>
      </c>
      <c r="F63" s="17">
        <v>4.2561740354097388</v>
      </c>
      <c r="G63" s="18">
        <v>4.0582605854531254E-3</v>
      </c>
      <c r="H63" s="17">
        <v>0.19279147674361641</v>
      </c>
      <c r="I63" s="17">
        <v>22.076567425591165</v>
      </c>
      <c r="J63" s="35">
        <v>45134</v>
      </c>
      <c r="K63" s="36">
        <f t="shared" si="0"/>
        <v>4.2561740354097384E-2</v>
      </c>
      <c r="M63" s="13" t="s">
        <v>107</v>
      </c>
      <c r="N63" s="14">
        <v>2.1880000000000002</v>
      </c>
      <c r="O63" s="14">
        <v>-25.961396601544646</v>
      </c>
      <c r="P63" s="14">
        <v>2.487952916898196</v>
      </c>
      <c r="Q63" s="14">
        <v>0.18087329313687497</v>
      </c>
      <c r="R63" s="14">
        <v>8.3019988143099166</v>
      </c>
      <c r="S63" s="14">
        <v>9.0337087360624988E-3</v>
      </c>
      <c r="T63" s="14">
        <v>0.4145921357410014</v>
      </c>
      <c r="U63" s="14">
        <v>21.644582955597297</v>
      </c>
      <c r="V63" s="35">
        <v>45146</v>
      </c>
      <c r="W63" s="14">
        <v>8.3019988143099174E-2</v>
      </c>
      <c r="X63" s="14">
        <v>4.5788300238872891E-2</v>
      </c>
    </row>
    <row r="64" spans="1:25" x14ac:dyDescent="0.3">
      <c r="A64" s="21" t="s">
        <v>44</v>
      </c>
      <c r="B64" s="14">
        <v>1.901</v>
      </c>
      <c r="C64" s="15">
        <v>-25.715519350051782</v>
      </c>
      <c r="D64" s="15">
        <v>-1.9019938687601083</v>
      </c>
      <c r="E64" s="16">
        <v>7.2311710424249984E-2</v>
      </c>
      <c r="F64" s="17">
        <v>3.8038774552472372</v>
      </c>
      <c r="G64" s="18">
        <v>7.4870013290625004E-3</v>
      </c>
      <c r="H64" s="17">
        <v>0.39384541446935828</v>
      </c>
      <c r="I64" s="17">
        <v>9.6583007329724406</v>
      </c>
      <c r="J64" s="35">
        <v>45134</v>
      </c>
      <c r="K64" s="36">
        <f t="shared" si="0"/>
        <v>3.8038774552472371E-2</v>
      </c>
    </row>
    <row r="65" spans="1:18" ht="15" thickBot="1" x14ac:dyDescent="0.35">
      <c r="A65" s="297" t="s">
        <v>45</v>
      </c>
      <c r="B65" s="305">
        <v>1.742</v>
      </c>
      <c r="C65" s="306">
        <v>-25.706554579970742</v>
      </c>
      <c r="D65" s="306">
        <v>-2.9412997464643968</v>
      </c>
      <c r="E65" s="300">
        <v>7.2344083501499984E-2</v>
      </c>
      <c r="F65" s="301">
        <v>4.1529324627726742</v>
      </c>
      <c r="G65" s="302">
        <v>1.59767045325E-2</v>
      </c>
      <c r="H65" s="301">
        <v>0.91714721770952934</v>
      </c>
      <c r="I65" s="301">
        <v>4.5280979788001208</v>
      </c>
      <c r="J65" s="303">
        <v>45134</v>
      </c>
      <c r="K65" s="304">
        <f t="shared" si="0"/>
        <v>4.1529324627726745E-2</v>
      </c>
      <c r="M65" s="317" t="s">
        <v>117</v>
      </c>
      <c r="N65" s="317" t="s">
        <v>124</v>
      </c>
      <c r="O65" s="318" t="s">
        <v>125</v>
      </c>
      <c r="P65" s="321" t="s">
        <v>126</v>
      </c>
      <c r="Q65" s="319" t="s">
        <v>127</v>
      </c>
      <c r="R65" s="320" t="s">
        <v>128</v>
      </c>
    </row>
    <row r="66" spans="1:18" x14ac:dyDescent="0.3">
      <c r="A66" s="57" t="s">
        <v>76</v>
      </c>
      <c r="B66" s="58">
        <v>2.4580000000000002</v>
      </c>
      <c r="C66" s="59">
        <v>-25.507028412540357</v>
      </c>
      <c r="D66" s="59">
        <v>3.6052284301031929</v>
      </c>
      <c r="E66" s="60">
        <v>0.1182875150395</v>
      </c>
      <c r="F66" s="61">
        <v>4.8123480487998371</v>
      </c>
      <c r="G66" s="62">
        <v>5.08671067303125E-3</v>
      </c>
      <c r="H66" s="61">
        <v>0.20694510467987184</v>
      </c>
      <c r="I66" s="61">
        <v>23.254225105948599</v>
      </c>
      <c r="J66" s="63">
        <v>45146</v>
      </c>
      <c r="K66" s="64">
        <f t="shared" si="0"/>
        <v>4.8123480487998367E-2</v>
      </c>
      <c r="M66" s="317" t="s">
        <v>123</v>
      </c>
      <c r="N66" s="186">
        <f>AVERAGE(K76:K84)</f>
        <v>3.3117446306673987E-2</v>
      </c>
      <c r="O66" s="210">
        <f>AVERAGE(K76:K78)</f>
        <v>3.1387496502659491E-2</v>
      </c>
      <c r="P66" s="198" t="s">
        <v>129</v>
      </c>
      <c r="Q66" s="284">
        <f>AVERAGE(K79:K80)</f>
        <v>3.48713410830057E-2</v>
      </c>
      <c r="R66" s="18">
        <f>AVERAGE(K81:K84)</f>
        <v>3.3537961271519E-2</v>
      </c>
    </row>
    <row r="67" spans="1:18" x14ac:dyDescent="0.3">
      <c r="A67" s="21" t="s">
        <v>80</v>
      </c>
      <c r="B67" s="13">
        <v>1.9279999999999999</v>
      </c>
      <c r="C67" s="19">
        <v>-25.546980737339524</v>
      </c>
      <c r="D67" s="19">
        <v>1.5976270032765689</v>
      </c>
      <c r="E67" s="16">
        <v>0.102625879500125</v>
      </c>
      <c r="F67" s="17">
        <v>5.3229190612098032</v>
      </c>
      <c r="G67" s="18">
        <v>4.3786440464062496E-3</v>
      </c>
      <c r="H67" s="17">
        <v>0.2271080936932702</v>
      </c>
      <c r="I67" s="17">
        <v>23.437821940414334</v>
      </c>
      <c r="J67" s="35">
        <v>45146</v>
      </c>
      <c r="K67" s="36">
        <f>E67/B67</f>
        <v>5.3229190612098028E-2</v>
      </c>
      <c r="M67" s="317" t="s">
        <v>118</v>
      </c>
      <c r="N67" s="186">
        <f>AVERAGE(K87:K98)</f>
        <v>3.3421815646655716E-2</v>
      </c>
      <c r="O67" s="210">
        <f>AVERAGE(K87:K89)</f>
        <v>3.1450560008557206E-2</v>
      </c>
      <c r="P67" s="199">
        <f>AVERAGE(K90:K93)</f>
        <v>2.0331596898791739E-2</v>
      </c>
      <c r="Q67" s="284">
        <f>AVERAGE(K94)</f>
        <v>5.7839505209629632E-2</v>
      </c>
      <c r="R67" s="18">
        <f>AVERAGE(K95:K98)</f>
        <v>4.1886053732350083E-2</v>
      </c>
    </row>
    <row r="68" spans="1:18" x14ac:dyDescent="0.3">
      <c r="A68" s="21" t="s">
        <v>77</v>
      </c>
      <c r="B68" s="14">
        <v>2.1779999999999999</v>
      </c>
      <c r="C68" s="15">
        <v>-26.830180654754049</v>
      </c>
      <c r="D68" s="15">
        <v>2.2610033173148265</v>
      </c>
      <c r="E68" s="16">
        <v>0.32170648487100001</v>
      </c>
      <c r="F68" s="17">
        <v>14.77072933292011</v>
      </c>
      <c r="G68" s="18">
        <v>1.763577148875E-2</v>
      </c>
      <c r="H68" s="17">
        <v>0.80972320884986226</v>
      </c>
      <c r="I68" s="17">
        <v>18.241701820428958</v>
      </c>
      <c r="J68" s="35">
        <v>45146</v>
      </c>
      <c r="K68" s="36">
        <f>E68/B68</f>
        <v>0.1477072933292011</v>
      </c>
      <c r="M68" s="317" t="s">
        <v>119</v>
      </c>
      <c r="N68" s="186">
        <f>AVERAGE(K101:K110)</f>
        <v>3.4665086502167208E-2</v>
      </c>
      <c r="O68" s="210">
        <f>AVERAGE(K101:K103)</f>
        <v>1.9335030612435907E-2</v>
      </c>
      <c r="P68" s="199">
        <f>AVERAGE(K104)</f>
        <v>2.1222551780676606E-2</v>
      </c>
      <c r="Q68" s="284">
        <f>AVERAGE(K116:K117)</f>
        <v>4.6859782159552235E-2</v>
      </c>
      <c r="R68" s="18">
        <f>AVERAGE(K107:K109)</f>
        <v>1.7762821983933013E-2</v>
      </c>
    </row>
    <row r="69" spans="1:18" x14ac:dyDescent="0.3">
      <c r="A69" s="21" t="s">
        <v>78</v>
      </c>
      <c r="B69" s="13">
        <v>2.093</v>
      </c>
      <c r="C69" s="19">
        <v>-25.055947817622762</v>
      </c>
      <c r="D69" s="19">
        <v>0.91643830189617947</v>
      </c>
      <c r="E69" s="16">
        <v>6.5246052533249999E-2</v>
      </c>
      <c r="F69" s="17">
        <v>3.1173460359890113</v>
      </c>
      <c r="G69" s="18">
        <v>3.5472578961093749E-3</v>
      </c>
      <c r="H69" s="17">
        <v>0.16948198261392142</v>
      </c>
      <c r="I69" s="17">
        <v>18.393377206887532</v>
      </c>
      <c r="J69" s="35">
        <v>45146</v>
      </c>
      <c r="K69" s="36">
        <f>E69/B69</f>
        <v>3.1173460359890111E-2</v>
      </c>
      <c r="M69" s="317" t="s">
        <v>120</v>
      </c>
      <c r="N69" s="186">
        <f>AVERAGE(K113:K121)</f>
        <v>3.4832887953053934E-2</v>
      </c>
      <c r="O69" s="210">
        <f>AVERAGE(K113:K114)</f>
        <v>2.4760139635693148E-2</v>
      </c>
      <c r="P69" s="199">
        <f>AVERAGE(K127:K130)</f>
        <v>2.4565122491602753E-2</v>
      </c>
      <c r="Q69" s="284">
        <f>AVERAGE(K131:K132)</f>
        <v>2.1665176392700169E-2</v>
      </c>
      <c r="R69" s="18">
        <f>AVERAGE(K118:K121)</f>
        <v>4.09563578558092E-2</v>
      </c>
    </row>
    <row r="70" spans="1:18" ht="15" thickBot="1" x14ac:dyDescent="0.35">
      <c r="A70" s="297" t="s">
        <v>79</v>
      </c>
      <c r="B70" s="305">
        <v>2.0840000000000001</v>
      </c>
      <c r="C70" s="306">
        <v>-25.508941504145387</v>
      </c>
      <c r="D70" s="306">
        <v>-1.36964841832443</v>
      </c>
      <c r="E70" s="300">
        <v>6.2759670890250002E-2</v>
      </c>
      <c r="F70" s="301">
        <v>3.0115005225647793</v>
      </c>
      <c r="G70" s="302">
        <v>7.5660358650000009E-3</v>
      </c>
      <c r="H70" s="301">
        <v>0.36305354438579657</v>
      </c>
      <c r="I70" s="301">
        <v>8.2949211462996413</v>
      </c>
      <c r="J70" s="303">
        <v>45146</v>
      </c>
      <c r="K70" s="304">
        <f>E70/B70</f>
        <v>3.0115005225647792E-2</v>
      </c>
      <c r="M70" s="317" t="s">
        <v>121</v>
      </c>
      <c r="N70" s="186">
        <f>AVERAGE(K124:K136)</f>
        <v>2.5540396331696025E-2</v>
      </c>
      <c r="O70" s="210">
        <f>AVERAGE(K124:K126)</f>
        <v>2.1914934061302432E-2</v>
      </c>
      <c r="P70" s="199">
        <f>AVERAGE(K127:K130)</f>
        <v>2.4565122491602753E-2</v>
      </c>
      <c r="Q70" s="284">
        <f>AVERAGE(K131:K132)</f>
        <v>2.1665176392700169E-2</v>
      </c>
      <c r="R70" s="18">
        <f>AVERAGE(K133:K136)</f>
        <v>3.1172376844082413E-2</v>
      </c>
    </row>
    <row r="71" spans="1:18" x14ac:dyDescent="0.3">
      <c r="M71" s="317" t="s">
        <v>122</v>
      </c>
      <c r="N71" s="186">
        <f>AVERAGE(K139:K149)</f>
        <v>2.8082766954487672E-2</v>
      </c>
      <c r="O71" s="210">
        <f>AVERAGE(K139:K141)</f>
        <v>2.4902281963227219E-2</v>
      </c>
      <c r="P71" s="199">
        <f>AVERAGE(K142:K144)</f>
        <v>3.4397598284248057E-2</v>
      </c>
      <c r="Q71" s="284">
        <f>AVERAGE(K145:K146)</f>
        <v>2.7542982010806759E-2</v>
      </c>
      <c r="R71" s="18">
        <f>AVERAGE(K147:K149)</f>
        <v>2.5308277245108358E-2</v>
      </c>
    </row>
    <row r="72" spans="1:18" x14ac:dyDescent="0.3">
      <c r="J72" s="315">
        <f>MEDIAN(K48:K70)</f>
        <v>3.4453948702562319E-2</v>
      </c>
      <c r="K72" s="315">
        <f>AVERAGE(K48:K70)</f>
        <v>3.7701373470929049E-2</v>
      </c>
    </row>
    <row r="74" spans="1:18" x14ac:dyDescent="0.3">
      <c r="A74" s="327" t="s">
        <v>111</v>
      </c>
      <c r="B74" s="327"/>
      <c r="C74" s="327"/>
      <c r="D74" s="327"/>
      <c r="E74" s="327"/>
      <c r="F74" s="327"/>
      <c r="G74" s="327"/>
      <c r="H74" s="327"/>
      <c r="I74" s="327"/>
      <c r="J74" s="327"/>
      <c r="K74" s="327"/>
    </row>
    <row r="75" spans="1:18" ht="17.25" customHeight="1" x14ac:dyDescent="0.3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73</v>
      </c>
      <c r="K75" s="1" t="s">
        <v>74</v>
      </c>
    </row>
    <row r="76" spans="1:18" x14ac:dyDescent="0.3">
      <c r="A76" s="202" t="s">
        <v>11</v>
      </c>
      <c r="B76" s="203">
        <v>1.94</v>
      </c>
      <c r="C76" s="204">
        <v>-25.896285106018091</v>
      </c>
      <c r="D76" s="204">
        <v>-4.3863285994819154</v>
      </c>
      <c r="E76" s="205">
        <v>2.7694050008625005E-2</v>
      </c>
      <c r="F76" s="206">
        <v>1.4275283509600518</v>
      </c>
      <c r="G76" s="207">
        <v>2.339895698925E-2</v>
      </c>
      <c r="H76" s="206">
        <v>1.2061318035695876</v>
      </c>
      <c r="I76" s="208">
        <v>1.1835591655366633</v>
      </c>
      <c r="J76" s="209">
        <v>44406</v>
      </c>
      <c r="K76" s="210">
        <v>1.4275283509600518E-2</v>
      </c>
    </row>
    <row r="77" spans="1:18" x14ac:dyDescent="0.3">
      <c r="A77" s="202" t="s">
        <v>20</v>
      </c>
      <c r="B77" s="203">
        <v>2.0830000000000002</v>
      </c>
      <c r="C77" s="204">
        <v>-25.682391311942901</v>
      </c>
      <c r="D77" s="204">
        <v>-4.1019779810525563</v>
      </c>
      <c r="E77" s="205">
        <v>8.6804480911500004E-2</v>
      </c>
      <c r="F77" s="206">
        <v>4.1672818488478152</v>
      </c>
      <c r="G77" s="207">
        <v>2.7688022377E-2</v>
      </c>
      <c r="H77" s="206">
        <v>1.3292377521363417</v>
      </c>
      <c r="I77" s="208">
        <v>3.1350914026856285</v>
      </c>
      <c r="J77" s="209">
        <v>44413</v>
      </c>
      <c r="K77" s="210">
        <v>4.1672818488478154E-2</v>
      </c>
    </row>
    <row r="78" spans="1:18" x14ac:dyDescent="0.3">
      <c r="A78" s="202" t="s">
        <v>25</v>
      </c>
      <c r="B78" s="203">
        <v>2.0960000000000001</v>
      </c>
      <c r="C78" s="204">
        <v>-25.77384020884335</v>
      </c>
      <c r="D78" s="204">
        <v>-2.5507242944318951</v>
      </c>
      <c r="E78" s="205">
        <v>8.0097356220749996E-2</v>
      </c>
      <c r="F78" s="206">
        <v>3.8214387509899805</v>
      </c>
      <c r="G78" s="207">
        <v>5.418942266125E-3</v>
      </c>
      <c r="H78" s="206">
        <v>0.25853732185710876</v>
      </c>
      <c r="I78" s="208">
        <v>14.780994571847755</v>
      </c>
      <c r="J78" s="209">
        <v>44421</v>
      </c>
      <c r="K78" s="210">
        <v>3.8214387509899805E-2</v>
      </c>
    </row>
    <row r="79" spans="1:18" x14ac:dyDescent="0.3">
      <c r="A79" s="287" t="s">
        <v>30</v>
      </c>
      <c r="B79" s="280">
        <v>2.0019999999999998</v>
      </c>
      <c r="C79" s="281">
        <v>-24.987843382100202</v>
      </c>
      <c r="D79" s="281">
        <v>-2.8818170253419577</v>
      </c>
      <c r="E79" s="282">
        <v>4.3292750724375002E-2</v>
      </c>
      <c r="F79" s="283">
        <v>2.1624750611575925</v>
      </c>
      <c r="G79" s="284">
        <v>6.2592099693750004E-3</v>
      </c>
      <c r="H79" s="283">
        <v>0.31264785061813194</v>
      </c>
      <c r="I79" s="283">
        <v>6.9166477776264639</v>
      </c>
      <c r="J79" s="285">
        <v>45004</v>
      </c>
      <c r="K79" s="284">
        <v>2.1624750611575927E-2</v>
      </c>
    </row>
    <row r="80" spans="1:18" x14ac:dyDescent="0.3">
      <c r="A80" s="287" t="s">
        <v>35</v>
      </c>
      <c r="B80" s="280">
        <v>1.984</v>
      </c>
      <c r="C80" s="281">
        <v>-25.534603926427344</v>
      </c>
      <c r="D80" s="281">
        <v>-1.4538493517337585</v>
      </c>
      <c r="E80" s="282">
        <v>9.5465976203999992E-2</v>
      </c>
      <c r="F80" s="283">
        <v>4.8117931554435476</v>
      </c>
      <c r="G80" s="284">
        <v>8.6655646387499997E-3</v>
      </c>
      <c r="H80" s="283">
        <v>0.43677241122731852</v>
      </c>
      <c r="I80" s="283">
        <v>11.016705798616128</v>
      </c>
      <c r="J80" s="285">
        <v>45045</v>
      </c>
      <c r="K80" s="284">
        <v>4.8117931554435479E-2</v>
      </c>
    </row>
    <row r="81" spans="1:11" x14ac:dyDescent="0.3">
      <c r="A81" s="13" t="s">
        <v>54</v>
      </c>
      <c r="B81" s="13">
        <v>1.75</v>
      </c>
      <c r="C81" s="19">
        <v>-24.829624699144155</v>
      </c>
      <c r="D81" s="19">
        <v>-1.5918156972141855</v>
      </c>
      <c r="E81" s="16">
        <v>6.5470128460624999E-2</v>
      </c>
      <c r="F81" s="17">
        <v>3.7411501977499997</v>
      </c>
      <c r="G81" s="18">
        <v>3.6854199580781252E-3</v>
      </c>
      <c r="H81" s="17">
        <v>0.21059542617589286</v>
      </c>
      <c r="I81" s="17">
        <v>17.764631766624067</v>
      </c>
      <c r="J81" s="35">
        <v>45100</v>
      </c>
      <c r="K81" s="18">
        <v>3.7411501977499997E-2</v>
      </c>
    </row>
    <row r="82" spans="1:11" x14ac:dyDescent="0.3">
      <c r="A82" s="13" t="s">
        <v>63</v>
      </c>
      <c r="B82" s="14">
        <v>2.3479999999999999</v>
      </c>
      <c r="C82" s="15">
        <v>-25.073708703049103</v>
      </c>
      <c r="D82" s="15">
        <v>-4.1705460267146259</v>
      </c>
      <c r="E82" s="16">
        <v>3.3254521879499996E-2</v>
      </c>
      <c r="F82" s="17">
        <v>1.4162913918015332</v>
      </c>
      <c r="G82" s="18">
        <v>1.3559283408750001E-2</v>
      </c>
      <c r="H82" s="17">
        <v>0.57748225761286209</v>
      </c>
      <c r="I82" s="17">
        <v>2.4525279748958102</v>
      </c>
      <c r="J82" s="35">
        <v>45120</v>
      </c>
      <c r="K82" s="18">
        <v>1.4162913918015331E-2</v>
      </c>
    </row>
    <row r="83" spans="1:11" x14ac:dyDescent="0.3">
      <c r="A83" s="13" t="s">
        <v>60</v>
      </c>
      <c r="B83" s="14">
        <v>2.1659999999999999</v>
      </c>
      <c r="C83" s="15">
        <v>-25.282953606804789</v>
      </c>
      <c r="D83" s="15">
        <v>1.2601685824648063</v>
      </c>
      <c r="E83" s="16">
        <v>7.4627252889749987E-2</v>
      </c>
      <c r="F83" s="17">
        <v>3.4453948702562318</v>
      </c>
      <c r="G83" s="18">
        <v>7.8202946596874993E-3</v>
      </c>
      <c r="H83" s="17">
        <v>0.36104776822195289</v>
      </c>
      <c r="I83" s="17">
        <v>9.5427673939759341</v>
      </c>
      <c r="J83" s="35">
        <v>45134</v>
      </c>
      <c r="K83" s="18">
        <v>3.4453948702562319E-2</v>
      </c>
    </row>
    <row r="84" spans="1:11" x14ac:dyDescent="0.3">
      <c r="A84" s="13" t="s">
        <v>76</v>
      </c>
      <c r="B84" s="13">
        <v>2.4580000000000002</v>
      </c>
      <c r="C84" s="19">
        <v>-25.507028412540357</v>
      </c>
      <c r="D84" s="19">
        <v>3.6052284301031929</v>
      </c>
      <c r="E84" s="16">
        <v>0.1182875150395</v>
      </c>
      <c r="F84" s="17">
        <v>4.8123480487998371</v>
      </c>
      <c r="G84" s="18">
        <v>5.08671067303125E-3</v>
      </c>
      <c r="H84" s="17">
        <v>0.20694510467987184</v>
      </c>
      <c r="I84" s="17">
        <v>23.254225105948599</v>
      </c>
      <c r="J84" s="35">
        <v>45146</v>
      </c>
      <c r="K84" s="18">
        <v>4.8123480487998367E-2</v>
      </c>
    </row>
    <row r="85" spans="1:11" x14ac:dyDescent="0.3">
      <c r="A85" s="327" t="s">
        <v>112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</row>
    <row r="86" spans="1:11" ht="14.25" customHeight="1" x14ac:dyDescent="0.3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7</v>
      </c>
      <c r="I86" s="1" t="s">
        <v>8</v>
      </c>
      <c r="J86" s="1" t="s">
        <v>73</v>
      </c>
      <c r="K86" s="1" t="s">
        <v>74</v>
      </c>
    </row>
    <row r="87" spans="1:11" x14ac:dyDescent="0.3">
      <c r="A87" s="202" t="s">
        <v>13</v>
      </c>
      <c r="B87" s="203">
        <v>1.9930000000000001</v>
      </c>
      <c r="C87" s="204">
        <v>-25.091281333672669</v>
      </c>
      <c r="D87" s="204">
        <v>-1.5049027644277064</v>
      </c>
      <c r="E87" s="205">
        <v>7.830341343000001E-2</v>
      </c>
      <c r="F87" s="206">
        <v>3.9289218981435026</v>
      </c>
      <c r="G87" s="207">
        <v>1.9311120193750073E-4</v>
      </c>
      <c r="H87" s="206">
        <v>9.6894732532614505E-3</v>
      </c>
      <c r="I87" s="208">
        <v>405.48353821205274</v>
      </c>
      <c r="J87" s="209">
        <v>44406</v>
      </c>
      <c r="K87" s="210">
        <v>3.9289218981435024E-2</v>
      </c>
    </row>
    <row r="88" spans="1:11" x14ac:dyDescent="0.3">
      <c r="A88" s="202" t="s">
        <v>18</v>
      </c>
      <c r="B88" s="203">
        <v>2.294</v>
      </c>
      <c r="C88" s="204">
        <v>-25.652614406924517</v>
      </c>
      <c r="D88" s="204">
        <v>-4.0188153963879358</v>
      </c>
      <c r="E88" s="205">
        <v>7.044120930825E-2</v>
      </c>
      <c r="F88" s="206">
        <v>3.0706717222428073</v>
      </c>
      <c r="G88" s="207">
        <v>2.3787672355250006E-2</v>
      </c>
      <c r="H88" s="206">
        <v>1.0369517155732346</v>
      </c>
      <c r="I88" s="208">
        <v>2.9612485095753147</v>
      </c>
      <c r="J88" s="209">
        <v>44413</v>
      </c>
      <c r="K88" s="210">
        <v>3.0706717222428074E-2</v>
      </c>
    </row>
    <row r="89" spans="1:11" x14ac:dyDescent="0.3">
      <c r="A89" s="202" t="s">
        <v>26</v>
      </c>
      <c r="B89" s="203">
        <v>1.88</v>
      </c>
      <c r="C89" s="204">
        <v>-25.159306420566299</v>
      </c>
      <c r="D89" s="204">
        <v>-2.7888635182858112</v>
      </c>
      <c r="E89" s="205">
        <v>4.5788798385000003E-2</v>
      </c>
      <c r="F89" s="206">
        <v>2.4355743821808513</v>
      </c>
      <c r="G89" s="207">
        <v>3.1962247898437504E-3</v>
      </c>
      <c r="H89" s="206">
        <v>0.17001195690658247</v>
      </c>
      <c r="I89" s="208">
        <v>14.325900521921181</v>
      </c>
      <c r="J89" s="209">
        <v>44421</v>
      </c>
      <c r="K89" s="210">
        <v>2.4355743821808513E-2</v>
      </c>
    </row>
    <row r="90" spans="1:11" x14ac:dyDescent="0.3">
      <c r="A90" s="198" t="s">
        <v>71</v>
      </c>
      <c r="B90" s="198">
        <v>1.968</v>
      </c>
      <c r="C90" s="261">
        <v>-24.27703990778981</v>
      </c>
      <c r="D90" s="261">
        <v>-1.2316871491716577</v>
      </c>
      <c r="E90" s="248">
        <v>2.5481640559374998E-2</v>
      </c>
      <c r="F90" s="249">
        <v>1.2947988089113314</v>
      </c>
      <c r="G90" s="199">
        <v>1.5633607523203124E-3</v>
      </c>
      <c r="H90" s="249">
        <v>7.9439062617902054E-2</v>
      </c>
      <c r="I90" s="249">
        <v>16.299270991391843</v>
      </c>
      <c r="J90" s="201">
        <v>44754</v>
      </c>
      <c r="K90" s="199">
        <v>1.2947988089113313E-2</v>
      </c>
    </row>
    <row r="91" spans="1:11" x14ac:dyDescent="0.3">
      <c r="A91" s="198" t="s">
        <v>48</v>
      </c>
      <c r="B91" s="200">
        <v>1.8080000000000001</v>
      </c>
      <c r="C91" s="247">
        <v>-25.973643226712205</v>
      </c>
      <c r="D91" s="247">
        <v>-3.1928192200002519</v>
      </c>
      <c r="E91" s="248">
        <v>7.0847872694999994E-2</v>
      </c>
      <c r="F91" s="249">
        <v>3.9185770295907076</v>
      </c>
      <c r="G91" s="199">
        <v>7.1415537675000003E-3</v>
      </c>
      <c r="H91" s="249">
        <v>0.39499744289269911</v>
      </c>
      <c r="I91" s="249">
        <v>9.9205123984946582</v>
      </c>
      <c r="J91" s="201">
        <v>44777</v>
      </c>
      <c r="K91" s="199">
        <v>3.9185770295907078E-2</v>
      </c>
    </row>
    <row r="92" spans="1:11" x14ac:dyDescent="0.3">
      <c r="A92" s="198" t="s">
        <v>49</v>
      </c>
      <c r="B92" s="200">
        <v>1.8120000000000001</v>
      </c>
      <c r="C92" s="247">
        <v>-27.100792823432904</v>
      </c>
      <c r="D92" s="247">
        <v>-7.3402539767070101</v>
      </c>
      <c r="E92" s="248">
        <v>1.8646830780749999E-2</v>
      </c>
      <c r="F92" s="249">
        <v>1.0290745463990065</v>
      </c>
      <c r="G92" s="199">
        <v>4.7980292835937506E-3</v>
      </c>
      <c r="H92" s="249">
        <v>0.26479190306808781</v>
      </c>
      <c r="I92" s="249">
        <v>3.8863520163393872</v>
      </c>
      <c r="J92" s="201">
        <v>44783</v>
      </c>
      <c r="K92" s="199">
        <v>1.0290745463990066E-2</v>
      </c>
    </row>
    <row r="93" spans="1:11" x14ac:dyDescent="0.3">
      <c r="A93" s="198" t="s">
        <v>51</v>
      </c>
      <c r="B93" s="200">
        <v>2.1789999999999998</v>
      </c>
      <c r="C93" s="247">
        <v>-25.265437627098198</v>
      </c>
      <c r="D93" s="247">
        <v>-3.915952751741945</v>
      </c>
      <c r="E93" s="248">
        <v>4.1187204682874998E-2</v>
      </c>
      <c r="F93" s="249">
        <v>1.8901883746156496</v>
      </c>
      <c r="G93" s="199">
        <v>5.45833852359375E-3</v>
      </c>
      <c r="H93" s="249">
        <v>0.25049740815024096</v>
      </c>
      <c r="I93" s="249">
        <v>7.5457402476674336</v>
      </c>
      <c r="J93" s="201">
        <v>44796</v>
      </c>
      <c r="K93" s="199">
        <v>1.8901883746156495E-2</v>
      </c>
    </row>
    <row r="94" spans="1:11" x14ac:dyDescent="0.3">
      <c r="A94" s="287" t="s">
        <v>36</v>
      </c>
      <c r="B94" s="280">
        <v>2.0249999999999999</v>
      </c>
      <c r="C94" s="281">
        <v>-26.166814120024384</v>
      </c>
      <c r="D94" s="281">
        <v>-0.74710435608460291</v>
      </c>
      <c r="E94" s="282">
        <v>0.1171249980495</v>
      </c>
      <c r="F94" s="283">
        <v>5.7839505209629634</v>
      </c>
      <c r="G94" s="284">
        <v>9.4235928253125004E-3</v>
      </c>
      <c r="H94" s="283">
        <v>0.46536260865740742</v>
      </c>
      <c r="I94" s="283">
        <v>12.428911161663647</v>
      </c>
      <c r="J94" s="285">
        <v>45045</v>
      </c>
      <c r="K94" s="284">
        <v>5.7839505209629632E-2</v>
      </c>
    </row>
    <row r="95" spans="1:11" x14ac:dyDescent="0.3">
      <c r="A95" s="13" t="s">
        <v>55</v>
      </c>
      <c r="B95" s="13">
        <v>2.109</v>
      </c>
      <c r="C95" s="19">
        <v>-25.398494424168373</v>
      </c>
      <c r="D95" s="19">
        <v>-17.187401894562427</v>
      </c>
      <c r="E95" s="16">
        <v>7.1738917170749997E-2</v>
      </c>
      <c r="F95" s="17">
        <v>3.401560795199146</v>
      </c>
      <c r="G95" s="18">
        <v>4.1068464931406246E-3</v>
      </c>
      <c r="H95" s="17">
        <v>0.19472956344905759</v>
      </c>
      <c r="I95" s="17">
        <v>17.468127257877896</v>
      </c>
      <c r="J95" s="35">
        <v>45100</v>
      </c>
      <c r="K95" s="18">
        <v>3.4015607951991461E-2</v>
      </c>
    </row>
    <row r="96" spans="1:11" x14ac:dyDescent="0.3">
      <c r="A96" s="13" t="s">
        <v>64</v>
      </c>
      <c r="B96" s="14">
        <v>2.0059999999999998</v>
      </c>
      <c r="C96" s="15">
        <v>-25.048535019625906</v>
      </c>
      <c r="D96" s="15">
        <v>-3.5236559780174019</v>
      </c>
      <c r="E96" s="16">
        <v>3.2831144978625E-2</v>
      </c>
      <c r="F96" s="17">
        <v>1.6366473070102194</v>
      </c>
      <c r="G96" s="18">
        <v>1.3054441025625E-2</v>
      </c>
      <c r="H96" s="17">
        <v>0.65076974205508487</v>
      </c>
      <c r="I96" s="17">
        <v>2.5149406944487049</v>
      </c>
      <c r="J96" s="35">
        <v>45120</v>
      </c>
      <c r="K96" s="18">
        <v>1.6366473070102194E-2</v>
      </c>
    </row>
    <row r="97" spans="1:11" x14ac:dyDescent="0.3">
      <c r="A97" s="13" t="s">
        <v>61</v>
      </c>
      <c r="B97" s="14">
        <v>1.9410000000000001</v>
      </c>
      <c r="C97" s="15">
        <v>-25.858879091927744</v>
      </c>
      <c r="D97" s="15">
        <v>-1.0363414077839677</v>
      </c>
      <c r="E97" s="16">
        <v>0.124093842936</v>
      </c>
      <c r="F97" s="17">
        <v>6.3932943295208657</v>
      </c>
      <c r="G97" s="18">
        <v>8.646821086875001E-3</v>
      </c>
      <c r="H97" s="17">
        <v>0.44548279685085013</v>
      </c>
      <c r="I97" s="17">
        <v>14.35138320652452</v>
      </c>
      <c r="J97" s="35">
        <v>45134</v>
      </c>
      <c r="K97" s="18">
        <v>6.3932943295208655E-2</v>
      </c>
    </row>
    <row r="98" spans="1:11" x14ac:dyDescent="0.3">
      <c r="A98" s="13" t="s">
        <v>80</v>
      </c>
      <c r="B98" s="13">
        <v>1.9279999999999999</v>
      </c>
      <c r="C98" s="19">
        <v>-25.546980737339524</v>
      </c>
      <c r="D98" s="19">
        <v>1.5976270032765689</v>
      </c>
      <c r="E98" s="16">
        <v>0.102625879500125</v>
      </c>
      <c r="F98" s="17">
        <v>5.3229190612098032</v>
      </c>
      <c r="G98" s="18">
        <v>4.3786440464062496E-3</v>
      </c>
      <c r="H98" s="17">
        <v>0.2271080936932702</v>
      </c>
      <c r="I98" s="17">
        <v>23.437821940414334</v>
      </c>
      <c r="J98" s="35">
        <v>45146</v>
      </c>
      <c r="K98" s="18">
        <v>5.3229190612098028E-2</v>
      </c>
    </row>
    <row r="99" spans="1:11" x14ac:dyDescent="0.3">
      <c r="A99" s="327" t="s">
        <v>113</v>
      </c>
      <c r="B99" s="327"/>
      <c r="C99" s="327"/>
      <c r="D99" s="327"/>
      <c r="E99" s="327"/>
      <c r="F99" s="327"/>
      <c r="G99" s="327"/>
      <c r="H99" s="327"/>
      <c r="I99" s="327"/>
      <c r="J99" s="327"/>
      <c r="K99" s="327"/>
    </row>
    <row r="100" spans="1:11" x14ac:dyDescent="0.3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73</v>
      </c>
      <c r="K100" s="1" t="s">
        <v>74</v>
      </c>
    </row>
    <row r="101" spans="1:11" x14ac:dyDescent="0.3">
      <c r="A101" s="202" t="s">
        <v>10</v>
      </c>
      <c r="B101" s="203">
        <v>1.8939999999999999</v>
      </c>
      <c r="C101" s="204">
        <v>-26.205044546696342</v>
      </c>
      <c r="D101" s="204">
        <v>-4.5121181791834601</v>
      </c>
      <c r="E101" s="205">
        <v>2.7958019623874997E-2</v>
      </c>
      <c r="F101" s="206">
        <v>1.4761361997822069</v>
      </c>
      <c r="G101" s="207">
        <v>2.1961429373375002E-2</v>
      </c>
      <c r="H101" s="206">
        <v>1.1595263660704858</v>
      </c>
      <c r="I101" s="208">
        <v>1.2730509999394657</v>
      </c>
      <c r="J101" s="209">
        <v>44406</v>
      </c>
      <c r="K101" s="210">
        <v>1.4761361997822069E-2</v>
      </c>
    </row>
    <row r="102" spans="1:11" x14ac:dyDescent="0.3">
      <c r="A102" s="202" t="s">
        <v>21</v>
      </c>
      <c r="B102" s="203">
        <v>1.8280000000000001</v>
      </c>
      <c r="C102" s="204">
        <v>-25.704246759251301</v>
      </c>
      <c r="D102" s="204">
        <v>-4.0160509227603551</v>
      </c>
      <c r="E102" s="205">
        <v>2.7526684172625E-2</v>
      </c>
      <c r="F102" s="206">
        <v>1.5058361144762036</v>
      </c>
      <c r="G102" s="207">
        <v>1.2599044099375015E-3</v>
      </c>
      <c r="H102" s="206">
        <v>6.8922560718681705E-2</v>
      </c>
      <c r="I102" s="208">
        <v>21.848232259136612</v>
      </c>
      <c r="J102" s="209">
        <v>44413</v>
      </c>
      <c r="K102" s="210">
        <v>1.5058361144762035E-2</v>
      </c>
    </row>
    <row r="103" spans="1:11" x14ac:dyDescent="0.3">
      <c r="A103" s="202" t="s">
        <v>27</v>
      </c>
      <c r="B103" s="203">
        <v>2.3879999999999999</v>
      </c>
      <c r="C103" s="204">
        <v>-25.399511416676042</v>
      </c>
      <c r="D103" s="204">
        <v>-5.5315991051371345</v>
      </c>
      <c r="E103" s="205">
        <v>6.7306660443000002E-2</v>
      </c>
      <c r="F103" s="206">
        <v>2.818536869472362</v>
      </c>
      <c r="G103" s="207">
        <v>4.0108938467499997E-3</v>
      </c>
      <c r="H103" s="206">
        <v>0.16796037884212731</v>
      </c>
      <c r="I103" s="208">
        <v>16.780962801480808</v>
      </c>
      <c r="J103" s="209">
        <v>44421</v>
      </c>
      <c r="K103" s="210">
        <v>2.8185368694723621E-2</v>
      </c>
    </row>
    <row r="104" spans="1:11" x14ac:dyDescent="0.3">
      <c r="A104" s="198" t="s">
        <v>72</v>
      </c>
      <c r="B104" s="200">
        <v>2.1800000000000002</v>
      </c>
      <c r="C104" s="247">
        <v>-25.282910260642062</v>
      </c>
      <c r="D104" s="247">
        <v>-2.7679461598127935</v>
      </c>
      <c r="E104" s="248">
        <v>4.6265162881875002E-2</v>
      </c>
      <c r="F104" s="249">
        <v>2.1222551780676606</v>
      </c>
      <c r="G104" s="199">
        <v>6.8615382543749997E-3</v>
      </c>
      <c r="H104" s="249">
        <v>0.31474946120986236</v>
      </c>
      <c r="I104" s="249">
        <v>6.7426808926374164</v>
      </c>
      <c r="J104" s="201">
        <v>44754</v>
      </c>
      <c r="K104" s="199">
        <v>2.1222551780676606E-2</v>
      </c>
    </row>
    <row r="105" spans="1:11" x14ac:dyDescent="0.3">
      <c r="A105" s="287" t="s">
        <v>33</v>
      </c>
      <c r="B105" s="280">
        <v>1.972</v>
      </c>
      <c r="C105" s="281">
        <v>-25.32967499400532</v>
      </c>
      <c r="D105" s="281">
        <v>-3.4610955604610343</v>
      </c>
      <c r="E105" s="282">
        <v>5.5170443739E-2</v>
      </c>
      <c r="F105" s="283">
        <v>2.7976898447768761</v>
      </c>
      <c r="G105" s="284">
        <v>1.4501068387500001E-2</v>
      </c>
      <c r="H105" s="283">
        <v>0.7353482955121704</v>
      </c>
      <c r="I105" s="283">
        <v>3.8045778603842195</v>
      </c>
      <c r="J105" s="285">
        <v>45004</v>
      </c>
      <c r="K105" s="284">
        <v>2.7976898447768763E-2</v>
      </c>
    </row>
    <row r="106" spans="1:11" x14ac:dyDescent="0.3">
      <c r="A106" s="287" t="s">
        <v>37</v>
      </c>
      <c r="B106" s="280">
        <v>1.8480000000000001</v>
      </c>
      <c r="C106" s="281">
        <v>-25.880895101708727</v>
      </c>
      <c r="D106" s="281">
        <v>-3.8174008537992226</v>
      </c>
      <c r="E106" s="282">
        <v>7.1056641671250004E-2</v>
      </c>
      <c r="F106" s="283">
        <v>3.8450563674918827</v>
      </c>
      <c r="G106" s="284">
        <v>9.1419326221874996E-3</v>
      </c>
      <c r="H106" s="283">
        <v>0.49469332371144475</v>
      </c>
      <c r="I106" s="283">
        <v>7.7726061444376988</v>
      </c>
      <c r="J106" s="285">
        <v>45045</v>
      </c>
      <c r="K106" s="284">
        <v>3.8450563674918829E-2</v>
      </c>
    </row>
    <row r="107" spans="1:11" x14ac:dyDescent="0.3">
      <c r="A107" s="13" t="s">
        <v>56</v>
      </c>
      <c r="B107" s="13">
        <v>2.359</v>
      </c>
      <c r="C107" s="19">
        <v>-25.108358632830726</v>
      </c>
      <c r="D107" s="19">
        <v>-15.216473670869309</v>
      </c>
      <c r="E107" s="16">
        <v>4.2194616513437498E-2</v>
      </c>
      <c r="F107" s="17">
        <v>1.7886653884458457</v>
      </c>
      <c r="G107" s="18">
        <v>8.2568382809062486E-3</v>
      </c>
      <c r="H107" s="17">
        <v>0.35001434001298215</v>
      </c>
      <c r="I107" s="17">
        <v>5.1102631634449702</v>
      </c>
      <c r="J107" s="35">
        <v>45100</v>
      </c>
      <c r="K107" s="18">
        <v>1.7886653884458457E-2</v>
      </c>
    </row>
    <row r="108" spans="1:11" x14ac:dyDescent="0.3">
      <c r="A108" s="13" t="s">
        <v>65</v>
      </c>
      <c r="B108" s="14">
        <v>1.992</v>
      </c>
      <c r="C108" s="15">
        <v>-25.122913237622171</v>
      </c>
      <c r="D108" s="15">
        <v>-4.8762030740209221</v>
      </c>
      <c r="E108" s="16">
        <v>3.2430294143999998E-2</v>
      </c>
      <c r="F108" s="17">
        <v>1.6280268144578312</v>
      </c>
      <c r="G108" s="18">
        <v>1.3134819616875E-2</v>
      </c>
      <c r="H108" s="17">
        <v>0.65937849482304212</v>
      </c>
      <c r="I108" s="17">
        <v>2.4690323194339934</v>
      </c>
      <c r="J108" s="35">
        <v>45120</v>
      </c>
      <c r="K108" s="18">
        <v>1.6280268144578312E-2</v>
      </c>
    </row>
    <row r="109" spans="1:11" x14ac:dyDescent="0.3">
      <c r="A109" s="13" t="s">
        <v>43</v>
      </c>
      <c r="B109" s="14">
        <v>2.0779999999999998</v>
      </c>
      <c r="C109" s="15">
        <v>-24.832766067849235</v>
      </c>
      <c r="D109" s="15">
        <v>-5.0419845166076431</v>
      </c>
      <c r="E109" s="16">
        <v>3.9734568271499994E-2</v>
      </c>
      <c r="F109" s="17">
        <v>1.912154392276227</v>
      </c>
      <c r="G109" s="18">
        <v>6.7338353981250005E-3</v>
      </c>
      <c r="H109" s="17">
        <v>0.32405367652189609</v>
      </c>
      <c r="I109" s="17">
        <v>5.9007335229138311</v>
      </c>
      <c r="J109" s="35">
        <v>45134</v>
      </c>
      <c r="K109" s="18">
        <v>1.9121543922762271E-2</v>
      </c>
    </row>
    <row r="110" spans="1:11" x14ac:dyDescent="0.3">
      <c r="A110" s="13" t="s">
        <v>77</v>
      </c>
      <c r="B110" s="14">
        <v>2.1779999999999999</v>
      </c>
      <c r="C110" s="15">
        <v>-26.830180654754049</v>
      </c>
      <c r="D110" s="15">
        <v>2.2610033173148265</v>
      </c>
      <c r="E110" s="16">
        <v>0.32170648487100001</v>
      </c>
      <c r="F110" s="17">
        <v>14.77072933292011</v>
      </c>
      <c r="G110" s="18">
        <v>1.763577148875E-2</v>
      </c>
      <c r="H110" s="17">
        <v>0.80972320884986226</v>
      </c>
      <c r="I110" s="17">
        <v>18.241701820428958</v>
      </c>
      <c r="J110" s="35">
        <v>45146</v>
      </c>
      <c r="K110" s="18">
        <f>E110/B110</f>
        <v>0.1477072933292011</v>
      </c>
    </row>
    <row r="111" spans="1:11" x14ac:dyDescent="0.3">
      <c r="A111" s="327" t="s">
        <v>114</v>
      </c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</row>
    <row r="112" spans="1:11" x14ac:dyDescent="0.3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73</v>
      </c>
      <c r="K112" s="1" t="s">
        <v>74</v>
      </c>
    </row>
    <row r="113" spans="1:11" x14ac:dyDescent="0.3">
      <c r="A113" s="202" t="s">
        <v>19</v>
      </c>
      <c r="B113" s="203">
        <v>2.2850000000000001</v>
      </c>
      <c r="C113" s="204">
        <v>-26.134065736975366</v>
      </c>
      <c r="D113" s="204">
        <v>-4.7831341473725484</v>
      </c>
      <c r="E113" s="205">
        <v>7.9554719103750005E-2</v>
      </c>
      <c r="F113" s="206">
        <v>3.4816069629649893</v>
      </c>
      <c r="G113" s="207">
        <v>2.4910599382875001E-2</v>
      </c>
      <c r="H113" s="206">
        <v>1.0901794040645514</v>
      </c>
      <c r="I113" s="208">
        <v>3.1936091894457008</v>
      </c>
      <c r="J113" s="209">
        <v>44413</v>
      </c>
      <c r="K113" s="210">
        <v>3.4816069629649893E-2</v>
      </c>
    </row>
    <row r="114" spans="1:11" x14ac:dyDescent="0.3">
      <c r="A114" s="202" t="s">
        <v>24</v>
      </c>
      <c r="B114" s="203">
        <v>2.1509999999999998</v>
      </c>
      <c r="C114" s="204">
        <v>-26.161294651587127</v>
      </c>
      <c r="D114" s="204">
        <v>-5.2295744727489417</v>
      </c>
      <c r="E114" s="205">
        <v>3.1628754939375003E-2</v>
      </c>
      <c r="F114" s="206">
        <v>1.4704209641736405</v>
      </c>
      <c r="G114" s="207">
        <v>1.5388444073125007E-3</v>
      </c>
      <c r="H114" s="206">
        <v>7.154088365004653E-2</v>
      </c>
      <c r="I114" s="208">
        <v>20.553575650063753</v>
      </c>
      <c r="J114" s="209">
        <v>44421</v>
      </c>
      <c r="K114" s="210">
        <v>1.4704209641736405E-2</v>
      </c>
    </row>
    <row r="115" spans="1:11" x14ac:dyDescent="0.3">
      <c r="A115" s="198" t="s">
        <v>53</v>
      </c>
      <c r="B115" s="198">
        <v>1.913</v>
      </c>
      <c r="C115" s="261">
        <v>-23.353220249114319</v>
      </c>
      <c r="D115" s="261">
        <v>-10.68074781241263</v>
      </c>
      <c r="E115" s="248">
        <v>1.230196078646875E-2</v>
      </c>
      <c r="F115" s="249">
        <v>0.64307165637578412</v>
      </c>
      <c r="G115" s="199">
        <v>2.31156921825E-3</v>
      </c>
      <c r="H115" s="249">
        <v>0.12083477356246732</v>
      </c>
      <c r="I115" s="249">
        <v>5.3219088960624292</v>
      </c>
      <c r="J115" s="201">
        <v>44777</v>
      </c>
      <c r="K115" s="199">
        <v>6.4307165637578411E-3</v>
      </c>
    </row>
    <row r="116" spans="1:11" x14ac:dyDescent="0.3">
      <c r="A116" s="287" t="s">
        <v>31</v>
      </c>
      <c r="B116" s="280">
        <v>1.181</v>
      </c>
      <c r="C116" s="281">
        <v>-25.428404430677528</v>
      </c>
      <c r="D116" s="281">
        <v>-3.0592511584035513</v>
      </c>
      <c r="E116" s="282">
        <v>5.4085805077499993E-2</v>
      </c>
      <c r="F116" s="283">
        <v>4.5796617339119381</v>
      </c>
      <c r="G116" s="284">
        <v>6.8162937900000005E-3</v>
      </c>
      <c r="H116" s="283">
        <v>0.57716289500423379</v>
      </c>
      <c r="I116" s="283">
        <v>7.9347819715235586</v>
      </c>
      <c r="J116" s="285">
        <v>45004</v>
      </c>
      <c r="K116" s="284">
        <v>4.5796617339119383E-2</v>
      </c>
    </row>
    <row r="117" spans="1:11" x14ac:dyDescent="0.3">
      <c r="A117" s="287" t="s">
        <v>38</v>
      </c>
      <c r="B117" s="280">
        <v>2.0110000000000001</v>
      </c>
      <c r="C117" s="281">
        <v>-25.997369503537811</v>
      </c>
      <c r="D117" s="281">
        <v>-1.1333863170185348</v>
      </c>
      <c r="E117" s="282">
        <v>9.6373046376749996E-2</v>
      </c>
      <c r="F117" s="283">
        <v>4.7922946979985079</v>
      </c>
      <c r="G117" s="284">
        <v>8.4232530806250018E-3</v>
      </c>
      <c r="H117" s="283">
        <v>0.4188589299167082</v>
      </c>
      <c r="I117" s="283">
        <v>11.441309605005856</v>
      </c>
      <c r="J117" s="285">
        <v>45045</v>
      </c>
      <c r="K117" s="284">
        <v>4.792294697998508E-2</v>
      </c>
    </row>
    <row r="118" spans="1:11" x14ac:dyDescent="0.3">
      <c r="A118" s="13" t="s">
        <v>57</v>
      </c>
      <c r="B118" s="13">
        <v>1.8660000000000001</v>
      </c>
      <c r="C118" s="19">
        <v>-25.392599516155702</v>
      </c>
      <c r="D118" s="19">
        <v>-6.2166572049171194</v>
      </c>
      <c r="E118" s="16">
        <v>7.7835546901874997E-2</v>
      </c>
      <c r="F118" s="17">
        <v>4.1712511737339222</v>
      </c>
      <c r="G118" s="18">
        <v>6.2214054598124999E-3</v>
      </c>
      <c r="H118" s="17">
        <v>0.33340865272307069</v>
      </c>
      <c r="I118" s="17">
        <v>12.510926575137702</v>
      </c>
      <c r="J118" s="35">
        <v>45100</v>
      </c>
      <c r="K118" s="18">
        <v>4.1712511737339225E-2</v>
      </c>
    </row>
    <row r="119" spans="1:11" x14ac:dyDescent="0.3">
      <c r="A119" s="13" t="s">
        <v>66</v>
      </c>
      <c r="B119" s="14">
        <v>2.1360000000000001</v>
      </c>
      <c r="C119" s="15">
        <v>-25.943905523397799</v>
      </c>
      <c r="D119" s="15">
        <v>-1.7484335415791623</v>
      </c>
      <c r="E119" s="16">
        <v>0.10333480772399999</v>
      </c>
      <c r="F119" s="17">
        <v>4.8377718971910104</v>
      </c>
      <c r="G119" s="18">
        <v>8.0501506481250006E-3</v>
      </c>
      <c r="H119" s="17">
        <v>0.37687971199087078</v>
      </c>
      <c r="I119" s="17">
        <v>12.83638185678776</v>
      </c>
      <c r="J119" s="35">
        <v>45120</v>
      </c>
      <c r="K119" s="18">
        <v>4.8377718971910101E-2</v>
      </c>
    </row>
    <row r="120" spans="1:11" x14ac:dyDescent="0.3">
      <c r="A120" s="13" t="s">
        <v>62</v>
      </c>
      <c r="B120" s="13">
        <v>2.105</v>
      </c>
      <c r="C120" s="19">
        <v>-25.407123316505402</v>
      </c>
      <c r="D120" s="19">
        <v>3.8649433301531642</v>
      </c>
      <c r="E120" s="16">
        <v>8.9592463445374998E-2</v>
      </c>
      <c r="F120" s="17">
        <v>4.2561740354097388</v>
      </c>
      <c r="G120" s="18">
        <v>4.0582605854531254E-3</v>
      </c>
      <c r="H120" s="17">
        <v>0.19279147674361641</v>
      </c>
      <c r="I120" s="17">
        <v>22.076567425591165</v>
      </c>
      <c r="J120" s="35">
        <v>45134</v>
      </c>
      <c r="K120" s="18">
        <v>4.2561740354097384E-2</v>
      </c>
    </row>
    <row r="121" spans="1:11" x14ac:dyDescent="0.3">
      <c r="A121" s="13" t="s">
        <v>78</v>
      </c>
      <c r="B121" s="13">
        <v>2.093</v>
      </c>
      <c r="C121" s="19">
        <v>-25.055947817622762</v>
      </c>
      <c r="D121" s="19">
        <v>0.91643830189617947</v>
      </c>
      <c r="E121" s="16">
        <v>6.5246052533249999E-2</v>
      </c>
      <c r="F121" s="17">
        <v>3.1173460359890113</v>
      </c>
      <c r="G121" s="18">
        <v>3.5472578961093749E-3</v>
      </c>
      <c r="H121" s="17">
        <v>0.16948198261392142</v>
      </c>
      <c r="I121" s="17">
        <v>18.393377206887532</v>
      </c>
      <c r="J121" s="35">
        <v>45146</v>
      </c>
      <c r="K121" s="18">
        <v>3.1173460359890111E-2</v>
      </c>
    </row>
    <row r="122" spans="1:11" x14ac:dyDescent="0.3">
      <c r="A122" s="327" t="s">
        <v>115</v>
      </c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</row>
    <row r="123" spans="1:11" x14ac:dyDescent="0.3">
      <c r="A123" s="1" t="s">
        <v>0</v>
      </c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5</v>
      </c>
      <c r="G123" s="1" t="s">
        <v>6</v>
      </c>
      <c r="H123" s="1" t="s">
        <v>7</v>
      </c>
      <c r="I123" s="1" t="s">
        <v>8</v>
      </c>
      <c r="J123" s="1" t="s">
        <v>73</v>
      </c>
      <c r="K123" s="1" t="s">
        <v>74</v>
      </c>
    </row>
    <row r="124" spans="1:11" x14ac:dyDescent="0.3">
      <c r="A124" s="202" t="s">
        <v>12</v>
      </c>
      <c r="B124" s="203">
        <v>1.1319999999999999</v>
      </c>
      <c r="C124" s="204">
        <v>-25.985784097215983</v>
      </c>
      <c r="D124" s="204">
        <v>4.5042103738110351E-2</v>
      </c>
      <c r="E124" s="205">
        <v>3.2287012609500003E-2</v>
      </c>
      <c r="F124" s="206">
        <v>2.8522095944787993</v>
      </c>
      <c r="G124" s="207">
        <v>1.9758253396875008E-3</v>
      </c>
      <c r="H124" s="206">
        <v>0.17454287453069797</v>
      </c>
      <c r="I124" s="208">
        <v>16.341025677202094</v>
      </c>
      <c r="J124" s="209">
        <v>44406</v>
      </c>
      <c r="K124" s="210">
        <v>2.8522095944787992E-2</v>
      </c>
    </row>
    <row r="125" spans="1:11" x14ac:dyDescent="0.3">
      <c r="A125" s="202" t="s">
        <v>23</v>
      </c>
      <c r="B125" s="203">
        <v>1.9930000000000001</v>
      </c>
      <c r="C125" s="204">
        <v>-25.492082558699085</v>
      </c>
      <c r="D125" s="204">
        <v>-5.3730597463718883</v>
      </c>
      <c r="E125" s="205">
        <v>2.8907052000750003E-2</v>
      </c>
      <c r="F125" s="206">
        <v>1.4504291018941295</v>
      </c>
      <c r="G125" s="207">
        <v>1.8592905670312514E-3</v>
      </c>
      <c r="H125" s="206">
        <v>9.3291047016118983E-2</v>
      </c>
      <c r="I125" s="208">
        <v>15.547355810504753</v>
      </c>
      <c r="J125" s="209">
        <v>44413</v>
      </c>
      <c r="K125" s="210">
        <v>1.4504291018941295E-2</v>
      </c>
    </row>
    <row r="126" spans="1:11" x14ac:dyDescent="0.3">
      <c r="A126" s="202" t="s">
        <v>29</v>
      </c>
      <c r="B126" s="203">
        <v>1.8819999999999999</v>
      </c>
      <c r="C126" s="204">
        <v>-25.407226997741997</v>
      </c>
      <c r="D126" s="204">
        <v>-4.7353127368348673</v>
      </c>
      <c r="E126" s="205">
        <v>4.2756057444375002E-2</v>
      </c>
      <c r="F126" s="206">
        <v>2.2718415220178003</v>
      </c>
      <c r="G126" s="207">
        <v>-3.5690677587812492E-3</v>
      </c>
      <c r="H126" s="206">
        <v>-0.18964228261324384</v>
      </c>
      <c r="I126" s="208">
        <v>-11.979614939833803</v>
      </c>
      <c r="J126" s="209">
        <v>44421</v>
      </c>
      <c r="K126" s="210">
        <v>2.2718415220178003E-2</v>
      </c>
    </row>
    <row r="127" spans="1:11" x14ac:dyDescent="0.3">
      <c r="A127" s="198" t="s">
        <v>41</v>
      </c>
      <c r="B127" s="200">
        <v>1.865</v>
      </c>
      <c r="C127" s="247">
        <v>-25.482859226638556</v>
      </c>
      <c r="D127" s="247">
        <v>-1.8661198051117527</v>
      </c>
      <c r="E127" s="248">
        <v>5.1773060369999999E-2</v>
      </c>
      <c r="F127" s="249">
        <v>2.7760354085790886</v>
      </c>
      <c r="G127" s="199">
        <v>6.6006929550000001E-3</v>
      </c>
      <c r="H127" s="249">
        <v>0.35392455522788208</v>
      </c>
      <c r="I127" s="249">
        <v>7.843579563988369</v>
      </c>
      <c r="J127" s="201">
        <v>44754</v>
      </c>
      <c r="K127" s="199">
        <v>2.7760354085790886E-2</v>
      </c>
    </row>
    <row r="128" spans="1:11" x14ac:dyDescent="0.3">
      <c r="A128" s="198" t="s">
        <v>46</v>
      </c>
      <c r="B128" s="200">
        <v>2.37</v>
      </c>
      <c r="C128" s="247">
        <v>-25.765513455979978</v>
      </c>
      <c r="D128" s="247">
        <v>-3.7998750224802462</v>
      </c>
      <c r="E128" s="248">
        <v>4.4435076001499998E-2</v>
      </c>
      <c r="F128" s="249">
        <v>1.8748977215822784</v>
      </c>
      <c r="G128" s="199">
        <v>5.6025787518750002E-3</v>
      </c>
      <c r="H128" s="249">
        <v>0.23639572792721517</v>
      </c>
      <c r="I128" s="249">
        <v>7.9311827587660471</v>
      </c>
      <c r="J128" s="201">
        <v>44777</v>
      </c>
      <c r="K128" s="199">
        <v>1.8748977215822783E-2</v>
      </c>
    </row>
    <row r="129" spans="1:11" x14ac:dyDescent="0.3">
      <c r="A129" s="198" t="s">
        <v>50</v>
      </c>
      <c r="B129" s="200">
        <v>1.9730000000000001</v>
      </c>
      <c r="C129" s="247">
        <v>-25.657330175652255</v>
      </c>
      <c r="D129" s="247">
        <v>-2.31958326725956</v>
      </c>
      <c r="E129" s="248">
        <v>6.2701521410249997E-2</v>
      </c>
      <c r="F129" s="249">
        <v>3.17797878409782</v>
      </c>
      <c r="G129" s="199">
        <v>7.1228235928125008E-3</v>
      </c>
      <c r="H129" s="249">
        <v>0.3610148805277496</v>
      </c>
      <c r="I129" s="249">
        <v>8.8029024716435273</v>
      </c>
      <c r="J129" s="201">
        <v>44783</v>
      </c>
      <c r="K129" s="199">
        <v>3.1779787840978201E-2</v>
      </c>
    </row>
    <row r="130" spans="1:11" x14ac:dyDescent="0.3">
      <c r="A130" s="198" t="s">
        <v>52</v>
      </c>
      <c r="B130" s="198">
        <v>2.0430000000000001</v>
      </c>
      <c r="C130" s="261">
        <v>-25.009029094353092</v>
      </c>
      <c r="D130" s="261">
        <v>-16.849650019797853</v>
      </c>
      <c r="E130" s="248">
        <v>4.0801510593062494E-2</v>
      </c>
      <c r="F130" s="249">
        <v>1.9971370823819132</v>
      </c>
      <c r="G130" s="199">
        <v>4.6139380924218746E-3</v>
      </c>
      <c r="H130" s="249">
        <v>0.22584131632020921</v>
      </c>
      <c r="I130" s="249">
        <v>8.8430988400292172</v>
      </c>
      <c r="J130" s="201">
        <v>44796</v>
      </c>
      <c r="K130" s="199">
        <v>1.9971370823819133E-2</v>
      </c>
    </row>
    <row r="131" spans="1:11" x14ac:dyDescent="0.3">
      <c r="A131" s="287" t="s">
        <v>32</v>
      </c>
      <c r="B131" s="287">
        <v>2.077</v>
      </c>
      <c r="C131" s="288">
        <v>-23.313646907982097</v>
      </c>
      <c r="D131" s="288">
        <v>-9.6900069920521386</v>
      </c>
      <c r="E131" s="282">
        <v>6.7675898294374995E-2</v>
      </c>
      <c r="F131" s="283">
        <v>3.25834849756259</v>
      </c>
      <c r="G131" s="284">
        <v>3.540156143484375E-3</v>
      </c>
      <c r="H131" s="283">
        <v>0.17044564966222317</v>
      </c>
      <c r="I131" s="283">
        <v>19.116642190749655</v>
      </c>
      <c r="J131" s="285">
        <v>45004</v>
      </c>
      <c r="K131" s="284">
        <v>3.2583484975625902E-2</v>
      </c>
    </row>
    <row r="132" spans="1:11" x14ac:dyDescent="0.3">
      <c r="A132" s="287" t="s">
        <v>39</v>
      </c>
      <c r="B132" s="280">
        <v>1.9950000000000001</v>
      </c>
      <c r="C132" s="281">
        <v>-24.81986350304917</v>
      </c>
      <c r="D132" s="281">
        <v>-4.8134375179232896</v>
      </c>
      <c r="E132" s="282">
        <v>2.1440001280499998E-2</v>
      </c>
      <c r="F132" s="283">
        <v>1.0746867809774434</v>
      </c>
      <c r="G132" s="284">
        <v>5.5995181921874998E-3</v>
      </c>
      <c r="H132" s="283">
        <v>0.28067760361842103</v>
      </c>
      <c r="I132" s="283">
        <v>3.8289010848135629</v>
      </c>
      <c r="J132" s="285">
        <v>45045</v>
      </c>
      <c r="K132" s="284">
        <v>1.0746867809774435E-2</v>
      </c>
    </row>
    <row r="133" spans="1:11" x14ac:dyDescent="0.3">
      <c r="A133" s="13" t="s">
        <v>58</v>
      </c>
      <c r="B133" s="14">
        <v>2.2109999999999999</v>
      </c>
      <c r="C133" s="15">
        <v>-26.188001565618531</v>
      </c>
      <c r="D133" s="15">
        <v>-2.1612698030062365</v>
      </c>
      <c r="E133" s="16">
        <v>0.10758820218224999</v>
      </c>
      <c r="F133" s="17">
        <v>4.866042613398915</v>
      </c>
      <c r="G133" s="18">
        <v>1.4330423351250001E-2</v>
      </c>
      <c r="H133" s="17">
        <v>0.64814216875848041</v>
      </c>
      <c r="I133" s="17">
        <v>7.5076778644411348</v>
      </c>
      <c r="J133" s="35">
        <v>45100</v>
      </c>
      <c r="K133" s="18">
        <v>4.8660426133989146E-2</v>
      </c>
    </row>
    <row r="134" spans="1:11" x14ac:dyDescent="0.3">
      <c r="A134" s="13" t="s">
        <v>67</v>
      </c>
      <c r="B134" s="14">
        <v>2.0489999999999999</v>
      </c>
      <c r="C134" s="15">
        <v>-24.87901218393003</v>
      </c>
      <c r="D134" s="15">
        <v>-4.5736234114048795</v>
      </c>
      <c r="E134" s="16">
        <v>1.6136492700187501E-2</v>
      </c>
      <c r="F134" s="17">
        <v>0.78753014642203523</v>
      </c>
      <c r="G134" s="18">
        <v>5.5636888035937504E-3</v>
      </c>
      <c r="H134" s="17">
        <v>0.27153190842331631</v>
      </c>
      <c r="I134" s="17">
        <v>2.9003226581911745</v>
      </c>
      <c r="J134" s="35">
        <v>45120</v>
      </c>
      <c r="K134" s="18">
        <v>7.8753014642203526E-3</v>
      </c>
    </row>
    <row r="135" spans="1:11" x14ac:dyDescent="0.3">
      <c r="A135" s="13" t="s">
        <v>44</v>
      </c>
      <c r="B135" s="14">
        <v>1.901</v>
      </c>
      <c r="C135" s="15">
        <v>-25.715519350051782</v>
      </c>
      <c r="D135" s="15">
        <v>-1.9019938687601083</v>
      </c>
      <c r="E135" s="16">
        <v>7.2311710424249984E-2</v>
      </c>
      <c r="F135" s="17">
        <v>3.8038774552472372</v>
      </c>
      <c r="G135" s="18">
        <v>7.4870013290625004E-3</v>
      </c>
      <c r="H135" s="17">
        <v>0.39384541446935828</v>
      </c>
      <c r="I135" s="17">
        <v>9.6583007329724406</v>
      </c>
      <c r="J135" s="35">
        <v>45134</v>
      </c>
      <c r="K135" s="18">
        <v>3.8038774552472371E-2</v>
      </c>
    </row>
    <row r="136" spans="1:11" x14ac:dyDescent="0.3">
      <c r="A136" s="13" t="s">
        <v>79</v>
      </c>
      <c r="B136" s="14">
        <v>2.0840000000000001</v>
      </c>
      <c r="C136" s="15">
        <v>-25.508941504145387</v>
      </c>
      <c r="D136" s="15">
        <v>-1.36964841832443</v>
      </c>
      <c r="E136" s="16">
        <v>6.2759670890250002E-2</v>
      </c>
      <c r="F136" s="17">
        <v>3.0115005225647793</v>
      </c>
      <c r="G136" s="18">
        <v>7.5660358650000009E-3</v>
      </c>
      <c r="H136" s="17">
        <v>0.36305354438579657</v>
      </c>
      <c r="I136" s="17">
        <v>8.2949211462996413</v>
      </c>
      <c r="J136" s="35">
        <v>45146</v>
      </c>
      <c r="K136" s="18">
        <v>3.0115005225647792E-2</v>
      </c>
    </row>
    <row r="137" spans="1:11" x14ac:dyDescent="0.3">
      <c r="A137" s="327" t="s">
        <v>116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</row>
    <row r="138" spans="1:11" x14ac:dyDescent="0.3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73</v>
      </c>
      <c r="K138" s="1" t="s">
        <v>74</v>
      </c>
    </row>
    <row r="139" spans="1:11" x14ac:dyDescent="0.3">
      <c r="A139" s="202" t="s">
        <v>14</v>
      </c>
      <c r="B139" s="203">
        <v>2.1139999999999999</v>
      </c>
      <c r="C139" s="204">
        <v>-25.666012714551002</v>
      </c>
      <c r="D139" s="204">
        <v>-3.8349620801676938</v>
      </c>
      <c r="E139" s="205">
        <v>5.5553220162000004E-2</v>
      </c>
      <c r="F139" s="206">
        <v>2.6278722877010408</v>
      </c>
      <c r="G139" s="207">
        <v>3.3154236167500014E-3</v>
      </c>
      <c r="H139" s="206">
        <v>0.15683176995033121</v>
      </c>
      <c r="I139" s="208">
        <v>16.755994582815021</v>
      </c>
      <c r="J139" s="209">
        <v>44406</v>
      </c>
      <c r="K139" s="210">
        <v>2.627872287701041E-2</v>
      </c>
    </row>
    <row r="140" spans="1:11" x14ac:dyDescent="0.3">
      <c r="A140" s="202" t="s">
        <v>22</v>
      </c>
      <c r="B140" s="203">
        <v>2.0219999999999998</v>
      </c>
      <c r="C140" s="204">
        <v>-25.538180271038836</v>
      </c>
      <c r="D140" s="204">
        <v>-5.4075976789816771</v>
      </c>
      <c r="E140" s="205">
        <v>5.8192336991250003E-2</v>
      </c>
      <c r="F140" s="206">
        <v>2.8779592972922852</v>
      </c>
      <c r="G140" s="207">
        <v>3.8464701644374995E-3</v>
      </c>
      <c r="H140" s="206">
        <v>0.19023096757851138</v>
      </c>
      <c r="I140" s="208">
        <v>15.128763386563259</v>
      </c>
      <c r="J140" s="209">
        <v>44413</v>
      </c>
      <c r="K140" s="210">
        <v>2.8779592972922853E-2</v>
      </c>
    </row>
    <row r="141" spans="1:11" x14ac:dyDescent="0.3">
      <c r="A141" s="202" t="s">
        <v>28</v>
      </c>
      <c r="B141" s="203">
        <v>1.8680000000000001</v>
      </c>
      <c r="C141" s="204">
        <v>-25.316303933402473</v>
      </c>
      <c r="D141" s="204">
        <v>-1.5566531060994695</v>
      </c>
      <c r="E141" s="205">
        <v>3.6703454114250002E-2</v>
      </c>
      <c r="F141" s="206">
        <v>1.9648530039748393</v>
      </c>
      <c r="G141" s="207">
        <v>-2.9938866249988594E-6</v>
      </c>
      <c r="H141" s="206">
        <v>-1.6027230326546356E-4</v>
      </c>
      <c r="I141" s="208">
        <v>-12259.4669443316</v>
      </c>
      <c r="J141" s="209">
        <v>44421</v>
      </c>
      <c r="K141" s="210">
        <v>1.9648530039748393E-2</v>
      </c>
    </row>
    <row r="142" spans="1:11" x14ac:dyDescent="0.3">
      <c r="A142" s="198" t="s">
        <v>42</v>
      </c>
      <c r="B142" s="198">
        <v>2.35</v>
      </c>
      <c r="C142" s="261" t="s">
        <v>9</v>
      </c>
      <c r="D142" s="261">
        <v>1.9680570334855281</v>
      </c>
      <c r="E142" s="248">
        <v>0.108023000620125</v>
      </c>
      <c r="F142" s="249">
        <v>4.5967234306436167</v>
      </c>
      <c r="G142" s="199">
        <v>5.165935184671875E-3</v>
      </c>
      <c r="H142" s="249">
        <v>0.21982702913497337</v>
      </c>
      <c r="I142" s="249">
        <v>20.910638008127915</v>
      </c>
      <c r="J142" s="201">
        <v>44754</v>
      </c>
      <c r="K142" s="199">
        <v>4.5967234306436171E-2</v>
      </c>
    </row>
    <row r="143" spans="1:11" x14ac:dyDescent="0.3">
      <c r="A143" s="198" t="s">
        <v>47</v>
      </c>
      <c r="B143" s="200">
        <v>2.0739999999999998</v>
      </c>
      <c r="C143" s="247">
        <v>-25.646495850332688</v>
      </c>
      <c r="D143" s="247">
        <v>-4.986662550812258</v>
      </c>
      <c r="E143" s="248">
        <v>5.746527045225E-2</v>
      </c>
      <c r="F143" s="249">
        <v>2.770745923445034</v>
      </c>
      <c r="G143" s="199">
        <v>1.35361422825E-2</v>
      </c>
      <c r="H143" s="249">
        <v>0.65265874071841856</v>
      </c>
      <c r="I143" s="249">
        <v>4.2453211005725846</v>
      </c>
      <c r="J143" s="201">
        <v>44777</v>
      </c>
      <c r="K143" s="199">
        <v>2.7707459234450341E-2</v>
      </c>
    </row>
    <row r="144" spans="1:11" x14ac:dyDescent="0.3">
      <c r="A144" s="198" t="s">
        <v>81</v>
      </c>
      <c r="B144" s="198">
        <v>1.946</v>
      </c>
      <c r="C144" s="261">
        <v>-25.232791591404094</v>
      </c>
      <c r="D144" s="261">
        <v>-2.2470805700836034</v>
      </c>
      <c r="E144" s="248">
        <v>5.744222515287499E-2</v>
      </c>
      <c r="F144" s="249">
        <v>2.9518101311857654</v>
      </c>
      <c r="G144" s="199">
        <v>2.8879100059921873E-3</v>
      </c>
      <c r="H144" s="249">
        <v>0.14840236413115043</v>
      </c>
      <c r="I144" s="249">
        <v>19.890586975939993</v>
      </c>
      <c r="J144" s="201">
        <v>44783</v>
      </c>
      <c r="K144" s="199">
        <v>2.9518101311857652E-2</v>
      </c>
    </row>
    <row r="145" spans="1:11" x14ac:dyDescent="0.3">
      <c r="A145" s="287" t="s">
        <v>34</v>
      </c>
      <c r="B145" s="280">
        <v>2.1920000000000002</v>
      </c>
      <c r="C145" s="281">
        <v>-25.942183923451786</v>
      </c>
      <c r="D145" s="281">
        <v>-4.3678347663558252</v>
      </c>
      <c r="E145" s="282">
        <v>5.3520596246249996E-2</v>
      </c>
      <c r="F145" s="283">
        <v>2.4416330404311126</v>
      </c>
      <c r="G145" s="284">
        <v>1.4081816066250001E-2</v>
      </c>
      <c r="H145" s="283">
        <v>0.64241861616104012</v>
      </c>
      <c r="I145" s="283">
        <v>3.8006884903519818</v>
      </c>
      <c r="J145" s="285">
        <v>45004</v>
      </c>
      <c r="K145" s="284">
        <v>2.4416330404311126E-2</v>
      </c>
    </row>
    <row r="146" spans="1:11" x14ac:dyDescent="0.3">
      <c r="A146" s="287" t="s">
        <v>40</v>
      </c>
      <c r="B146" s="280">
        <v>2.1760000000000002</v>
      </c>
      <c r="C146" s="281">
        <v>-25.926541431376524</v>
      </c>
      <c r="D146" s="281">
        <v>-2.2152418163259284</v>
      </c>
      <c r="E146" s="282">
        <v>6.6737122751250003E-2</v>
      </c>
      <c r="F146" s="283">
        <v>3.066963361730239</v>
      </c>
      <c r="G146" s="284">
        <v>1.13404762040625E-2</v>
      </c>
      <c r="H146" s="283">
        <v>0.52116159026022513</v>
      </c>
      <c r="I146" s="283">
        <v>5.8848607016469696</v>
      </c>
      <c r="J146" s="285">
        <v>45045</v>
      </c>
      <c r="K146" s="284">
        <v>3.0669633617302388E-2</v>
      </c>
    </row>
    <row r="147" spans="1:11" x14ac:dyDescent="0.3">
      <c r="A147" s="13" t="s">
        <v>59</v>
      </c>
      <c r="B147" s="13">
        <v>1.8680000000000001</v>
      </c>
      <c r="C147" s="19">
        <v>-24.325345615603162</v>
      </c>
      <c r="D147" s="19">
        <v>-3.7251891623428444</v>
      </c>
      <c r="E147" s="16">
        <v>4.1293259153374992E-2</v>
      </c>
      <c r="F147" s="17">
        <v>2.2105599118509094</v>
      </c>
      <c r="G147" s="18">
        <v>3.2440670218124995E-3</v>
      </c>
      <c r="H147" s="17">
        <v>0.17366525812700745</v>
      </c>
      <c r="I147" s="17">
        <v>12.728855130219827</v>
      </c>
      <c r="J147" s="35">
        <v>45100</v>
      </c>
      <c r="K147" s="18">
        <v>2.2105599118509095E-2</v>
      </c>
    </row>
    <row r="148" spans="1:11" x14ac:dyDescent="0.3">
      <c r="A148" s="13" t="s">
        <v>68</v>
      </c>
      <c r="B148" s="14">
        <v>2.0449999999999999</v>
      </c>
      <c r="C148" s="15">
        <v>-25.221746628569154</v>
      </c>
      <c r="D148" s="15">
        <v>-4.7807169801974396</v>
      </c>
      <c r="E148" s="16">
        <v>2.5132861837687499E-2</v>
      </c>
      <c r="F148" s="17">
        <v>1.2289907989089242</v>
      </c>
      <c r="G148" s="18">
        <v>6.0400620675000009E-3</v>
      </c>
      <c r="H148" s="17">
        <v>0.29535755831295851</v>
      </c>
      <c r="I148" s="17">
        <v>4.161027081645547</v>
      </c>
      <c r="J148" s="35">
        <v>45120</v>
      </c>
      <c r="K148" s="18">
        <v>1.2289907989089242E-2</v>
      </c>
    </row>
    <row r="149" spans="1:11" x14ac:dyDescent="0.3">
      <c r="A149" s="13" t="s">
        <v>45</v>
      </c>
      <c r="B149" s="14">
        <v>1.742</v>
      </c>
      <c r="C149" s="15">
        <v>-25.706554579970742</v>
      </c>
      <c r="D149" s="15">
        <v>-2.9412997464643968</v>
      </c>
      <c r="E149" s="16">
        <v>7.2344083501499984E-2</v>
      </c>
      <c r="F149" s="17">
        <v>4.1529324627726742</v>
      </c>
      <c r="G149" s="18">
        <v>1.59767045325E-2</v>
      </c>
      <c r="H149" s="17">
        <v>0.91714721770952934</v>
      </c>
      <c r="I149" s="17">
        <v>4.5280979788001208</v>
      </c>
      <c r="J149" s="35">
        <v>45134</v>
      </c>
      <c r="K149" s="18">
        <v>4.1529324627726745E-2</v>
      </c>
    </row>
  </sheetData>
  <mergeCells count="8">
    <mergeCell ref="A99:K99"/>
    <mergeCell ref="A111:K111"/>
    <mergeCell ref="A122:K122"/>
    <mergeCell ref="A137:K137"/>
    <mergeCell ref="M31:X31"/>
    <mergeCell ref="M48:X48"/>
    <mergeCell ref="A74:K74"/>
    <mergeCell ref="A85:K85"/>
  </mergeCells>
  <pageMargins left="0.7" right="0.7" top="0.75" bottom="0.75" header="0.3" footer="0.3"/>
  <pageSetup orientation="portrait" horizontalDpi="4294967295" verticalDpi="4294967295" r:id="rId1"/>
  <ignoredErrors>
    <ignoredError sqref="N4:V9 N10:U11 N13:U13 P15:U15 N16:U21 N15:O15 N22:V2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8CF0-901B-4257-8749-E67B3F2BB51B}">
  <dimension ref="B1:AP76"/>
  <sheetViews>
    <sheetView zoomScale="85" zoomScaleNormal="85" workbookViewId="0">
      <selection activeCell="AS22" sqref="AS22"/>
    </sheetView>
  </sheetViews>
  <sheetFormatPr defaultRowHeight="14.4" x14ac:dyDescent="0.3"/>
  <cols>
    <col min="2" max="2" width="11.88671875" customWidth="1"/>
    <col min="5" max="5" width="17.77734375" customWidth="1"/>
    <col min="7" max="7" width="17.88671875" customWidth="1"/>
    <col min="9" max="9" width="12.88671875" customWidth="1"/>
    <col min="12" max="12" width="12.109375" customWidth="1"/>
    <col min="16" max="16" width="14.88671875" customWidth="1"/>
    <col min="26" max="26" width="11.33203125" customWidth="1"/>
    <col min="33" max="33" width="12" customWidth="1"/>
    <col min="40" max="40" width="11.33203125" customWidth="1"/>
  </cols>
  <sheetData>
    <row r="1" spans="2:42" ht="11.25" customHeight="1" x14ac:dyDescent="0.3"/>
    <row r="2" spans="2:42" ht="17.25" customHeight="1" x14ac:dyDescent="0.3">
      <c r="B2" s="1" t="s">
        <v>0</v>
      </c>
      <c r="C2" s="1" t="s">
        <v>73</v>
      </c>
      <c r="D2" s="1" t="s">
        <v>74</v>
      </c>
      <c r="E2" s="1" t="s">
        <v>130</v>
      </c>
      <c r="F2" s="1" t="s">
        <v>4</v>
      </c>
      <c r="G2" s="1" t="s">
        <v>131</v>
      </c>
      <c r="I2" s="1" t="s">
        <v>0</v>
      </c>
      <c r="J2" s="1" t="s">
        <v>73</v>
      </c>
      <c r="K2" s="1" t="s">
        <v>74</v>
      </c>
      <c r="L2" s="1" t="s">
        <v>132</v>
      </c>
      <c r="M2" s="1" t="s">
        <v>4</v>
      </c>
      <c r="N2" s="1" t="s">
        <v>133</v>
      </c>
      <c r="P2" s="1" t="s">
        <v>0</v>
      </c>
      <c r="Q2" s="1" t="s">
        <v>73</v>
      </c>
      <c r="R2" s="1" t="s">
        <v>74</v>
      </c>
      <c r="S2" s="1" t="s">
        <v>132</v>
      </c>
      <c r="T2" s="1" t="s">
        <v>4</v>
      </c>
      <c r="U2" s="1" t="s">
        <v>133</v>
      </c>
      <c r="W2" s="1" t="s">
        <v>0</v>
      </c>
      <c r="X2" s="1" t="s">
        <v>73</v>
      </c>
      <c r="Y2" s="1" t="s">
        <v>74</v>
      </c>
      <c r="Z2" s="1" t="s">
        <v>132</v>
      </c>
      <c r="AA2" s="1" t="s">
        <v>4</v>
      </c>
      <c r="AB2" s="1" t="s">
        <v>133</v>
      </c>
      <c r="AD2" s="1" t="s">
        <v>0</v>
      </c>
      <c r="AE2" s="1" t="s">
        <v>73</v>
      </c>
      <c r="AF2" s="1" t="s">
        <v>74</v>
      </c>
      <c r="AG2" s="1" t="s">
        <v>132</v>
      </c>
      <c r="AH2" s="1" t="s">
        <v>4</v>
      </c>
      <c r="AI2" s="1" t="s">
        <v>133</v>
      </c>
      <c r="AK2" s="1" t="s">
        <v>0</v>
      </c>
      <c r="AL2" s="1" t="s">
        <v>73</v>
      </c>
      <c r="AM2" s="1" t="s">
        <v>74</v>
      </c>
      <c r="AN2" s="1" t="s">
        <v>132</v>
      </c>
      <c r="AO2" s="1" t="s">
        <v>4</v>
      </c>
      <c r="AP2" s="1" t="s">
        <v>133</v>
      </c>
    </row>
    <row r="3" spans="2:42" x14ac:dyDescent="0.3">
      <c r="B3" s="202" t="s">
        <v>11</v>
      </c>
      <c r="C3" s="209">
        <v>44406</v>
      </c>
      <c r="D3" s="210">
        <v>1.4275283509600518E-2</v>
      </c>
      <c r="E3" s="186">
        <f>D3</f>
        <v>1.4275283509600518E-2</v>
      </c>
      <c r="F3" s="205">
        <v>2.7694050008625005E-2</v>
      </c>
      <c r="G3" s="322">
        <f>F3</f>
        <v>2.7694050008625005E-2</v>
      </c>
      <c r="I3" s="13" t="s">
        <v>54</v>
      </c>
      <c r="J3" s="35">
        <v>45100</v>
      </c>
      <c r="K3" s="18">
        <v>3.7411501977499997E-2</v>
      </c>
      <c r="L3" s="186">
        <v>3.7411501977499997E-2</v>
      </c>
      <c r="M3" s="16">
        <v>6.5470128460624999E-2</v>
      </c>
      <c r="N3" s="322">
        <v>6.5470128460624999E-2</v>
      </c>
      <c r="O3" s="32"/>
      <c r="P3" s="287" t="s">
        <v>30</v>
      </c>
      <c r="Q3" s="285">
        <v>45004</v>
      </c>
      <c r="R3" s="284">
        <v>2.1624750611575927E-2</v>
      </c>
      <c r="S3" s="186">
        <v>2.1624750611575927E-2</v>
      </c>
      <c r="T3" s="282">
        <v>4.3292750724375002E-2</v>
      </c>
      <c r="U3" s="322">
        <v>4.3292750724375002E-2</v>
      </c>
      <c r="W3" s="270" t="s">
        <v>134</v>
      </c>
      <c r="X3" s="35">
        <v>45100</v>
      </c>
      <c r="Y3" s="186">
        <f>AVERAGE(K3,K8,K13)</f>
        <v>2.9771254604649969E-2</v>
      </c>
      <c r="Z3" s="186">
        <f>Y3</f>
        <v>2.9771254604649969E-2</v>
      </c>
      <c r="AA3" s="186">
        <f>AVERAGE(M3,M8,M13)</f>
        <v>5.9801220714937493E-2</v>
      </c>
      <c r="AB3" s="186">
        <f>AA3</f>
        <v>5.9801220714937493E-2</v>
      </c>
      <c r="AD3" s="270" t="s">
        <v>134</v>
      </c>
      <c r="AE3" s="285">
        <v>45004</v>
      </c>
      <c r="AF3" s="186">
        <f>AVERAGE(R3,R8)</f>
        <v>2.4800824529672347E-2</v>
      </c>
      <c r="AG3" s="186">
        <f>AF3</f>
        <v>2.4800824529672347E-2</v>
      </c>
      <c r="AH3" s="186">
        <f t="shared" ref="AH3" si="0">AVERAGE(T3,T8)</f>
        <v>4.9231597231687504E-2</v>
      </c>
      <c r="AI3" s="186">
        <f>AH3</f>
        <v>4.9231597231687504E-2</v>
      </c>
      <c r="AK3" s="270" t="s">
        <v>136</v>
      </c>
      <c r="AL3" s="35">
        <v>45100</v>
      </c>
      <c r="AM3" s="186">
        <f>AVERAGE(Y3,Y8)</f>
        <v>3.3632050133964565E-2</v>
      </c>
      <c r="AN3" s="186">
        <f>AM3</f>
        <v>3.3632050133964565E-2</v>
      </c>
      <c r="AO3" s="186">
        <f>AVERAGE(AA3,AA8)</f>
        <v>6.7686778397052075E-2</v>
      </c>
      <c r="AP3" s="186">
        <f>AO3</f>
        <v>6.7686778397052075E-2</v>
      </c>
    </row>
    <row r="4" spans="2:42" x14ac:dyDescent="0.3">
      <c r="B4" s="202" t="s">
        <v>20</v>
      </c>
      <c r="C4" s="209">
        <v>44413</v>
      </c>
      <c r="D4" s="210">
        <v>4.1672818488478154E-2</v>
      </c>
      <c r="E4" s="186">
        <f t="shared" ref="E4:E11" si="1">E3+D4</f>
        <v>5.5948101998078675E-2</v>
      </c>
      <c r="F4" s="205">
        <v>8.6804480911500004E-2</v>
      </c>
      <c r="G4" s="322">
        <f t="shared" ref="G4:G11" si="2">G3+F4</f>
        <v>0.11449853092012501</v>
      </c>
      <c r="I4" s="13" t="s">
        <v>63</v>
      </c>
      <c r="J4" s="35">
        <v>45120</v>
      </c>
      <c r="K4" s="18">
        <v>1.4162913918015331E-2</v>
      </c>
      <c r="L4" s="186">
        <v>5.1574415895515327E-2</v>
      </c>
      <c r="M4" s="16">
        <v>3.3254521879499996E-2</v>
      </c>
      <c r="N4" s="322">
        <v>9.8724650340124995E-2</v>
      </c>
      <c r="O4" s="32"/>
      <c r="P4" s="287" t="s">
        <v>35</v>
      </c>
      <c r="Q4" s="285">
        <v>45045</v>
      </c>
      <c r="R4" s="284">
        <v>4.8117931554435479E-2</v>
      </c>
      <c r="S4" s="186">
        <v>6.9742682166011399E-2</v>
      </c>
      <c r="T4" s="282">
        <v>9.5465976203999992E-2</v>
      </c>
      <c r="U4" s="322">
        <v>0.13875872692837499</v>
      </c>
      <c r="W4" s="270" t="s">
        <v>134</v>
      </c>
      <c r="X4" s="35">
        <v>45120</v>
      </c>
      <c r="Y4" s="186">
        <f>AVERAGE(K4,K9,K14)</f>
        <v>1.5603218377565278E-2</v>
      </c>
      <c r="Z4" s="186">
        <f>Z3+Y4</f>
        <v>4.5374472982215246E-2</v>
      </c>
      <c r="AA4" s="186">
        <f t="shared" ref="AA4" si="3">AVERAGE(M4,M9,M14)</f>
        <v>3.2838653667375005E-2</v>
      </c>
      <c r="AB4" s="186">
        <f>AB3+AA4</f>
        <v>9.2639874382312498E-2</v>
      </c>
      <c r="AD4" s="270" t="s">
        <v>134</v>
      </c>
      <c r="AE4" s="285">
        <v>45045</v>
      </c>
      <c r="AF4" s="186">
        <f>AVERAGE(R4,R6,R9)</f>
        <v>4.8136000146327983E-2</v>
      </c>
      <c r="AG4" s="186">
        <f>AG3+AF4</f>
        <v>7.2936824676000322E-2</v>
      </c>
      <c r="AH4" s="186">
        <f t="shared" ref="AH4" si="4">AVERAGE(T4,T6,T9)</f>
        <v>9.4549205308249992E-2</v>
      </c>
      <c r="AI4" s="186">
        <f>AI3+AH4</f>
        <v>0.1437808025399375</v>
      </c>
      <c r="AK4" s="270" t="s">
        <v>136</v>
      </c>
      <c r="AL4" s="35">
        <v>45120</v>
      </c>
      <c r="AM4" s="186">
        <f t="shared" ref="AM4:AO5" si="5">AVERAGE(Y4,Y9)</f>
        <v>1.9225430592985922E-2</v>
      </c>
      <c r="AN4" s="186">
        <f>AN3+AM4</f>
        <v>5.2857480726950484E-2</v>
      </c>
      <c r="AO4" s="186">
        <f t="shared" si="5"/>
        <v>4.0520020544000002E-2</v>
      </c>
      <c r="AP4" s="186">
        <f>AP3+AO4</f>
        <v>0.10820679894105208</v>
      </c>
    </row>
    <row r="5" spans="2:42" ht="28.8" x14ac:dyDescent="0.3">
      <c r="B5" s="202" t="s">
        <v>25</v>
      </c>
      <c r="C5" s="209">
        <v>44421</v>
      </c>
      <c r="D5" s="210">
        <v>3.8214387509899805E-2</v>
      </c>
      <c r="E5" s="186">
        <f t="shared" si="1"/>
        <v>9.4162489507978481E-2</v>
      </c>
      <c r="F5" s="205">
        <v>8.0097356220749996E-2</v>
      </c>
      <c r="G5" s="322">
        <f t="shared" si="2"/>
        <v>0.194595887140875</v>
      </c>
      <c r="I5" s="13" t="s">
        <v>60</v>
      </c>
      <c r="J5" s="35">
        <v>45134</v>
      </c>
      <c r="K5" s="18">
        <v>3.4453948702562319E-2</v>
      </c>
      <c r="L5" s="186">
        <v>8.6028364598077639E-2</v>
      </c>
      <c r="M5" s="16">
        <v>7.4627252889749987E-2</v>
      </c>
      <c r="N5" s="322">
        <v>0.17335190322987498</v>
      </c>
      <c r="O5" s="32"/>
      <c r="P5" s="32"/>
      <c r="Q5" s="32"/>
      <c r="R5" s="32"/>
      <c r="S5" s="32"/>
      <c r="T5" s="32"/>
      <c r="U5" s="32"/>
      <c r="W5" s="270" t="s">
        <v>134</v>
      </c>
      <c r="X5" s="35">
        <v>45134</v>
      </c>
      <c r="Y5" s="186">
        <f>AVERAGE(K5,K10,K15)</f>
        <v>3.9169478640177752E-2</v>
      </c>
      <c r="Z5" s="186">
        <f t="shared" ref="Z5:AB6" si="6">Z4+Y5</f>
        <v>8.4543951622393004E-2</v>
      </c>
      <c r="AA5" s="186">
        <f t="shared" ref="AA5" si="7">AVERAGE(M5,M10,M15)</f>
        <v>7.9485221365749995E-2</v>
      </c>
      <c r="AB5" s="186">
        <f t="shared" si="6"/>
        <v>0.17212509574806251</v>
      </c>
      <c r="AD5" s="1" t="s">
        <v>0</v>
      </c>
      <c r="AE5" s="1" t="s">
        <v>73</v>
      </c>
      <c r="AF5" s="1" t="s">
        <v>74</v>
      </c>
      <c r="AG5" s="1" t="s">
        <v>132</v>
      </c>
      <c r="AH5" s="1" t="s">
        <v>4</v>
      </c>
      <c r="AI5" s="1" t="s">
        <v>133</v>
      </c>
      <c r="AK5" s="270" t="s">
        <v>136</v>
      </c>
      <c r="AL5" s="35">
        <v>45134</v>
      </c>
      <c r="AM5" s="186">
        <f>AVERAGE(Y5,Y10)</f>
        <v>3.9939712575804961E-2</v>
      </c>
      <c r="AN5" s="186">
        <f>AN4+AM5</f>
        <v>9.2797193302755446E-2</v>
      </c>
      <c r="AO5" s="186">
        <f t="shared" si="5"/>
        <v>7.878398691139582E-2</v>
      </c>
      <c r="AP5" s="186">
        <f t="shared" ref="AP5:AP6" si="8">AP4+AO5</f>
        <v>0.18699078585244788</v>
      </c>
    </row>
    <row r="6" spans="2:42" x14ac:dyDescent="0.3">
      <c r="B6" s="287" t="s">
        <v>30</v>
      </c>
      <c r="C6" s="285">
        <v>45004</v>
      </c>
      <c r="D6" s="284">
        <v>2.1624750611575927E-2</v>
      </c>
      <c r="E6" s="186">
        <f t="shared" si="1"/>
        <v>0.11578724011955441</v>
      </c>
      <c r="F6" s="282">
        <v>4.3292750724375002E-2</v>
      </c>
      <c r="G6" s="322">
        <f t="shared" si="2"/>
        <v>0.23788863786525</v>
      </c>
      <c r="I6" s="13" t="s">
        <v>76</v>
      </c>
      <c r="J6" s="35">
        <v>45146</v>
      </c>
      <c r="K6" s="18">
        <v>4.8123480487998367E-2</v>
      </c>
      <c r="L6" s="186">
        <v>0.134151845086076</v>
      </c>
      <c r="M6" s="16">
        <v>0.1182875150395</v>
      </c>
      <c r="N6" s="322">
        <v>0.29163941826937501</v>
      </c>
      <c r="O6" s="32"/>
      <c r="P6" s="287" t="s">
        <v>36</v>
      </c>
      <c r="Q6" s="285">
        <v>45045</v>
      </c>
      <c r="R6" s="284">
        <v>5.7839505209629632E-2</v>
      </c>
      <c r="S6" s="186">
        <v>5.7839505209629632E-2</v>
      </c>
      <c r="T6" s="282">
        <v>0.1171249980495</v>
      </c>
      <c r="U6" s="322">
        <v>0.1171249980495</v>
      </c>
      <c r="W6" s="270" t="s">
        <v>134</v>
      </c>
      <c r="X6" s="35">
        <v>45146</v>
      </c>
      <c r="Y6" s="186">
        <f>AVERAGE(K6,K11)</f>
        <v>5.0676335550048197E-2</v>
      </c>
      <c r="Z6" s="186">
        <f t="shared" si="6"/>
        <v>0.13522028717244119</v>
      </c>
      <c r="AA6" s="186">
        <f t="shared" ref="AA6" si="9">AVERAGE(M6,M11)</f>
        <v>0.1104566972698125</v>
      </c>
      <c r="AB6" s="186">
        <f t="shared" si="6"/>
        <v>0.282581793017875</v>
      </c>
      <c r="AD6" s="270" t="s">
        <v>135</v>
      </c>
      <c r="AE6" s="285">
        <v>45004</v>
      </c>
      <c r="AF6" s="186">
        <f>AVERAGE(S11,S14,S17)</f>
        <v>3.4265477573018809E-2</v>
      </c>
      <c r="AG6" s="186">
        <f>AF6</f>
        <v>3.4265477573018809E-2</v>
      </c>
      <c r="AH6" s="186">
        <f t="shared" ref="AH6" si="10">AVERAGE(U11,U14,U17)</f>
        <v>5.8427433206041657E-2</v>
      </c>
      <c r="AI6" s="186">
        <f>AH6</f>
        <v>5.8427433206041657E-2</v>
      </c>
      <c r="AK6" s="270" t="s">
        <v>136</v>
      </c>
      <c r="AL6" s="35">
        <v>45146</v>
      </c>
      <c r="AM6" s="186">
        <f>AVERAGE(Y6,Y11)</f>
        <v>4.0660284171408573E-2</v>
      </c>
      <c r="AN6" s="186">
        <f t="shared" ref="AN6" si="11">AN5+AM6</f>
        <v>0.13345747747416403</v>
      </c>
      <c r="AO6" s="186">
        <f>AVERAGE(AA6,AA11)</f>
        <v>8.7229779490781256E-2</v>
      </c>
      <c r="AP6" s="186">
        <f t="shared" si="8"/>
        <v>0.27422056534322914</v>
      </c>
    </row>
    <row r="7" spans="2:42" ht="15.75" customHeight="1" x14ac:dyDescent="0.3">
      <c r="B7" s="287" t="s">
        <v>35</v>
      </c>
      <c r="C7" s="285">
        <v>45045</v>
      </c>
      <c r="D7" s="284">
        <v>4.8117931554435479E-2</v>
      </c>
      <c r="E7" s="186">
        <f t="shared" si="1"/>
        <v>0.16390517167398988</v>
      </c>
      <c r="F7" s="282">
        <v>9.5465976203999992E-2</v>
      </c>
      <c r="G7" s="322">
        <f t="shared" si="2"/>
        <v>0.33335461406924999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W7" s="1" t="s">
        <v>0</v>
      </c>
      <c r="X7" s="1" t="s">
        <v>73</v>
      </c>
      <c r="Y7" s="1" t="s">
        <v>74</v>
      </c>
      <c r="Z7" s="1" t="s">
        <v>132</v>
      </c>
      <c r="AA7" s="1" t="s">
        <v>4</v>
      </c>
      <c r="AB7" s="1" t="s">
        <v>133</v>
      </c>
      <c r="AD7" s="270" t="s">
        <v>135</v>
      </c>
      <c r="AE7" s="285">
        <v>45045</v>
      </c>
      <c r="AF7" s="186">
        <f>AVERAGE(S12,S15,S18)</f>
        <v>6.4045293708706111E-2</v>
      </c>
      <c r="AG7" s="186">
        <f>AG6+AF7</f>
        <v>9.8310771281724912E-2</v>
      </c>
      <c r="AH7" s="186">
        <f t="shared" ref="AH7" si="12">AVERAGE(U12,U15,U18)</f>
        <v>0.11994415667554165</v>
      </c>
      <c r="AI7" s="186">
        <f>AI6+AH7</f>
        <v>0.1783715898815833</v>
      </c>
    </row>
    <row r="8" spans="2:42" ht="15" customHeight="1" x14ac:dyDescent="0.3">
      <c r="B8" s="13" t="s">
        <v>54</v>
      </c>
      <c r="C8" s="35">
        <v>45100</v>
      </c>
      <c r="D8" s="18">
        <v>3.7411501977499997E-2</v>
      </c>
      <c r="E8" s="186">
        <f t="shared" si="1"/>
        <v>0.20131667365148986</v>
      </c>
      <c r="F8" s="16">
        <v>6.5470128460624999E-2</v>
      </c>
      <c r="G8" s="322">
        <f t="shared" si="2"/>
        <v>0.39882474252987499</v>
      </c>
      <c r="I8" s="13" t="s">
        <v>55</v>
      </c>
      <c r="J8" s="35">
        <v>45100</v>
      </c>
      <c r="K8" s="18">
        <v>3.4015607951991461E-2</v>
      </c>
      <c r="L8" s="186">
        <v>3.4015607951991461E-2</v>
      </c>
      <c r="M8" s="16">
        <v>7.1738917170749997E-2</v>
      </c>
      <c r="N8" s="322">
        <v>7.1738917170749997E-2</v>
      </c>
      <c r="O8" s="32"/>
      <c r="P8" s="287" t="s">
        <v>33</v>
      </c>
      <c r="Q8" s="285">
        <v>45004</v>
      </c>
      <c r="R8" s="284">
        <v>2.7976898447768763E-2</v>
      </c>
      <c r="S8" s="186">
        <v>2.7976898447768763E-2</v>
      </c>
      <c r="T8" s="282">
        <v>5.5170443739E-2</v>
      </c>
      <c r="U8" s="322">
        <v>5.5170443739E-2</v>
      </c>
      <c r="W8" s="270" t="s">
        <v>135</v>
      </c>
      <c r="X8" s="35">
        <v>45100</v>
      </c>
      <c r="Y8" s="186">
        <f>AVERAGE(K17,K22,K27)</f>
        <v>3.7492845663279158E-2</v>
      </c>
      <c r="Z8" s="186">
        <f>Y8</f>
        <v>3.7492845663279158E-2</v>
      </c>
      <c r="AA8" s="186">
        <f t="shared" ref="AA8" si="13">AVERAGE(M17,M22,M27)</f>
        <v>7.5572336079166649E-2</v>
      </c>
      <c r="AB8" s="186">
        <f>AA8</f>
        <v>7.5572336079166649E-2</v>
      </c>
      <c r="AK8" s="1" t="s">
        <v>0</v>
      </c>
      <c r="AL8" s="1" t="s">
        <v>73</v>
      </c>
      <c r="AM8" s="1" t="s">
        <v>74</v>
      </c>
      <c r="AN8" s="1" t="s">
        <v>132</v>
      </c>
      <c r="AO8" s="1" t="s">
        <v>4</v>
      </c>
      <c r="AP8" s="1" t="s">
        <v>133</v>
      </c>
    </row>
    <row r="9" spans="2:42" x14ac:dyDescent="0.3">
      <c r="B9" s="13" t="s">
        <v>63</v>
      </c>
      <c r="C9" s="35">
        <v>45120</v>
      </c>
      <c r="D9" s="18">
        <v>1.4162913918015331E-2</v>
      </c>
      <c r="E9" s="186">
        <f t="shared" si="1"/>
        <v>0.21547958756950519</v>
      </c>
      <c r="F9" s="16">
        <v>3.3254521879499996E-2</v>
      </c>
      <c r="G9" s="322">
        <f t="shared" si="2"/>
        <v>0.432079264409375</v>
      </c>
      <c r="I9" s="13" t="s">
        <v>64</v>
      </c>
      <c r="J9" s="35">
        <v>45120</v>
      </c>
      <c r="K9" s="18">
        <v>1.6366473070102194E-2</v>
      </c>
      <c r="L9" s="186">
        <v>5.0382081022093655E-2</v>
      </c>
      <c r="M9" s="16">
        <v>3.2831144978625E-2</v>
      </c>
      <c r="N9" s="322">
        <v>0.104570062149375</v>
      </c>
      <c r="O9" s="32"/>
      <c r="P9" s="287" t="s">
        <v>37</v>
      </c>
      <c r="Q9" s="285">
        <v>45045</v>
      </c>
      <c r="R9" s="284">
        <v>3.8450563674918829E-2</v>
      </c>
      <c r="S9" s="186">
        <v>6.6427462122687589E-2</v>
      </c>
      <c r="T9" s="282">
        <v>7.1056641671250004E-2</v>
      </c>
      <c r="U9" s="322">
        <v>0.12622708541025002</v>
      </c>
      <c r="W9" s="270" t="s">
        <v>135</v>
      </c>
      <c r="X9" s="35">
        <v>45120</v>
      </c>
      <c r="Y9" s="186">
        <f>AVERAGE(K18,K23,K28)</f>
        <v>2.2847642808406565E-2</v>
      </c>
      <c r="Z9" s="186">
        <f>Z8+Y9</f>
        <v>6.0340488471685723E-2</v>
      </c>
      <c r="AA9" s="186">
        <f t="shared" ref="AA9" si="14">AVERAGE(M18,M23,M28)</f>
        <v>4.8201387420624998E-2</v>
      </c>
      <c r="AB9" s="186">
        <f>AB8+AA9</f>
        <v>0.12377372349979165</v>
      </c>
      <c r="AK9" s="270" t="s">
        <v>137</v>
      </c>
      <c r="AL9" s="285">
        <v>45004</v>
      </c>
      <c r="AM9" s="186">
        <f>AVERAGE(AF3,AF6)</f>
        <v>2.9533151051345578E-2</v>
      </c>
      <c r="AN9" s="186">
        <f>AM9</f>
        <v>2.9533151051345578E-2</v>
      </c>
      <c r="AO9" s="186">
        <f>AVERAGE(AH3,AH6)</f>
        <v>5.3829515218864581E-2</v>
      </c>
      <c r="AP9" s="186">
        <f>AO9</f>
        <v>5.3829515218864581E-2</v>
      </c>
    </row>
    <row r="10" spans="2:42" x14ac:dyDescent="0.3">
      <c r="B10" s="13" t="s">
        <v>60</v>
      </c>
      <c r="C10" s="35">
        <v>45134</v>
      </c>
      <c r="D10" s="18">
        <v>3.4453948702562319E-2</v>
      </c>
      <c r="E10" s="186">
        <f t="shared" si="1"/>
        <v>0.24993353627206752</v>
      </c>
      <c r="F10" s="16">
        <v>7.4627252889749987E-2</v>
      </c>
      <c r="G10" s="322">
        <f t="shared" si="2"/>
        <v>0.50670651729912497</v>
      </c>
      <c r="I10" s="13" t="s">
        <v>61</v>
      </c>
      <c r="J10" s="35">
        <v>45134</v>
      </c>
      <c r="K10" s="18">
        <v>6.3932943295208655E-2</v>
      </c>
      <c r="L10" s="186">
        <v>0.11431502431730231</v>
      </c>
      <c r="M10" s="16">
        <v>0.124093842936</v>
      </c>
      <c r="N10" s="322">
        <v>0.22866390508537499</v>
      </c>
      <c r="O10" s="32"/>
      <c r="P10" s="32"/>
      <c r="Q10" s="32"/>
      <c r="R10" s="32"/>
      <c r="S10" s="32"/>
      <c r="T10" s="32"/>
      <c r="U10" s="32"/>
      <c r="W10" s="270" t="s">
        <v>135</v>
      </c>
      <c r="X10" s="35">
        <v>45134</v>
      </c>
      <c r="Y10" s="186">
        <f>AVERAGE(K19,K24,K29)</f>
        <v>4.0709946511432164E-2</v>
      </c>
      <c r="Z10" s="186">
        <f t="shared" ref="Z10:AB11" si="15">Z9+Y10</f>
        <v>0.10105043498311789</v>
      </c>
      <c r="AA10" s="186">
        <f t="shared" ref="AA10" si="16">AVERAGE(M19,M24,M29)</f>
        <v>7.8082752457041646E-2</v>
      </c>
      <c r="AB10" s="186">
        <f t="shared" si="15"/>
        <v>0.20185647595683331</v>
      </c>
      <c r="AK10" s="270" t="s">
        <v>137</v>
      </c>
      <c r="AL10" s="285">
        <v>45045</v>
      </c>
      <c r="AM10" s="186">
        <f>AVERAGE(AF4,AF7)</f>
        <v>5.6090646927517043E-2</v>
      </c>
      <c r="AN10" s="186">
        <f>AN9+AM10</f>
        <v>8.5623797978862617E-2</v>
      </c>
      <c r="AO10" s="186">
        <f>AVERAGE(AH4,AH7)</f>
        <v>0.10724668099189583</v>
      </c>
      <c r="AP10" s="186">
        <f>AP9+AO10</f>
        <v>0.16107619621076041</v>
      </c>
    </row>
    <row r="11" spans="2:42" x14ac:dyDescent="0.3">
      <c r="B11" s="13" t="s">
        <v>76</v>
      </c>
      <c r="C11" s="35">
        <v>45146</v>
      </c>
      <c r="D11" s="18">
        <v>4.8123480487998367E-2</v>
      </c>
      <c r="E11" s="186">
        <f t="shared" si="1"/>
        <v>0.29805701676006591</v>
      </c>
      <c r="F11" s="16">
        <v>0.1182875150395</v>
      </c>
      <c r="G11" s="322">
        <f t="shared" si="2"/>
        <v>0.62499403233862494</v>
      </c>
      <c r="I11" s="13" t="s">
        <v>80</v>
      </c>
      <c r="J11" s="35">
        <v>45146</v>
      </c>
      <c r="K11" s="18">
        <v>5.3229190612098028E-2</v>
      </c>
      <c r="L11" s="186">
        <v>0.16754421492940033</v>
      </c>
      <c r="M11" s="16">
        <v>0.102625879500125</v>
      </c>
      <c r="N11" s="322">
        <v>0.33128978458549996</v>
      </c>
      <c r="O11" s="32"/>
      <c r="P11" s="287" t="s">
        <v>31</v>
      </c>
      <c r="Q11" s="285">
        <v>45004</v>
      </c>
      <c r="R11" s="284">
        <v>4.5796617339119383E-2</v>
      </c>
      <c r="S11" s="186">
        <v>4.5796617339119383E-2</v>
      </c>
      <c r="T11" s="282">
        <v>5.4085805077499993E-2</v>
      </c>
      <c r="U11" s="322">
        <v>5.4085805077499993E-2</v>
      </c>
      <c r="W11" s="270" t="s">
        <v>135</v>
      </c>
      <c r="X11" s="35">
        <v>45146</v>
      </c>
      <c r="Y11" s="186">
        <f>AVERAGE(K20,K25)</f>
        <v>3.0644232792768952E-2</v>
      </c>
      <c r="Z11" s="186">
        <f t="shared" si="15"/>
        <v>0.13169466777588684</v>
      </c>
      <c r="AA11" s="186">
        <f t="shared" ref="AA11" si="17">AVERAGE(M20,M25)</f>
        <v>6.400286171175E-2</v>
      </c>
      <c r="AB11" s="186">
        <f t="shared" si="15"/>
        <v>0.26585933766858333</v>
      </c>
    </row>
    <row r="12" spans="2:42" x14ac:dyDescent="0.3">
      <c r="I12" s="32"/>
      <c r="J12" s="32"/>
      <c r="K12" s="32"/>
      <c r="L12" s="32"/>
      <c r="M12" s="32"/>
      <c r="N12" s="32"/>
      <c r="O12" s="32"/>
      <c r="P12" s="287" t="s">
        <v>38</v>
      </c>
      <c r="Q12" s="285">
        <v>45045</v>
      </c>
      <c r="R12" s="284">
        <v>4.792294697998508E-2</v>
      </c>
      <c r="S12" s="186">
        <v>9.371956431910447E-2</v>
      </c>
      <c r="T12" s="282">
        <v>9.6373046376749996E-2</v>
      </c>
      <c r="U12" s="322">
        <v>0.15045885145424998</v>
      </c>
      <c r="W12" s="32"/>
      <c r="X12" s="32"/>
    </row>
    <row r="13" spans="2:42" ht="15.75" customHeight="1" x14ac:dyDescent="0.3">
      <c r="B13" s="1" t="s">
        <v>0</v>
      </c>
      <c r="C13" s="1" t="s">
        <v>73</v>
      </c>
      <c r="D13" s="1" t="s">
        <v>74</v>
      </c>
      <c r="E13" s="1" t="s">
        <v>130</v>
      </c>
      <c r="F13" s="1" t="s">
        <v>4</v>
      </c>
      <c r="G13" s="1" t="s">
        <v>131</v>
      </c>
      <c r="I13" s="13" t="s">
        <v>56</v>
      </c>
      <c r="J13" s="35">
        <v>45100</v>
      </c>
      <c r="K13" s="18">
        <v>1.7886653884458457E-2</v>
      </c>
      <c r="L13" s="186">
        <v>1.7886653884458457E-2</v>
      </c>
      <c r="M13" s="16">
        <v>4.2194616513437498E-2</v>
      </c>
      <c r="N13" s="322">
        <v>4.2194616513437498E-2</v>
      </c>
      <c r="O13" s="32"/>
      <c r="P13" s="32"/>
      <c r="Q13" s="32"/>
      <c r="R13" s="32"/>
      <c r="S13" s="32"/>
      <c r="T13" s="32"/>
      <c r="U13" s="32"/>
    </row>
    <row r="14" spans="2:42" x14ac:dyDescent="0.3">
      <c r="B14" s="202" t="s">
        <v>13</v>
      </c>
      <c r="C14" s="209">
        <v>44406</v>
      </c>
      <c r="D14" s="210">
        <v>3.9289218981435024E-2</v>
      </c>
      <c r="E14" s="186">
        <f>D14</f>
        <v>3.9289218981435024E-2</v>
      </c>
      <c r="F14" s="205">
        <v>7.830341343000001E-2</v>
      </c>
      <c r="G14" s="322">
        <f>F14</f>
        <v>7.830341343000001E-2</v>
      </c>
      <c r="I14" s="13" t="s">
        <v>65</v>
      </c>
      <c r="J14" s="35">
        <v>45120</v>
      </c>
      <c r="K14" s="18">
        <v>1.6280268144578312E-2</v>
      </c>
      <c r="L14" s="186">
        <v>3.4166922029036768E-2</v>
      </c>
      <c r="M14" s="16">
        <v>3.2430294143999998E-2</v>
      </c>
      <c r="N14" s="322">
        <v>7.4624910657437496E-2</v>
      </c>
      <c r="O14" s="32"/>
      <c r="P14" s="287" t="s">
        <v>32</v>
      </c>
      <c r="Q14" s="285">
        <v>45004</v>
      </c>
      <c r="R14" s="284">
        <v>3.2583484975625902E-2</v>
      </c>
      <c r="S14" s="186">
        <v>3.2583484975625902E-2</v>
      </c>
      <c r="T14" s="282">
        <v>6.7675898294374995E-2</v>
      </c>
      <c r="U14" s="322">
        <v>6.7675898294374995E-2</v>
      </c>
    </row>
    <row r="15" spans="2:42" x14ac:dyDescent="0.3">
      <c r="B15" s="202" t="s">
        <v>18</v>
      </c>
      <c r="C15" s="209">
        <v>44413</v>
      </c>
      <c r="D15" s="210">
        <v>3.0706717222428074E-2</v>
      </c>
      <c r="E15" s="186">
        <f t="shared" ref="E15:E25" si="18">E14+D15</f>
        <v>6.9995936203863102E-2</v>
      </c>
      <c r="F15" s="205">
        <v>7.044120930825E-2</v>
      </c>
      <c r="G15" s="322">
        <f t="shared" ref="G15:G25" si="19">G14+F15</f>
        <v>0.14874462273825001</v>
      </c>
      <c r="I15" s="13" t="s">
        <v>43</v>
      </c>
      <c r="J15" s="35">
        <v>45134</v>
      </c>
      <c r="K15" s="18">
        <v>1.9121543922762271E-2</v>
      </c>
      <c r="L15" s="186">
        <v>5.3288465951799036E-2</v>
      </c>
      <c r="M15" s="16">
        <v>3.9734568271499994E-2</v>
      </c>
      <c r="N15" s="322">
        <v>0.1143594789289375</v>
      </c>
      <c r="O15" s="32"/>
      <c r="P15" s="287" t="s">
        <v>39</v>
      </c>
      <c r="Q15" s="285">
        <v>45045</v>
      </c>
      <c r="R15" s="284">
        <v>1.0746867809774435E-2</v>
      </c>
      <c r="S15" s="186">
        <v>4.3330352785400338E-2</v>
      </c>
      <c r="T15" s="282">
        <v>2.1440001280499998E-2</v>
      </c>
      <c r="U15" s="322">
        <v>8.9115899574874993E-2</v>
      </c>
    </row>
    <row r="16" spans="2:42" x14ac:dyDescent="0.3">
      <c r="B16" s="202" t="s">
        <v>26</v>
      </c>
      <c r="C16" s="209">
        <v>44421</v>
      </c>
      <c r="D16" s="210">
        <v>2.4355743821808513E-2</v>
      </c>
      <c r="E16" s="186">
        <f t="shared" si="18"/>
        <v>9.4351680025671611E-2</v>
      </c>
      <c r="F16" s="205">
        <v>4.5788798385000003E-2</v>
      </c>
      <c r="G16" s="322">
        <f t="shared" si="19"/>
        <v>0.19453342112325001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2:21" x14ac:dyDescent="0.3">
      <c r="B17" s="198" t="s">
        <v>71</v>
      </c>
      <c r="C17" s="201">
        <v>44754</v>
      </c>
      <c r="D17" s="199">
        <v>1.2947988089113313E-2</v>
      </c>
      <c r="E17" s="186">
        <f t="shared" si="18"/>
        <v>0.10729966811478492</v>
      </c>
      <c r="F17" s="248">
        <v>2.5481640559374998E-2</v>
      </c>
      <c r="G17" s="322">
        <f t="shared" si="19"/>
        <v>0.220015061682625</v>
      </c>
      <c r="I17" s="13" t="s">
        <v>57</v>
      </c>
      <c r="J17" s="35">
        <v>45100</v>
      </c>
      <c r="K17" s="18">
        <v>4.1712511737339225E-2</v>
      </c>
      <c r="L17" s="186">
        <v>4.1712511737339225E-2</v>
      </c>
      <c r="M17" s="16">
        <v>7.7835546901874997E-2</v>
      </c>
      <c r="N17" s="322">
        <v>7.7835546901874997E-2</v>
      </c>
      <c r="O17" s="32"/>
      <c r="P17" s="287" t="s">
        <v>34</v>
      </c>
      <c r="Q17" s="285">
        <v>45004</v>
      </c>
      <c r="R17" s="284">
        <v>2.4416330404311126E-2</v>
      </c>
      <c r="S17" s="186">
        <v>2.4416330404311126E-2</v>
      </c>
      <c r="T17" s="282">
        <v>5.3520596246249996E-2</v>
      </c>
      <c r="U17" s="322">
        <v>5.3520596246249996E-2</v>
      </c>
    </row>
    <row r="18" spans="2:21" x14ac:dyDescent="0.3">
      <c r="B18" s="198" t="s">
        <v>48</v>
      </c>
      <c r="C18" s="201">
        <v>44777</v>
      </c>
      <c r="D18" s="199">
        <v>3.9185770295907078E-2</v>
      </c>
      <c r="E18" s="186">
        <f t="shared" si="18"/>
        <v>0.146485438410692</v>
      </c>
      <c r="F18" s="248">
        <v>7.0847872694999994E-2</v>
      </c>
      <c r="G18" s="322">
        <f t="shared" si="19"/>
        <v>0.290862934377625</v>
      </c>
      <c r="I18" s="13" t="s">
        <v>66</v>
      </c>
      <c r="J18" s="35">
        <v>45120</v>
      </c>
      <c r="K18" s="18">
        <v>4.8377718971910101E-2</v>
      </c>
      <c r="L18" s="186">
        <v>9.0090230709249319E-2</v>
      </c>
      <c r="M18" s="16">
        <v>0.10333480772399999</v>
      </c>
      <c r="N18" s="322">
        <v>0.181170354625875</v>
      </c>
      <c r="O18" s="32"/>
      <c r="P18" s="287" t="s">
        <v>40</v>
      </c>
      <c r="Q18" s="285">
        <v>45045</v>
      </c>
      <c r="R18" s="284">
        <v>3.0669633617302388E-2</v>
      </c>
      <c r="S18" s="186">
        <v>5.5085964021613518E-2</v>
      </c>
      <c r="T18" s="282">
        <v>6.6737122751250003E-2</v>
      </c>
      <c r="U18" s="322">
        <v>0.1202577189975</v>
      </c>
    </row>
    <row r="19" spans="2:21" x14ac:dyDescent="0.3">
      <c r="B19" s="198" t="s">
        <v>49</v>
      </c>
      <c r="C19" s="201">
        <v>44783</v>
      </c>
      <c r="D19" s="199">
        <v>1.0290745463990066E-2</v>
      </c>
      <c r="E19" s="186">
        <f t="shared" si="18"/>
        <v>0.15677618387468206</v>
      </c>
      <c r="F19" s="248">
        <v>1.8646830780749999E-2</v>
      </c>
      <c r="G19" s="322">
        <f t="shared" si="19"/>
        <v>0.30950976515837503</v>
      </c>
      <c r="I19" s="13" t="s">
        <v>62</v>
      </c>
      <c r="J19" s="35">
        <v>45134</v>
      </c>
      <c r="K19" s="18">
        <v>4.2561740354097384E-2</v>
      </c>
      <c r="L19" s="186">
        <v>0.1326519710633467</v>
      </c>
      <c r="M19" s="16">
        <v>8.9592463445374998E-2</v>
      </c>
      <c r="N19" s="322">
        <v>0.27076281807125002</v>
      </c>
      <c r="O19" s="32"/>
      <c r="P19" s="32"/>
      <c r="Q19" s="32"/>
      <c r="R19" s="32"/>
      <c r="S19" s="32"/>
      <c r="T19" s="32"/>
      <c r="U19" s="32"/>
    </row>
    <row r="20" spans="2:21" x14ac:dyDescent="0.3">
      <c r="B20" s="198" t="s">
        <v>51</v>
      </c>
      <c r="C20" s="201">
        <v>44796</v>
      </c>
      <c r="D20" s="199">
        <v>1.8901883746156495E-2</v>
      </c>
      <c r="E20" s="186">
        <f t="shared" si="18"/>
        <v>0.17567806762083857</v>
      </c>
      <c r="F20" s="248">
        <v>4.1187204682874998E-2</v>
      </c>
      <c r="G20" s="322">
        <f t="shared" si="19"/>
        <v>0.35069696984125004</v>
      </c>
      <c r="I20" s="13" t="s">
        <v>78</v>
      </c>
      <c r="J20" s="35">
        <v>45146</v>
      </c>
      <c r="K20" s="18">
        <v>3.1173460359890111E-2</v>
      </c>
      <c r="L20" s="186">
        <v>0.1638254314232368</v>
      </c>
      <c r="M20" s="16">
        <v>6.5246052533249999E-2</v>
      </c>
      <c r="N20" s="322">
        <v>0.33600887060450002</v>
      </c>
      <c r="O20" s="32"/>
      <c r="P20" s="32"/>
      <c r="Q20" s="32"/>
      <c r="R20" s="32"/>
      <c r="S20" s="32"/>
      <c r="T20" s="32"/>
      <c r="U20" s="32"/>
    </row>
    <row r="21" spans="2:21" x14ac:dyDescent="0.3">
      <c r="B21" s="287" t="s">
        <v>36</v>
      </c>
      <c r="C21" s="285">
        <v>45045</v>
      </c>
      <c r="D21" s="284">
        <v>5.7839505209629632E-2</v>
      </c>
      <c r="E21" s="186">
        <f t="shared" si="18"/>
        <v>0.2335175728304682</v>
      </c>
      <c r="F21" s="282">
        <v>0.1171249980495</v>
      </c>
      <c r="G21" s="322">
        <f t="shared" si="19"/>
        <v>0.46782196789075003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2:21" x14ac:dyDescent="0.3">
      <c r="B22" s="13" t="s">
        <v>55</v>
      </c>
      <c r="C22" s="35">
        <v>45100</v>
      </c>
      <c r="D22" s="18">
        <v>3.4015607951991461E-2</v>
      </c>
      <c r="E22" s="186">
        <f t="shared" si="18"/>
        <v>0.26753318078245969</v>
      </c>
      <c r="F22" s="16">
        <v>7.1738917170749997E-2</v>
      </c>
      <c r="G22" s="322">
        <f t="shared" si="19"/>
        <v>0.53956088506150002</v>
      </c>
      <c r="I22" s="13" t="s">
        <v>58</v>
      </c>
      <c r="J22" s="35">
        <v>45100</v>
      </c>
      <c r="K22" s="18">
        <v>4.8660426133989146E-2</v>
      </c>
      <c r="L22" s="186">
        <v>4.8660426133989146E-2</v>
      </c>
      <c r="M22" s="16">
        <v>0.10758820218224999</v>
      </c>
      <c r="N22" s="322">
        <v>0.10758820218224999</v>
      </c>
      <c r="O22" s="32"/>
      <c r="P22" s="32"/>
      <c r="Q22" s="32"/>
      <c r="R22" s="32"/>
      <c r="S22" s="32"/>
      <c r="T22" s="32"/>
      <c r="U22" s="32"/>
    </row>
    <row r="23" spans="2:21" x14ac:dyDescent="0.3">
      <c r="B23" s="13" t="s">
        <v>64</v>
      </c>
      <c r="C23" s="35">
        <v>45120</v>
      </c>
      <c r="D23" s="18">
        <v>1.6366473070102194E-2</v>
      </c>
      <c r="E23" s="186">
        <f t="shared" si="18"/>
        <v>0.28389965385256188</v>
      </c>
      <c r="F23" s="16">
        <v>3.2831144978625E-2</v>
      </c>
      <c r="G23" s="322">
        <f t="shared" si="19"/>
        <v>0.57239203004012507</v>
      </c>
      <c r="I23" s="13" t="s">
        <v>67</v>
      </c>
      <c r="J23" s="35">
        <v>45120</v>
      </c>
      <c r="K23" s="18">
        <v>7.8753014642203526E-3</v>
      </c>
      <c r="L23" s="186">
        <v>5.6535727598209497E-2</v>
      </c>
      <c r="M23" s="16">
        <v>1.6136492700187501E-2</v>
      </c>
      <c r="N23" s="322">
        <v>0.12372469488243748</v>
      </c>
      <c r="O23" s="32"/>
      <c r="P23" s="32"/>
      <c r="Q23" s="32"/>
      <c r="R23" s="32"/>
      <c r="S23" s="32"/>
      <c r="T23" s="32"/>
      <c r="U23" s="32"/>
    </row>
    <row r="24" spans="2:21" x14ac:dyDescent="0.3">
      <c r="B24" s="13" t="s">
        <v>61</v>
      </c>
      <c r="C24" s="35">
        <v>45134</v>
      </c>
      <c r="D24" s="18">
        <v>6.3932943295208655E-2</v>
      </c>
      <c r="E24" s="186">
        <f t="shared" si="18"/>
        <v>0.34783259714777054</v>
      </c>
      <c r="F24" s="16">
        <v>0.124093842936</v>
      </c>
      <c r="G24" s="322">
        <f t="shared" si="19"/>
        <v>0.69648587297612508</v>
      </c>
      <c r="I24" s="13" t="s">
        <v>44</v>
      </c>
      <c r="J24" s="35">
        <v>45134</v>
      </c>
      <c r="K24" s="18">
        <v>3.8038774552472371E-2</v>
      </c>
      <c r="L24" s="186">
        <v>9.4574502150681861E-2</v>
      </c>
      <c r="M24" s="16">
        <v>7.2311710424249984E-2</v>
      </c>
      <c r="N24" s="322">
        <v>0.19603640530668748</v>
      </c>
      <c r="O24" s="32"/>
      <c r="P24" s="32"/>
      <c r="Q24" s="32"/>
      <c r="R24" s="32"/>
      <c r="S24" s="32"/>
      <c r="T24" s="32"/>
      <c r="U24" s="32"/>
    </row>
    <row r="25" spans="2:21" x14ac:dyDescent="0.3">
      <c r="B25" s="13" t="s">
        <v>80</v>
      </c>
      <c r="C25" s="35">
        <v>45146</v>
      </c>
      <c r="D25" s="18">
        <v>5.3229190612098028E-2</v>
      </c>
      <c r="E25" s="186">
        <f t="shared" si="18"/>
        <v>0.40106178775986856</v>
      </c>
      <c r="F25" s="16">
        <v>0.102625879500125</v>
      </c>
      <c r="G25" s="322">
        <f t="shared" si="19"/>
        <v>0.7991117524762501</v>
      </c>
      <c r="I25" s="13" t="s">
        <v>79</v>
      </c>
      <c r="J25" s="35">
        <v>45146</v>
      </c>
      <c r="K25" s="18">
        <v>3.0115005225647792E-2</v>
      </c>
      <c r="L25" s="186">
        <v>0.12468950737632965</v>
      </c>
      <c r="M25" s="16">
        <v>6.2759670890250002E-2</v>
      </c>
      <c r="N25" s="322">
        <v>0.25879607619693745</v>
      </c>
      <c r="O25" s="32"/>
      <c r="P25" s="32"/>
      <c r="Q25" s="32"/>
      <c r="R25" s="32"/>
      <c r="S25" s="32"/>
      <c r="T25" s="32"/>
      <c r="U25" s="32"/>
    </row>
    <row r="26" spans="2:21" x14ac:dyDescent="0.3"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</row>
    <row r="27" spans="2:21" ht="28.8" x14ac:dyDescent="0.3">
      <c r="B27" s="1" t="s">
        <v>0</v>
      </c>
      <c r="C27" s="1" t="s">
        <v>73</v>
      </c>
      <c r="D27" s="1" t="s">
        <v>74</v>
      </c>
      <c r="E27" s="1" t="s">
        <v>130</v>
      </c>
      <c r="F27" s="1" t="s">
        <v>4</v>
      </c>
      <c r="G27" s="1" t="s">
        <v>131</v>
      </c>
      <c r="I27" s="13" t="s">
        <v>59</v>
      </c>
      <c r="J27" s="35">
        <v>45100</v>
      </c>
      <c r="K27" s="18">
        <v>2.2105599118509095E-2</v>
      </c>
      <c r="L27" s="186">
        <v>2.2105599118509095E-2</v>
      </c>
      <c r="M27" s="16">
        <v>4.1293259153374992E-2</v>
      </c>
      <c r="N27" s="322">
        <v>4.1293259153374992E-2</v>
      </c>
      <c r="O27" s="32"/>
      <c r="P27" s="32"/>
      <c r="Q27" s="32"/>
      <c r="R27" s="32"/>
      <c r="S27" s="32"/>
      <c r="T27" s="32"/>
      <c r="U27" s="32"/>
    </row>
    <row r="28" spans="2:21" x14ac:dyDescent="0.3">
      <c r="B28" s="202" t="s">
        <v>10</v>
      </c>
      <c r="C28" s="209">
        <v>44406</v>
      </c>
      <c r="D28" s="210">
        <v>1.4761361997822069E-2</v>
      </c>
      <c r="E28" s="186">
        <f>D28</f>
        <v>1.4761361997822069E-2</v>
      </c>
      <c r="F28" s="205">
        <v>2.7958019623874997E-2</v>
      </c>
      <c r="G28" s="322">
        <f>F28</f>
        <v>2.7958019623874997E-2</v>
      </c>
      <c r="I28" s="13" t="s">
        <v>68</v>
      </c>
      <c r="J28" s="35">
        <v>45120</v>
      </c>
      <c r="K28" s="18">
        <v>1.2289907989089242E-2</v>
      </c>
      <c r="L28" s="186">
        <v>3.4395507107598339E-2</v>
      </c>
      <c r="M28" s="16">
        <v>2.5132861837687499E-2</v>
      </c>
      <c r="N28" s="322">
        <v>6.6426120991062487E-2</v>
      </c>
      <c r="O28" s="32"/>
      <c r="P28" s="32"/>
      <c r="Q28" s="32"/>
      <c r="R28" s="32"/>
      <c r="S28" s="32"/>
      <c r="T28" s="32"/>
      <c r="U28" s="32"/>
    </row>
    <row r="29" spans="2:21" x14ac:dyDescent="0.3">
      <c r="B29" s="202" t="s">
        <v>21</v>
      </c>
      <c r="C29" s="209">
        <v>44413</v>
      </c>
      <c r="D29" s="210">
        <v>1.5058361144762035E-2</v>
      </c>
      <c r="E29" s="186">
        <f t="shared" ref="E29:E37" si="20">E28+D29</f>
        <v>2.9819723142584104E-2</v>
      </c>
      <c r="F29" s="205">
        <v>2.7526684172625E-2</v>
      </c>
      <c r="G29" s="322">
        <f t="shared" ref="G29:G37" si="21">G28+F29</f>
        <v>5.5484703796500001E-2</v>
      </c>
      <c r="I29" s="13" t="s">
        <v>45</v>
      </c>
      <c r="J29" s="35">
        <v>45134</v>
      </c>
      <c r="K29" s="18">
        <v>4.1529324627726745E-2</v>
      </c>
      <c r="L29" s="186">
        <v>7.5924831735325077E-2</v>
      </c>
      <c r="M29" s="16">
        <v>7.2344083501499984E-2</v>
      </c>
      <c r="N29" s="322">
        <v>0.13877020449256247</v>
      </c>
      <c r="O29" s="32"/>
      <c r="P29" s="32"/>
      <c r="Q29" s="32"/>
      <c r="R29" s="32"/>
      <c r="S29" s="32"/>
      <c r="T29" s="32"/>
      <c r="U29" s="32"/>
    </row>
    <row r="30" spans="2:21" x14ac:dyDescent="0.3">
      <c r="B30" s="202" t="s">
        <v>27</v>
      </c>
      <c r="C30" s="209">
        <v>44421</v>
      </c>
      <c r="D30" s="210">
        <v>2.8185368694723621E-2</v>
      </c>
      <c r="E30" s="186">
        <f t="shared" si="20"/>
        <v>5.8005091837307725E-2</v>
      </c>
      <c r="F30" s="205">
        <v>6.7306660443000002E-2</v>
      </c>
      <c r="G30" s="322">
        <f t="shared" si="21"/>
        <v>0.1227913642395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</row>
    <row r="31" spans="2:21" x14ac:dyDescent="0.3">
      <c r="B31" s="198" t="s">
        <v>72</v>
      </c>
      <c r="C31" s="201">
        <v>44754</v>
      </c>
      <c r="D31" s="199">
        <v>2.1222551780676606E-2</v>
      </c>
      <c r="E31" s="186">
        <f t="shared" si="20"/>
        <v>7.9227643617984331E-2</v>
      </c>
      <c r="F31" s="248">
        <v>4.6265162881875002E-2</v>
      </c>
      <c r="G31" s="322">
        <f t="shared" si="21"/>
        <v>0.16905652712137501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</row>
    <row r="32" spans="2:21" x14ac:dyDescent="0.3">
      <c r="B32" s="287" t="s">
        <v>33</v>
      </c>
      <c r="C32" s="285">
        <v>45004</v>
      </c>
      <c r="D32" s="284">
        <v>2.7976898447768763E-2</v>
      </c>
      <c r="E32" s="186">
        <f t="shared" si="20"/>
        <v>0.1072045420657531</v>
      </c>
      <c r="F32" s="282">
        <v>5.5170443739E-2</v>
      </c>
      <c r="G32" s="322">
        <f t="shared" si="21"/>
        <v>0.22422697086037502</v>
      </c>
    </row>
    <row r="33" spans="2:7" x14ac:dyDescent="0.3">
      <c r="B33" s="287" t="s">
        <v>37</v>
      </c>
      <c r="C33" s="285">
        <v>45045</v>
      </c>
      <c r="D33" s="284">
        <v>3.8450563674918829E-2</v>
      </c>
      <c r="E33" s="186">
        <f t="shared" si="20"/>
        <v>0.14565510574067192</v>
      </c>
      <c r="F33" s="282">
        <v>7.1056641671250004E-2</v>
      </c>
      <c r="G33" s="322">
        <f t="shared" si="21"/>
        <v>0.29528361253162505</v>
      </c>
    </row>
    <row r="34" spans="2:7" x14ac:dyDescent="0.3">
      <c r="B34" s="13" t="s">
        <v>56</v>
      </c>
      <c r="C34" s="35">
        <v>45100</v>
      </c>
      <c r="D34" s="18">
        <v>1.7886653884458457E-2</v>
      </c>
      <c r="E34" s="186">
        <f t="shared" si="20"/>
        <v>0.16354175962513037</v>
      </c>
      <c r="F34" s="16">
        <v>4.2194616513437498E-2</v>
      </c>
      <c r="G34" s="322">
        <f t="shared" si="21"/>
        <v>0.33747822904506253</v>
      </c>
    </row>
    <row r="35" spans="2:7" x14ac:dyDescent="0.3">
      <c r="B35" s="13" t="s">
        <v>65</v>
      </c>
      <c r="C35" s="35">
        <v>45120</v>
      </c>
      <c r="D35" s="18">
        <v>1.6280268144578312E-2</v>
      </c>
      <c r="E35" s="186">
        <f t="shared" si="20"/>
        <v>0.17982202776970868</v>
      </c>
      <c r="F35" s="16">
        <v>3.2430294143999998E-2</v>
      </c>
      <c r="G35" s="322">
        <f t="shared" si="21"/>
        <v>0.36990852318906253</v>
      </c>
    </row>
    <row r="36" spans="2:7" x14ac:dyDescent="0.3">
      <c r="B36" s="13" t="s">
        <v>43</v>
      </c>
      <c r="C36" s="35">
        <v>45134</v>
      </c>
      <c r="D36" s="18">
        <v>1.9121543922762271E-2</v>
      </c>
      <c r="E36" s="186">
        <f t="shared" si="20"/>
        <v>0.19894357169247096</v>
      </c>
      <c r="F36" s="16">
        <v>3.9734568271499994E-2</v>
      </c>
      <c r="G36" s="322">
        <f t="shared" si="21"/>
        <v>0.40964309146056255</v>
      </c>
    </row>
    <row r="37" spans="2:7" x14ac:dyDescent="0.3">
      <c r="B37" s="13" t="s">
        <v>77</v>
      </c>
      <c r="C37" s="35">
        <v>45146</v>
      </c>
      <c r="D37" s="18">
        <f>'Composite Samples'!I110/'Composite Samples'!F110</f>
        <v>1.2349899188642603</v>
      </c>
      <c r="E37" s="186">
        <f t="shared" si="20"/>
        <v>1.4339334905567314</v>
      </c>
      <c r="F37" s="16">
        <v>0.32170648487100001</v>
      </c>
      <c r="G37" s="322">
        <f t="shared" si="21"/>
        <v>0.7313495763315625</v>
      </c>
    </row>
    <row r="39" spans="2:7" ht="28.8" x14ac:dyDescent="0.3">
      <c r="B39" s="1" t="s">
        <v>0</v>
      </c>
      <c r="C39" s="1" t="s">
        <v>73</v>
      </c>
      <c r="D39" s="1" t="s">
        <v>74</v>
      </c>
      <c r="E39" s="1" t="s">
        <v>130</v>
      </c>
      <c r="F39" s="1" t="s">
        <v>4</v>
      </c>
      <c r="G39" s="1" t="s">
        <v>131</v>
      </c>
    </row>
    <row r="40" spans="2:7" x14ac:dyDescent="0.3">
      <c r="B40" s="202" t="s">
        <v>19</v>
      </c>
      <c r="C40" s="209">
        <v>44413</v>
      </c>
      <c r="D40" s="210">
        <v>3.4816069629649893E-2</v>
      </c>
      <c r="E40" s="186">
        <f>D40</f>
        <v>3.4816069629649893E-2</v>
      </c>
      <c r="F40" s="205">
        <v>7.9554719103750005E-2</v>
      </c>
      <c r="G40" s="322">
        <f>F40</f>
        <v>7.9554719103750005E-2</v>
      </c>
    </row>
    <row r="41" spans="2:7" x14ac:dyDescent="0.3">
      <c r="B41" s="202" t="s">
        <v>24</v>
      </c>
      <c r="C41" s="209">
        <v>44421</v>
      </c>
      <c r="D41" s="210">
        <v>1.4704209641736405E-2</v>
      </c>
      <c r="E41" s="186">
        <f t="shared" ref="E41:E48" si="22">E40+D41</f>
        <v>4.9520279271386296E-2</v>
      </c>
      <c r="F41" s="205">
        <v>3.1628754939375003E-2</v>
      </c>
      <c r="G41" s="322">
        <f t="shared" ref="G41:G48" si="23">G40+F41</f>
        <v>0.11118347404312501</v>
      </c>
    </row>
    <row r="42" spans="2:7" x14ac:dyDescent="0.3">
      <c r="B42" s="198" t="s">
        <v>53</v>
      </c>
      <c r="C42" s="201">
        <v>44777</v>
      </c>
      <c r="D42" s="199">
        <v>6.4307165637578411E-3</v>
      </c>
      <c r="E42" s="186">
        <f t="shared" si="22"/>
        <v>5.5950995835144138E-2</v>
      </c>
      <c r="F42" s="248">
        <v>1.230196078646875E-2</v>
      </c>
      <c r="G42" s="322">
        <f t="shared" si="23"/>
        <v>0.12348543482959376</v>
      </c>
    </row>
    <row r="43" spans="2:7" x14ac:dyDescent="0.3">
      <c r="B43" s="287" t="s">
        <v>31</v>
      </c>
      <c r="C43" s="285">
        <v>45004</v>
      </c>
      <c r="D43" s="284">
        <v>4.5796617339119383E-2</v>
      </c>
      <c r="E43" s="186">
        <f t="shared" si="22"/>
        <v>0.10174761317426352</v>
      </c>
      <c r="F43" s="282">
        <v>5.4085805077499993E-2</v>
      </c>
      <c r="G43" s="322">
        <f t="shared" si="23"/>
        <v>0.17757123990709375</v>
      </c>
    </row>
    <row r="44" spans="2:7" x14ac:dyDescent="0.3">
      <c r="B44" s="287" t="s">
        <v>38</v>
      </c>
      <c r="C44" s="285">
        <v>45045</v>
      </c>
      <c r="D44" s="284">
        <v>4.792294697998508E-2</v>
      </c>
      <c r="E44" s="186">
        <f t="shared" si="22"/>
        <v>0.14967056015424859</v>
      </c>
      <c r="F44" s="282">
        <v>9.6373046376749996E-2</v>
      </c>
      <c r="G44" s="322">
        <f t="shared" si="23"/>
        <v>0.27394428628384376</v>
      </c>
    </row>
    <row r="45" spans="2:7" x14ac:dyDescent="0.3">
      <c r="B45" s="13" t="s">
        <v>57</v>
      </c>
      <c r="C45" s="35">
        <v>45100</v>
      </c>
      <c r="D45" s="18">
        <v>4.1712511737339225E-2</v>
      </c>
      <c r="E45" s="186">
        <f t="shared" si="22"/>
        <v>0.19138307189158782</v>
      </c>
      <c r="F45" s="16">
        <v>7.7835546901874997E-2</v>
      </c>
      <c r="G45" s="322">
        <f t="shared" si="23"/>
        <v>0.35177983318571876</v>
      </c>
    </row>
    <row r="46" spans="2:7" x14ac:dyDescent="0.3">
      <c r="B46" s="13" t="s">
        <v>66</v>
      </c>
      <c r="C46" s="35">
        <v>45120</v>
      </c>
      <c r="D46" s="18">
        <v>4.8377718971910101E-2</v>
      </c>
      <c r="E46" s="186">
        <f t="shared" si="22"/>
        <v>0.23976079086349791</v>
      </c>
      <c r="F46" s="16">
        <v>0.10333480772399999</v>
      </c>
      <c r="G46" s="322">
        <f t="shared" si="23"/>
        <v>0.45511464090971876</v>
      </c>
    </row>
    <row r="47" spans="2:7" x14ac:dyDescent="0.3">
      <c r="B47" s="13" t="s">
        <v>62</v>
      </c>
      <c r="C47" s="35">
        <v>45134</v>
      </c>
      <c r="D47" s="18">
        <v>4.2561740354097384E-2</v>
      </c>
      <c r="E47" s="186">
        <f t="shared" si="22"/>
        <v>0.28232253121759532</v>
      </c>
      <c r="F47" s="16">
        <v>8.9592463445374998E-2</v>
      </c>
      <c r="G47" s="322">
        <f t="shared" si="23"/>
        <v>0.54470710435509373</v>
      </c>
    </row>
    <row r="48" spans="2:7" x14ac:dyDescent="0.3">
      <c r="B48" s="13" t="s">
        <v>78</v>
      </c>
      <c r="C48" s="35">
        <v>45146</v>
      </c>
      <c r="D48" s="18">
        <v>3.1173460359890111E-2</v>
      </c>
      <c r="E48" s="186">
        <f t="shared" si="22"/>
        <v>0.31349599157748542</v>
      </c>
      <c r="F48" s="16">
        <v>6.5246052533249999E-2</v>
      </c>
      <c r="G48" s="322">
        <f t="shared" si="23"/>
        <v>0.60995315688834373</v>
      </c>
    </row>
    <row r="50" spans="2:7" ht="28.8" x14ac:dyDescent="0.3">
      <c r="B50" s="1" t="s">
        <v>0</v>
      </c>
      <c r="C50" s="1" t="s">
        <v>73</v>
      </c>
      <c r="D50" s="1" t="s">
        <v>74</v>
      </c>
      <c r="E50" s="1" t="s">
        <v>130</v>
      </c>
      <c r="F50" s="1" t="s">
        <v>4</v>
      </c>
      <c r="G50" s="1" t="s">
        <v>131</v>
      </c>
    </row>
    <row r="51" spans="2:7" x14ac:dyDescent="0.3">
      <c r="B51" s="202" t="s">
        <v>12</v>
      </c>
      <c r="C51" s="209">
        <v>44406</v>
      </c>
      <c r="D51" s="210">
        <v>2.8522095944787992E-2</v>
      </c>
      <c r="E51" s="186">
        <f>D51</f>
        <v>2.8522095944787992E-2</v>
      </c>
      <c r="F51" s="205">
        <v>3.2287012609500003E-2</v>
      </c>
      <c r="G51" s="322">
        <f>F51</f>
        <v>3.2287012609500003E-2</v>
      </c>
    </row>
    <row r="52" spans="2:7" x14ac:dyDescent="0.3">
      <c r="B52" s="202" t="s">
        <v>23</v>
      </c>
      <c r="C52" s="209">
        <v>44413</v>
      </c>
      <c r="D52" s="210">
        <v>1.4504291018941295E-2</v>
      </c>
      <c r="E52" s="186">
        <f t="shared" ref="E52:E63" si="24">E51+D52</f>
        <v>4.3026386963729291E-2</v>
      </c>
      <c r="F52" s="205">
        <v>2.8907052000750003E-2</v>
      </c>
      <c r="G52" s="322">
        <f t="shared" ref="G52:G63" si="25">G51+F52</f>
        <v>6.119406461025001E-2</v>
      </c>
    </row>
    <row r="53" spans="2:7" x14ac:dyDescent="0.3">
      <c r="B53" s="202" t="s">
        <v>29</v>
      </c>
      <c r="C53" s="209">
        <v>44421</v>
      </c>
      <c r="D53" s="210">
        <v>2.2718415220178003E-2</v>
      </c>
      <c r="E53" s="186">
        <f t="shared" si="24"/>
        <v>6.5744802183907297E-2</v>
      </c>
      <c r="F53" s="205">
        <v>4.2756057444375002E-2</v>
      </c>
      <c r="G53" s="322">
        <f t="shared" si="25"/>
        <v>0.103950122054625</v>
      </c>
    </row>
    <row r="54" spans="2:7" x14ac:dyDescent="0.3">
      <c r="B54" s="198" t="s">
        <v>41</v>
      </c>
      <c r="C54" s="201">
        <v>44754</v>
      </c>
      <c r="D54" s="199">
        <v>2.7760354085790886E-2</v>
      </c>
      <c r="E54" s="186">
        <f t="shared" si="24"/>
        <v>9.3505156269698186E-2</v>
      </c>
      <c r="F54" s="248">
        <v>5.1773060369999999E-2</v>
      </c>
      <c r="G54" s="322">
        <f t="shared" si="25"/>
        <v>0.15572318242462502</v>
      </c>
    </row>
    <row r="55" spans="2:7" x14ac:dyDescent="0.3">
      <c r="B55" s="198" t="s">
        <v>46</v>
      </c>
      <c r="C55" s="201">
        <v>44777</v>
      </c>
      <c r="D55" s="199">
        <v>1.8748977215822783E-2</v>
      </c>
      <c r="E55" s="186">
        <f t="shared" si="24"/>
        <v>0.11225413348552096</v>
      </c>
      <c r="F55" s="248">
        <v>4.4435076001499998E-2</v>
      </c>
      <c r="G55" s="322">
        <f t="shared" si="25"/>
        <v>0.200158258426125</v>
      </c>
    </row>
    <row r="56" spans="2:7" x14ac:dyDescent="0.3">
      <c r="B56" s="198" t="s">
        <v>50</v>
      </c>
      <c r="C56" s="201">
        <v>44783</v>
      </c>
      <c r="D56" s="199">
        <v>3.1779787840978201E-2</v>
      </c>
      <c r="E56" s="186">
        <f t="shared" si="24"/>
        <v>0.14403392132649917</v>
      </c>
      <c r="F56" s="248">
        <v>6.2701521410249997E-2</v>
      </c>
      <c r="G56" s="322">
        <f t="shared" si="25"/>
        <v>0.26285977983637498</v>
      </c>
    </row>
    <row r="57" spans="2:7" x14ac:dyDescent="0.3">
      <c r="B57" s="198" t="s">
        <v>52</v>
      </c>
      <c r="C57" s="201">
        <v>44796</v>
      </c>
      <c r="D57" s="199">
        <v>1.9971370823819133E-2</v>
      </c>
      <c r="E57" s="186">
        <f t="shared" si="24"/>
        <v>0.16400529215031831</v>
      </c>
      <c r="F57" s="248">
        <v>4.0801510593062494E-2</v>
      </c>
      <c r="G57" s="322">
        <f t="shared" si="25"/>
        <v>0.30366129042943746</v>
      </c>
    </row>
    <row r="58" spans="2:7" x14ac:dyDescent="0.3">
      <c r="B58" s="287" t="s">
        <v>32</v>
      </c>
      <c r="C58" s="285">
        <v>45004</v>
      </c>
      <c r="D58" s="284">
        <v>3.2583484975625902E-2</v>
      </c>
      <c r="E58" s="186">
        <f t="shared" si="24"/>
        <v>0.19658877712594422</v>
      </c>
      <c r="F58" s="282">
        <v>6.7675898294374995E-2</v>
      </c>
      <c r="G58" s="322">
        <f t="shared" si="25"/>
        <v>0.37133718872381244</v>
      </c>
    </row>
    <row r="59" spans="2:7" x14ac:dyDescent="0.3">
      <c r="B59" s="287" t="s">
        <v>39</v>
      </c>
      <c r="C59" s="285">
        <v>45045</v>
      </c>
      <c r="D59" s="284">
        <v>1.0746867809774435E-2</v>
      </c>
      <c r="E59" s="186">
        <f t="shared" si="24"/>
        <v>0.20733564493571865</v>
      </c>
      <c r="F59" s="282">
        <v>2.1440001280499998E-2</v>
      </c>
      <c r="G59" s="322">
        <f t="shared" si="25"/>
        <v>0.39277719000431244</v>
      </c>
    </row>
    <row r="60" spans="2:7" x14ac:dyDescent="0.3">
      <c r="B60" s="13" t="s">
        <v>58</v>
      </c>
      <c r="C60" s="35">
        <v>45100</v>
      </c>
      <c r="D60" s="18">
        <v>4.8660426133989146E-2</v>
      </c>
      <c r="E60" s="186">
        <f t="shared" si="24"/>
        <v>0.25599607106970779</v>
      </c>
      <c r="F60" s="16">
        <v>0.10758820218224999</v>
      </c>
      <c r="G60" s="322">
        <f t="shared" si="25"/>
        <v>0.5003653921865624</v>
      </c>
    </row>
    <row r="61" spans="2:7" x14ac:dyDescent="0.3">
      <c r="B61" s="13" t="s">
        <v>67</v>
      </c>
      <c r="C61" s="35">
        <v>45120</v>
      </c>
      <c r="D61" s="18">
        <v>7.8753014642203526E-3</v>
      </c>
      <c r="E61" s="186">
        <f t="shared" si="24"/>
        <v>0.26387137253392812</v>
      </c>
      <c r="F61" s="16">
        <v>1.6136492700187501E-2</v>
      </c>
      <c r="G61" s="322">
        <f t="shared" si="25"/>
        <v>0.51650188488674986</v>
      </c>
    </row>
    <row r="62" spans="2:7" x14ac:dyDescent="0.3">
      <c r="B62" s="13" t="s">
        <v>44</v>
      </c>
      <c r="C62" s="35">
        <v>45134</v>
      </c>
      <c r="D62" s="18">
        <v>3.8038774552472371E-2</v>
      </c>
      <c r="E62" s="186">
        <f t="shared" si="24"/>
        <v>0.30191014708640052</v>
      </c>
      <c r="F62" s="16">
        <v>7.2311710424249984E-2</v>
      </c>
      <c r="G62" s="322">
        <f t="shared" si="25"/>
        <v>0.58881359531099986</v>
      </c>
    </row>
    <row r="63" spans="2:7" x14ac:dyDescent="0.3">
      <c r="B63" s="13" t="s">
        <v>79</v>
      </c>
      <c r="C63" s="35">
        <v>45146</v>
      </c>
      <c r="D63" s="18">
        <v>3.0115005225647792E-2</v>
      </c>
      <c r="E63" s="186">
        <f t="shared" si="24"/>
        <v>0.33202515231204832</v>
      </c>
      <c r="F63" s="16">
        <v>6.2759670890250002E-2</v>
      </c>
      <c r="G63" s="322">
        <f t="shared" si="25"/>
        <v>0.65157326620124989</v>
      </c>
    </row>
    <row r="65" spans="2:7" ht="28.8" x14ac:dyDescent="0.3">
      <c r="B65" s="1" t="s">
        <v>0</v>
      </c>
      <c r="C65" s="1" t="s">
        <v>73</v>
      </c>
      <c r="D65" s="1" t="s">
        <v>74</v>
      </c>
      <c r="E65" s="1" t="s">
        <v>130</v>
      </c>
      <c r="F65" s="1" t="s">
        <v>4</v>
      </c>
      <c r="G65" s="1" t="s">
        <v>131</v>
      </c>
    </row>
    <row r="66" spans="2:7" x14ac:dyDescent="0.3">
      <c r="B66" s="202" t="s">
        <v>14</v>
      </c>
      <c r="C66" s="209">
        <v>44406</v>
      </c>
      <c r="D66" s="210">
        <v>2.627872287701041E-2</v>
      </c>
      <c r="E66" s="186">
        <f>D66</f>
        <v>2.627872287701041E-2</v>
      </c>
      <c r="F66" s="205">
        <v>5.5553220162000004E-2</v>
      </c>
      <c r="G66" s="322">
        <f>F66</f>
        <v>5.5553220162000004E-2</v>
      </c>
    </row>
    <row r="67" spans="2:7" x14ac:dyDescent="0.3">
      <c r="B67" s="202" t="s">
        <v>22</v>
      </c>
      <c r="C67" s="209">
        <v>44413</v>
      </c>
      <c r="D67" s="210">
        <v>2.8779592972922853E-2</v>
      </c>
      <c r="E67" s="186">
        <f t="shared" ref="E67:E76" si="26">E66+D67</f>
        <v>5.5058315849933259E-2</v>
      </c>
      <c r="F67" s="205">
        <v>5.8192336991250003E-2</v>
      </c>
      <c r="G67" s="322">
        <f t="shared" ref="G67:G76" si="27">G66+F67</f>
        <v>0.11374555715325001</v>
      </c>
    </row>
    <row r="68" spans="2:7" x14ac:dyDescent="0.3">
      <c r="B68" s="202" t="s">
        <v>28</v>
      </c>
      <c r="C68" s="209">
        <v>44421</v>
      </c>
      <c r="D68" s="210">
        <v>1.9648530039748393E-2</v>
      </c>
      <c r="E68" s="186">
        <f t="shared" si="26"/>
        <v>7.4706845889681656E-2</v>
      </c>
      <c r="F68" s="205">
        <v>3.6703454114250002E-2</v>
      </c>
      <c r="G68" s="322">
        <f t="shared" si="27"/>
        <v>0.15044901126750002</v>
      </c>
    </row>
    <row r="69" spans="2:7" x14ac:dyDescent="0.3">
      <c r="B69" s="198" t="s">
        <v>42</v>
      </c>
      <c r="C69" s="201">
        <v>44754</v>
      </c>
      <c r="D69" s="199">
        <v>4.5967234306436171E-2</v>
      </c>
      <c r="E69" s="186">
        <f t="shared" si="26"/>
        <v>0.12067408019611783</v>
      </c>
      <c r="F69" s="248">
        <v>0.108023000620125</v>
      </c>
      <c r="G69" s="322">
        <f t="shared" si="27"/>
        <v>0.25847201188762503</v>
      </c>
    </row>
    <row r="70" spans="2:7" x14ac:dyDescent="0.3">
      <c r="B70" s="198" t="s">
        <v>47</v>
      </c>
      <c r="C70" s="201">
        <v>44777</v>
      </c>
      <c r="D70" s="199">
        <v>2.7707459234450341E-2</v>
      </c>
      <c r="E70" s="186">
        <f t="shared" si="26"/>
        <v>0.14838153943056817</v>
      </c>
      <c r="F70" s="248">
        <v>5.746527045225E-2</v>
      </c>
      <c r="G70" s="322">
        <f t="shared" si="27"/>
        <v>0.31593728233987506</v>
      </c>
    </row>
    <row r="71" spans="2:7" x14ac:dyDescent="0.3">
      <c r="B71" s="198" t="s">
        <v>81</v>
      </c>
      <c r="C71" s="201">
        <v>44783</v>
      </c>
      <c r="D71" s="199">
        <v>2.9518101311857652E-2</v>
      </c>
      <c r="E71" s="186">
        <f t="shared" si="26"/>
        <v>0.17789964074242581</v>
      </c>
      <c r="F71" s="248">
        <v>5.744222515287499E-2</v>
      </c>
      <c r="G71" s="322">
        <f t="shared" si="27"/>
        <v>0.37337950749275006</v>
      </c>
    </row>
    <row r="72" spans="2:7" x14ac:dyDescent="0.3">
      <c r="B72" s="287" t="s">
        <v>34</v>
      </c>
      <c r="C72" s="285">
        <v>45004</v>
      </c>
      <c r="D72" s="284">
        <v>2.4416330404311126E-2</v>
      </c>
      <c r="E72" s="186">
        <f t="shared" si="26"/>
        <v>0.20231597114673694</v>
      </c>
      <c r="F72" s="282">
        <v>5.3520596246249996E-2</v>
      </c>
      <c r="G72" s="322">
        <f t="shared" si="27"/>
        <v>0.42690010373900006</v>
      </c>
    </row>
    <row r="73" spans="2:7" x14ac:dyDescent="0.3">
      <c r="B73" s="287" t="s">
        <v>40</v>
      </c>
      <c r="C73" s="285">
        <v>45045</v>
      </c>
      <c r="D73" s="284">
        <v>3.0669633617302388E-2</v>
      </c>
      <c r="E73" s="186">
        <f t="shared" si="26"/>
        <v>0.23298560476403932</v>
      </c>
      <c r="F73" s="282">
        <v>6.6737122751250003E-2</v>
      </c>
      <c r="G73" s="322">
        <f t="shared" si="27"/>
        <v>0.49363722649025005</v>
      </c>
    </row>
    <row r="74" spans="2:7" x14ac:dyDescent="0.3">
      <c r="B74" s="13" t="s">
        <v>59</v>
      </c>
      <c r="C74" s="35">
        <v>45100</v>
      </c>
      <c r="D74" s="18">
        <v>2.2105599118509095E-2</v>
      </c>
      <c r="E74" s="186">
        <f t="shared" si="26"/>
        <v>0.25509120388254841</v>
      </c>
      <c r="F74" s="16">
        <v>4.1293259153374992E-2</v>
      </c>
      <c r="G74" s="322">
        <f t="shared" si="27"/>
        <v>0.534930485643625</v>
      </c>
    </row>
    <row r="75" spans="2:7" x14ac:dyDescent="0.3">
      <c r="B75" s="13" t="s">
        <v>68</v>
      </c>
      <c r="C75" s="35">
        <v>45120</v>
      </c>
      <c r="D75" s="18">
        <v>1.2289907989089242E-2</v>
      </c>
      <c r="E75" s="186">
        <f t="shared" si="26"/>
        <v>0.26738111187163766</v>
      </c>
      <c r="F75" s="16">
        <v>2.5132861837687499E-2</v>
      </c>
      <c r="G75" s="322">
        <f t="shared" si="27"/>
        <v>0.56006334748131248</v>
      </c>
    </row>
    <row r="76" spans="2:7" x14ac:dyDescent="0.3">
      <c r="B76" s="13" t="s">
        <v>45</v>
      </c>
      <c r="C76" s="35">
        <v>45134</v>
      </c>
      <c r="D76" s="18">
        <v>4.1529324627726745E-2</v>
      </c>
      <c r="E76" s="186">
        <f t="shared" si="26"/>
        <v>0.30891043649936439</v>
      </c>
      <c r="F76" s="16">
        <v>7.2344083501499984E-2</v>
      </c>
      <c r="G76" s="322">
        <f t="shared" si="27"/>
        <v>0.63240743098281249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62DC-E5B7-49F4-A43F-DEF8C5BFDEDE}">
  <dimension ref="A1:V48"/>
  <sheetViews>
    <sheetView tabSelected="1" topLeftCell="C1" workbookViewId="0">
      <selection activeCell="P21" sqref="P21"/>
    </sheetView>
  </sheetViews>
  <sheetFormatPr defaultRowHeight="14.4" x14ac:dyDescent="0.3"/>
  <cols>
    <col min="1" max="1" width="13.33203125" customWidth="1"/>
    <col min="2" max="2" width="12.21875" customWidth="1"/>
    <col min="11" max="11" width="14.109375" customWidth="1"/>
    <col min="14" max="14" width="14.5546875" customWidth="1"/>
    <col min="20" max="20" width="18.33203125" customWidth="1"/>
    <col min="21" max="21" width="16.21875" customWidth="1"/>
    <col min="22" max="22" width="13.77734375" customWidth="1"/>
  </cols>
  <sheetData>
    <row r="1" spans="1:22" ht="16.5" customHeight="1" thickBot="1" x14ac:dyDescent="0.35">
      <c r="A1" s="20" t="s">
        <v>0</v>
      </c>
      <c r="B1" s="20" t="s">
        <v>1</v>
      </c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31" t="s">
        <v>73</v>
      </c>
      <c r="I1" s="31" t="s">
        <v>74</v>
      </c>
      <c r="L1" s="332" t="s">
        <v>144</v>
      </c>
      <c r="M1" s="333"/>
      <c r="N1" s="333"/>
      <c r="O1" s="333"/>
    </row>
    <row r="2" spans="1:22" x14ac:dyDescent="0.3">
      <c r="A2" s="271" t="s">
        <v>30</v>
      </c>
      <c r="B2" s="272">
        <v>2.0019999999999998</v>
      </c>
      <c r="C2" s="274">
        <v>4.3292750724375002E-2</v>
      </c>
      <c r="D2" s="275">
        <v>2.1624750611575925</v>
      </c>
      <c r="E2" s="276">
        <v>6.2592099693750004E-3</v>
      </c>
      <c r="F2" s="275">
        <v>0.31264785061813194</v>
      </c>
      <c r="G2" s="275">
        <v>6.9166477776264639</v>
      </c>
      <c r="H2" s="277">
        <v>45004</v>
      </c>
      <c r="I2" s="278">
        <f t="shared" ref="I2:I35" si="0">C2/B2</f>
        <v>2.1624750611575927E-2</v>
      </c>
      <c r="L2" s="323" t="s">
        <v>139</v>
      </c>
      <c r="M2" s="323" t="s">
        <v>138</v>
      </c>
      <c r="N2" s="323" t="s">
        <v>140</v>
      </c>
      <c r="O2" s="323" t="s">
        <v>141</v>
      </c>
    </row>
    <row r="3" spans="1:22" x14ac:dyDescent="0.3">
      <c r="A3" s="279" t="s">
        <v>33</v>
      </c>
      <c r="B3" s="280">
        <v>1.972</v>
      </c>
      <c r="C3" s="282">
        <v>5.5170443739E-2</v>
      </c>
      <c r="D3" s="283">
        <v>2.7976898447768761</v>
      </c>
      <c r="E3" s="284">
        <v>1.4501068387500001E-2</v>
      </c>
      <c r="F3" s="283">
        <v>0.7353482955121704</v>
      </c>
      <c r="G3" s="283">
        <v>3.8045778603842195</v>
      </c>
      <c r="H3" s="285">
        <v>45004</v>
      </c>
      <c r="I3" s="286">
        <f t="shared" si="0"/>
        <v>2.7976898447768763E-2</v>
      </c>
      <c r="L3" s="324">
        <v>2.1624750611575927E-2</v>
      </c>
      <c r="M3" s="324">
        <v>4.5796617339119383E-2</v>
      </c>
      <c r="N3" s="325">
        <v>3.7411501977499997E-2</v>
      </c>
      <c r="O3" s="325">
        <v>4.1712511737339225E-2</v>
      </c>
      <c r="Q3" s="324">
        <v>2.1624750611575927E-2</v>
      </c>
      <c r="R3" s="325">
        <v>3.7411501977499997E-2</v>
      </c>
    </row>
    <row r="4" spans="1:22" x14ac:dyDescent="0.3">
      <c r="A4" s="279" t="s">
        <v>31</v>
      </c>
      <c r="B4" s="280">
        <v>1.181</v>
      </c>
      <c r="C4" s="282">
        <v>5.4085805077499993E-2</v>
      </c>
      <c r="D4" s="283">
        <v>4.5796617339119381</v>
      </c>
      <c r="E4" s="284">
        <v>6.8162937900000005E-3</v>
      </c>
      <c r="F4" s="283">
        <v>0.57716289500423379</v>
      </c>
      <c r="G4" s="283">
        <v>7.9347819715235586</v>
      </c>
      <c r="H4" s="285">
        <v>45004</v>
      </c>
      <c r="I4" s="286">
        <f t="shared" si="0"/>
        <v>4.5796617339119383E-2</v>
      </c>
      <c r="L4" s="324">
        <v>2.7976898447768763E-2</v>
      </c>
      <c r="M4" s="324">
        <v>3.2583484975625902E-2</v>
      </c>
      <c r="N4" s="325">
        <v>3.4015607951991461E-2</v>
      </c>
      <c r="O4" s="325">
        <v>4.8660426133989146E-2</v>
      </c>
      <c r="Q4" s="324">
        <v>2.7976898447768763E-2</v>
      </c>
      <c r="R4" s="325">
        <v>3.4015607951991461E-2</v>
      </c>
    </row>
    <row r="5" spans="1:22" ht="15" thickBot="1" x14ac:dyDescent="0.35">
      <c r="A5" s="279" t="s">
        <v>32</v>
      </c>
      <c r="B5" s="287">
        <v>2.077</v>
      </c>
      <c r="C5" s="282">
        <v>6.7675898294374995E-2</v>
      </c>
      <c r="D5" s="283">
        <v>3.25834849756259</v>
      </c>
      <c r="E5" s="284">
        <v>3.540156143484375E-3</v>
      </c>
      <c r="F5" s="283">
        <v>0.17044564966222317</v>
      </c>
      <c r="G5" s="283">
        <v>19.116642190749655</v>
      </c>
      <c r="H5" s="285">
        <v>45004</v>
      </c>
      <c r="I5" s="286">
        <f t="shared" si="0"/>
        <v>3.2583484975625902E-2</v>
      </c>
      <c r="L5" s="324">
        <v>4.8117931554435479E-2</v>
      </c>
      <c r="M5" s="324">
        <v>2.4416330404311126E-2</v>
      </c>
      <c r="N5" s="325">
        <v>1.7886653884458457E-2</v>
      </c>
      <c r="O5" s="325">
        <v>2.2105599118509095E-2</v>
      </c>
      <c r="Q5" s="324">
        <v>4.8117931554435479E-2</v>
      </c>
      <c r="R5" s="325">
        <v>1.7886653884458457E-2</v>
      </c>
      <c r="T5" t="s">
        <v>158</v>
      </c>
    </row>
    <row r="6" spans="1:22" ht="15" thickBot="1" x14ac:dyDescent="0.35">
      <c r="A6" s="289" t="s">
        <v>34</v>
      </c>
      <c r="B6" s="290">
        <v>2.1920000000000002</v>
      </c>
      <c r="C6" s="292">
        <v>5.3520596246249996E-2</v>
      </c>
      <c r="D6" s="293">
        <v>2.4416330404311126</v>
      </c>
      <c r="E6" s="294">
        <v>1.4081816066250001E-2</v>
      </c>
      <c r="F6" s="293">
        <v>0.64241861616104012</v>
      </c>
      <c r="G6" s="293">
        <v>3.8006884903519818</v>
      </c>
      <c r="H6" s="295">
        <v>45004</v>
      </c>
      <c r="I6" s="296">
        <f t="shared" si="0"/>
        <v>2.4416330404311126E-2</v>
      </c>
      <c r="L6" s="324">
        <v>5.7839505209629632E-2</v>
      </c>
      <c r="M6" s="324">
        <v>4.792294697998508E-2</v>
      </c>
      <c r="N6" s="325">
        <v>1.4162913918015331E-2</v>
      </c>
      <c r="O6" s="325">
        <v>4.8377718971910101E-2</v>
      </c>
      <c r="Q6" s="324">
        <v>5.7839505209629632E-2</v>
      </c>
      <c r="R6" s="325">
        <v>1.4162913918015331E-2</v>
      </c>
      <c r="T6" s="336"/>
      <c r="U6" s="336" t="s">
        <v>146</v>
      </c>
      <c r="V6" s="336" t="s">
        <v>147</v>
      </c>
    </row>
    <row r="7" spans="1:22" x14ac:dyDescent="0.3">
      <c r="A7" s="271" t="s">
        <v>35</v>
      </c>
      <c r="B7" s="272">
        <v>1.984</v>
      </c>
      <c r="C7" s="274">
        <v>9.5465976203999992E-2</v>
      </c>
      <c r="D7" s="275">
        <v>4.8117931554435476</v>
      </c>
      <c r="E7" s="276">
        <v>8.6655646387499997E-3</v>
      </c>
      <c r="F7" s="275">
        <v>0.43677241122731852</v>
      </c>
      <c r="G7" s="275">
        <v>11.016705798616128</v>
      </c>
      <c r="H7" s="277">
        <v>45045</v>
      </c>
      <c r="I7" s="278">
        <f t="shared" si="0"/>
        <v>4.8117931554435479E-2</v>
      </c>
      <c r="L7" s="324">
        <v>3.8450563674918829E-2</v>
      </c>
      <c r="M7" s="324">
        <v>1.0746867809774435E-2</v>
      </c>
      <c r="N7" s="325">
        <v>1.6366473070102194E-2</v>
      </c>
      <c r="O7" s="325">
        <v>7.8753014642203526E-3</v>
      </c>
      <c r="Q7" s="324">
        <v>3.8450563674918829E-2</v>
      </c>
      <c r="R7" s="325">
        <v>1.6366473070102194E-2</v>
      </c>
      <c r="T7" s="334" t="s">
        <v>148</v>
      </c>
      <c r="U7" s="334">
        <v>3.5104139147676995E-2</v>
      </c>
      <c r="V7" s="334">
        <v>3.2701104386462135E-2</v>
      </c>
    </row>
    <row r="8" spans="1:22" x14ac:dyDescent="0.3">
      <c r="A8" s="279" t="s">
        <v>36</v>
      </c>
      <c r="B8" s="280">
        <v>2.0249999999999999</v>
      </c>
      <c r="C8" s="282">
        <v>0.1171249980495</v>
      </c>
      <c r="D8" s="283">
        <v>5.7839505209629634</v>
      </c>
      <c r="E8" s="284">
        <v>9.4235928253125004E-3</v>
      </c>
      <c r="F8" s="283">
        <v>0.46536260865740742</v>
      </c>
      <c r="G8" s="283">
        <v>12.428911161663647</v>
      </c>
      <c r="H8" s="285">
        <v>45045</v>
      </c>
      <c r="I8" s="286">
        <f t="shared" si="0"/>
        <v>5.7839505209629632E-2</v>
      </c>
      <c r="M8" s="324">
        <v>3.0669633617302388E-2</v>
      </c>
      <c r="N8" s="325">
        <v>1.6280268144578312E-2</v>
      </c>
      <c r="O8" s="325">
        <v>1.2289907989089242E-2</v>
      </c>
      <c r="Q8" s="324">
        <v>4.5796617339119383E-2</v>
      </c>
      <c r="R8" s="325">
        <v>1.6280268144578312E-2</v>
      </c>
      <c r="T8" s="334" t="s">
        <v>149</v>
      </c>
      <c r="U8" s="334">
        <v>1.9421210788284106E-4</v>
      </c>
      <c r="V8" s="334">
        <v>2.3262927213504837E-4</v>
      </c>
    </row>
    <row r="9" spans="1:22" x14ac:dyDescent="0.3">
      <c r="A9" s="279" t="s">
        <v>37</v>
      </c>
      <c r="B9" s="280">
        <v>1.8480000000000001</v>
      </c>
      <c r="C9" s="282">
        <v>7.1056641671250004E-2</v>
      </c>
      <c r="D9" s="283">
        <v>3.8450563674918827</v>
      </c>
      <c r="E9" s="284">
        <v>9.1419326221874996E-3</v>
      </c>
      <c r="F9" s="283">
        <v>0.49469332371144475</v>
      </c>
      <c r="G9" s="283">
        <v>7.7726061444376988</v>
      </c>
      <c r="H9" s="285">
        <v>45045</v>
      </c>
      <c r="I9" s="286">
        <f t="shared" si="0"/>
        <v>3.8450563674918829E-2</v>
      </c>
      <c r="N9" s="325">
        <v>3.4453948702562319E-2</v>
      </c>
      <c r="O9" s="325">
        <v>4.2561740354097384E-2</v>
      </c>
      <c r="Q9" s="324">
        <v>3.2583484975625902E-2</v>
      </c>
      <c r="R9" s="325">
        <v>3.4453948702562319E-2</v>
      </c>
      <c r="T9" s="334" t="s">
        <v>150</v>
      </c>
      <c r="U9" s="334">
        <v>11</v>
      </c>
      <c r="V9" s="334">
        <v>22</v>
      </c>
    </row>
    <row r="10" spans="1:22" x14ac:dyDescent="0.3">
      <c r="A10" s="279" t="s">
        <v>38</v>
      </c>
      <c r="B10" s="280">
        <v>2.0110000000000001</v>
      </c>
      <c r="C10" s="282">
        <v>9.6373046376749996E-2</v>
      </c>
      <c r="D10" s="283">
        <v>4.7922946979985079</v>
      </c>
      <c r="E10" s="284">
        <v>8.4232530806250018E-3</v>
      </c>
      <c r="F10" s="283">
        <v>0.4188589299167082</v>
      </c>
      <c r="G10" s="283">
        <v>11.441309605005856</v>
      </c>
      <c r="H10" s="285">
        <v>45045</v>
      </c>
      <c r="I10" s="286">
        <f t="shared" si="0"/>
        <v>4.792294697998508E-2</v>
      </c>
      <c r="N10" s="325">
        <v>6.3932943295208655E-2</v>
      </c>
      <c r="O10" s="325">
        <v>3.8038774552472371E-2</v>
      </c>
      <c r="Q10" s="324">
        <v>2.4416330404311126E-2</v>
      </c>
      <c r="R10" s="325">
        <v>6.3932943295208655E-2</v>
      </c>
      <c r="T10" s="334" t="s">
        <v>151</v>
      </c>
      <c r="U10" s="334">
        <v>0</v>
      </c>
      <c r="V10" s="334"/>
    </row>
    <row r="11" spans="1:22" x14ac:dyDescent="0.3">
      <c r="A11" s="279" t="s">
        <v>39</v>
      </c>
      <c r="B11" s="280">
        <v>1.9950000000000001</v>
      </c>
      <c r="C11" s="282">
        <v>2.1440001280499998E-2</v>
      </c>
      <c r="D11" s="283">
        <v>1.0746867809774434</v>
      </c>
      <c r="E11" s="284">
        <v>5.5995181921874998E-3</v>
      </c>
      <c r="F11" s="283">
        <v>0.28067760361842103</v>
      </c>
      <c r="G11" s="283">
        <v>3.8289010848135629</v>
      </c>
      <c r="H11" s="285">
        <v>45045</v>
      </c>
      <c r="I11" s="286">
        <f t="shared" si="0"/>
        <v>1.0746867809774435E-2</v>
      </c>
      <c r="N11" s="325">
        <v>1.9121543922762271E-2</v>
      </c>
      <c r="O11" s="325">
        <v>4.1529324627726745E-2</v>
      </c>
      <c r="Q11" s="324">
        <v>4.792294697998508E-2</v>
      </c>
      <c r="R11" s="325">
        <v>1.9121543922762271E-2</v>
      </c>
      <c r="T11" s="334" t="s">
        <v>152</v>
      </c>
      <c r="U11" s="334">
        <v>22</v>
      </c>
      <c r="V11" s="334"/>
    </row>
    <row r="12" spans="1:22" ht="15" thickBot="1" x14ac:dyDescent="0.35">
      <c r="A12" s="289" t="s">
        <v>40</v>
      </c>
      <c r="B12" s="290">
        <v>2.1760000000000002</v>
      </c>
      <c r="C12" s="292">
        <v>6.6737122751250003E-2</v>
      </c>
      <c r="D12" s="293">
        <v>3.066963361730239</v>
      </c>
      <c r="E12" s="294">
        <v>1.13404762040625E-2</v>
      </c>
      <c r="F12" s="293">
        <v>0.52116159026022513</v>
      </c>
      <c r="G12" s="293">
        <v>5.8848607016469696</v>
      </c>
      <c r="H12" s="295">
        <v>45045</v>
      </c>
      <c r="I12" s="296">
        <f t="shared" si="0"/>
        <v>3.0669633617302388E-2</v>
      </c>
      <c r="N12" s="325">
        <v>4.8123480487998367E-2</v>
      </c>
      <c r="O12" s="325">
        <v>3.1173460359890111E-2</v>
      </c>
      <c r="Q12" s="324">
        <v>1.0746867809774435E-2</v>
      </c>
      <c r="R12" s="325">
        <v>4.8123480487998367E-2</v>
      </c>
      <c r="T12" s="338" t="s">
        <v>153</v>
      </c>
      <c r="U12" s="338">
        <v>0.45227948709057175</v>
      </c>
      <c r="V12" s="334"/>
    </row>
    <row r="13" spans="1:22" x14ac:dyDescent="0.3">
      <c r="A13" s="57" t="s">
        <v>54</v>
      </c>
      <c r="B13" s="58">
        <v>1.75</v>
      </c>
      <c r="C13" s="60">
        <v>6.5470128460624999E-2</v>
      </c>
      <c r="D13" s="61">
        <v>3.7411501977499997</v>
      </c>
      <c r="E13" s="62">
        <v>3.6854199580781252E-3</v>
      </c>
      <c r="F13" s="61">
        <v>0.21059542617589286</v>
      </c>
      <c r="G13" s="61">
        <v>17.764631766624067</v>
      </c>
      <c r="H13" s="63">
        <v>45100</v>
      </c>
      <c r="I13" s="64">
        <f t="shared" si="0"/>
        <v>3.7411501977499997E-2</v>
      </c>
      <c r="N13" s="325">
        <v>5.3229190612098028E-2</v>
      </c>
      <c r="O13" s="325">
        <v>3.0115005225647792E-2</v>
      </c>
      <c r="Q13" s="324">
        <v>3.0669633617302388E-2</v>
      </c>
      <c r="R13" s="325">
        <v>5.3229190612098028E-2</v>
      </c>
      <c r="T13" s="334" t="s">
        <v>154</v>
      </c>
      <c r="U13" s="334">
        <v>0.32774786846405812</v>
      </c>
      <c r="V13" s="334"/>
    </row>
    <row r="14" spans="1:22" x14ac:dyDescent="0.3">
      <c r="A14" s="21" t="s">
        <v>55</v>
      </c>
      <c r="B14" s="13">
        <v>2.109</v>
      </c>
      <c r="C14" s="16">
        <v>7.1738917170749997E-2</v>
      </c>
      <c r="D14" s="17">
        <v>3.401560795199146</v>
      </c>
      <c r="E14" s="18">
        <v>4.1068464931406246E-3</v>
      </c>
      <c r="F14" s="17">
        <v>0.19472956344905759</v>
      </c>
      <c r="G14" s="17">
        <v>17.468127257877896</v>
      </c>
      <c r="H14" s="35">
        <v>45100</v>
      </c>
      <c r="I14" s="36">
        <f t="shared" si="0"/>
        <v>3.4015607951991461E-2</v>
      </c>
      <c r="K14" s="32" t="s">
        <v>143</v>
      </c>
      <c r="L14" s="326">
        <f>AVERAGE(L3:L13)</f>
        <v>3.880192989966573E-2</v>
      </c>
      <c r="M14" s="326">
        <f>AVERAGE(M3:M13)</f>
        <v>3.2022646854353055E-2</v>
      </c>
      <c r="N14" s="326">
        <f>AVERAGE(N3:N13)</f>
        <v>3.2271320542479581E-2</v>
      </c>
      <c r="O14" s="326">
        <f>AVERAGE(O3:O13)</f>
        <v>3.3130888230444688E-2</v>
      </c>
      <c r="R14" s="325">
        <v>4.1712511737339225E-2</v>
      </c>
      <c r="T14" s="338" t="s">
        <v>155</v>
      </c>
      <c r="U14" s="338">
        <v>1.7171443743802424</v>
      </c>
      <c r="V14" s="334"/>
    </row>
    <row r="15" spans="1:22" x14ac:dyDescent="0.3">
      <c r="A15" s="21" t="s">
        <v>56</v>
      </c>
      <c r="B15" s="13">
        <v>2.359</v>
      </c>
      <c r="C15" s="16">
        <v>4.2194616513437498E-2</v>
      </c>
      <c r="D15" s="17">
        <v>1.7886653884458457</v>
      </c>
      <c r="E15" s="18">
        <v>8.2568382809062486E-3</v>
      </c>
      <c r="F15" s="17">
        <v>0.35001434001298215</v>
      </c>
      <c r="G15" s="17">
        <v>5.1102631634449702</v>
      </c>
      <c r="H15" s="35">
        <v>45100</v>
      </c>
      <c r="I15" s="36">
        <f t="shared" si="0"/>
        <v>1.7886653884458457E-2</v>
      </c>
      <c r="K15" s="329" t="s">
        <v>145</v>
      </c>
      <c r="L15" s="330">
        <f>AVERAGE(L3:M8)</f>
        <v>3.5104139147676995E-2</v>
      </c>
      <c r="M15" s="331"/>
      <c r="N15" s="330">
        <f>AVERAGE(N14:O14)</f>
        <v>3.2701104386462135E-2</v>
      </c>
      <c r="O15" s="331"/>
      <c r="R15" s="325">
        <v>4.8660426133989146E-2</v>
      </c>
      <c r="T15" s="334" t="s">
        <v>156</v>
      </c>
      <c r="U15" s="334">
        <v>0.65549573692811625</v>
      </c>
      <c r="V15" s="334"/>
    </row>
    <row r="16" spans="1:22" ht="15" thickBot="1" x14ac:dyDescent="0.35">
      <c r="A16" s="21" t="s">
        <v>57</v>
      </c>
      <c r="B16" s="13">
        <v>1.8660000000000001</v>
      </c>
      <c r="C16" s="16">
        <v>7.7835546901874997E-2</v>
      </c>
      <c r="D16" s="17">
        <v>4.1712511737339222</v>
      </c>
      <c r="E16" s="18">
        <v>6.2214054598124999E-3</v>
      </c>
      <c r="F16" s="17">
        <v>0.33340865272307069</v>
      </c>
      <c r="G16" s="17">
        <v>12.510926575137702</v>
      </c>
      <c r="H16" s="35">
        <v>45100</v>
      </c>
      <c r="I16" s="36">
        <f t="shared" si="0"/>
        <v>4.1712511737339225E-2</v>
      </c>
      <c r="K16" s="329"/>
      <c r="L16" s="330">
        <f>AVERAGE(L14:M14)</f>
        <v>3.5412288377009396E-2</v>
      </c>
      <c r="M16" s="331"/>
      <c r="N16" s="330">
        <f>AVERAGE(N14:O14)</f>
        <v>3.2701104386462135E-2</v>
      </c>
      <c r="O16" s="331"/>
      <c r="R16" s="325">
        <v>2.2105599118509095E-2</v>
      </c>
      <c r="T16" s="340" t="s">
        <v>157</v>
      </c>
      <c r="U16" s="340">
        <v>2.0738730679040258</v>
      </c>
      <c r="V16" s="335"/>
    </row>
    <row r="17" spans="1:22" x14ac:dyDescent="0.3">
      <c r="A17" s="21" t="s">
        <v>58</v>
      </c>
      <c r="B17" s="14">
        <v>2.2109999999999999</v>
      </c>
      <c r="C17" s="16">
        <v>0.10758820218224999</v>
      </c>
      <c r="D17" s="17">
        <v>4.866042613398915</v>
      </c>
      <c r="E17" s="18">
        <v>1.4330423351250001E-2</v>
      </c>
      <c r="F17" s="17">
        <v>0.64814216875848041</v>
      </c>
      <c r="G17" s="17">
        <v>7.5076778644411348</v>
      </c>
      <c r="H17" s="35">
        <v>45100</v>
      </c>
      <c r="I17" s="36">
        <f t="shared" si="0"/>
        <v>4.8660426133989146E-2</v>
      </c>
      <c r="R17" s="325">
        <v>4.8377718971910101E-2</v>
      </c>
    </row>
    <row r="18" spans="1:22" ht="15" thickBot="1" x14ac:dyDescent="0.35">
      <c r="A18" s="297" t="s">
        <v>59</v>
      </c>
      <c r="B18" s="298">
        <v>1.8680000000000001</v>
      </c>
      <c r="C18" s="300">
        <v>4.1293259153374992E-2</v>
      </c>
      <c r="D18" s="301">
        <v>2.2105599118509094</v>
      </c>
      <c r="E18" s="302">
        <v>3.2440670218124995E-3</v>
      </c>
      <c r="F18" s="301">
        <v>0.17366525812700745</v>
      </c>
      <c r="G18" s="301">
        <v>12.728855130219827</v>
      </c>
      <c r="H18" s="303">
        <v>45100</v>
      </c>
      <c r="I18" s="304">
        <f t="shared" si="0"/>
        <v>2.2105599118509095E-2</v>
      </c>
      <c r="K18" s="32" t="s">
        <v>142</v>
      </c>
      <c r="L18" s="330">
        <f xml:space="preserve"> MEDIAN(L3:M8)</f>
        <v>3.2583484975625902E-2</v>
      </c>
      <c r="M18" s="330"/>
      <c r="N18" s="330">
        <f>MEDIAN(N3:O13)</f>
        <v>3.4234778327276894E-2</v>
      </c>
      <c r="O18" s="330"/>
      <c r="R18" s="325">
        <v>7.8753014642203526E-3</v>
      </c>
      <c r="T18" t="s">
        <v>159</v>
      </c>
    </row>
    <row r="19" spans="1:22" ht="15" thickBot="1" x14ac:dyDescent="0.35">
      <c r="A19" s="57" t="s">
        <v>63</v>
      </c>
      <c r="B19" s="125">
        <v>2.3479999999999999</v>
      </c>
      <c r="C19" s="60">
        <v>3.3254521879499996E-2</v>
      </c>
      <c r="D19" s="61">
        <v>1.4162913918015332</v>
      </c>
      <c r="E19" s="62">
        <v>1.3559283408750001E-2</v>
      </c>
      <c r="F19" s="61">
        <v>0.57748225761286209</v>
      </c>
      <c r="G19" s="61">
        <v>2.4525279748958102</v>
      </c>
      <c r="H19" s="63">
        <v>45120</v>
      </c>
      <c r="I19" s="64">
        <f t="shared" si="0"/>
        <v>1.4162913918015331E-2</v>
      </c>
      <c r="K19" s="32"/>
      <c r="L19" s="326">
        <f>MEDIAN(L3:L13)</f>
        <v>3.8450563674918829E-2</v>
      </c>
      <c r="M19" s="326">
        <f t="shared" ref="M19:O19" si="1">MEDIAN(M3:M13)</f>
        <v>3.1626559296464143E-2</v>
      </c>
      <c r="N19" s="326">
        <f t="shared" si="1"/>
        <v>3.4015607951991461E-2</v>
      </c>
      <c r="O19" s="326">
        <f t="shared" si="1"/>
        <v>3.8038774552472371E-2</v>
      </c>
      <c r="R19" s="325">
        <v>1.2289907989089242E-2</v>
      </c>
    </row>
    <row r="20" spans="1:22" x14ac:dyDescent="0.3">
      <c r="A20" s="21" t="s">
        <v>64</v>
      </c>
      <c r="B20" s="14">
        <v>2.0059999999999998</v>
      </c>
      <c r="C20" s="16">
        <v>3.2831144978625E-2</v>
      </c>
      <c r="D20" s="17">
        <v>1.6366473070102194</v>
      </c>
      <c r="E20" s="18">
        <v>1.3054441025625E-2</v>
      </c>
      <c r="F20" s="17">
        <v>0.65076974205508487</v>
      </c>
      <c r="G20" s="17">
        <v>2.5149406944487049</v>
      </c>
      <c r="H20" s="35">
        <v>45120</v>
      </c>
      <c r="I20" s="36">
        <f t="shared" si="0"/>
        <v>1.6366473070102194E-2</v>
      </c>
      <c r="R20" s="325">
        <v>4.2561740354097384E-2</v>
      </c>
      <c r="T20" s="336"/>
      <c r="U20" s="336" t="s">
        <v>180</v>
      </c>
      <c r="V20" s="336" t="s">
        <v>181</v>
      </c>
    </row>
    <row r="21" spans="1:22" x14ac:dyDescent="0.3">
      <c r="A21" s="21" t="s">
        <v>65</v>
      </c>
      <c r="B21" s="14">
        <v>1.992</v>
      </c>
      <c r="C21" s="16">
        <v>3.2430294143999998E-2</v>
      </c>
      <c r="D21" s="17">
        <v>1.6280268144578312</v>
      </c>
      <c r="E21" s="18">
        <v>1.3134819616875E-2</v>
      </c>
      <c r="F21" s="17">
        <v>0.65937849482304212</v>
      </c>
      <c r="G21" s="17">
        <v>2.4690323194339934</v>
      </c>
      <c r="H21" s="35">
        <v>45120</v>
      </c>
      <c r="I21" s="36">
        <f t="shared" si="0"/>
        <v>1.6280268144578312E-2</v>
      </c>
      <c r="R21" s="325">
        <v>3.8038774552472371E-2</v>
      </c>
      <c r="T21" s="334" t="s">
        <v>148</v>
      </c>
      <c r="U21" s="334">
        <v>3.5104139147676995E-2</v>
      </c>
      <c r="V21" s="334">
        <v>3.2701104386462135E-2</v>
      </c>
    </row>
    <row r="22" spans="1:22" x14ac:dyDescent="0.3">
      <c r="A22" s="21" t="s">
        <v>66</v>
      </c>
      <c r="B22" s="14">
        <v>2.1360000000000001</v>
      </c>
      <c r="C22" s="16">
        <v>0.10333480772399999</v>
      </c>
      <c r="D22" s="17">
        <v>4.8377718971910104</v>
      </c>
      <c r="E22" s="18">
        <v>8.0501506481250006E-3</v>
      </c>
      <c r="F22" s="17">
        <v>0.37687971199087078</v>
      </c>
      <c r="G22" s="17">
        <v>12.83638185678776</v>
      </c>
      <c r="H22" s="35">
        <v>45120</v>
      </c>
      <c r="I22" s="36">
        <f t="shared" si="0"/>
        <v>4.8377718971910101E-2</v>
      </c>
      <c r="R22" s="325">
        <v>4.1529324627726745E-2</v>
      </c>
      <c r="T22" s="334" t="s">
        <v>149</v>
      </c>
      <c r="U22" s="334">
        <v>1.9421210788284106E-4</v>
      </c>
      <c r="V22" s="334">
        <v>2.3262927213504837E-4</v>
      </c>
    </row>
    <row r="23" spans="1:22" x14ac:dyDescent="0.3">
      <c r="A23" s="21" t="s">
        <v>67</v>
      </c>
      <c r="B23" s="14">
        <v>2.0489999999999999</v>
      </c>
      <c r="C23" s="16">
        <v>1.6136492700187501E-2</v>
      </c>
      <c r="D23" s="17">
        <v>0.78753014642203523</v>
      </c>
      <c r="E23" s="18">
        <v>5.5636888035937504E-3</v>
      </c>
      <c r="F23" s="17">
        <v>0.27153190842331631</v>
      </c>
      <c r="G23" s="17">
        <v>2.9003226581911745</v>
      </c>
      <c r="H23" s="35">
        <v>45120</v>
      </c>
      <c r="I23" s="36">
        <f t="shared" si="0"/>
        <v>7.8753014642203526E-3</v>
      </c>
      <c r="R23" s="325">
        <v>3.1173460359890111E-2</v>
      </c>
      <c r="T23" s="334" t="s">
        <v>150</v>
      </c>
      <c r="U23" s="334">
        <v>11</v>
      </c>
      <c r="V23" s="334">
        <v>22</v>
      </c>
    </row>
    <row r="24" spans="1:22" ht="15" thickBot="1" x14ac:dyDescent="0.35">
      <c r="A24" s="297" t="s">
        <v>68</v>
      </c>
      <c r="B24" s="305">
        <v>2.0449999999999999</v>
      </c>
      <c r="C24" s="300">
        <v>2.5132861837687499E-2</v>
      </c>
      <c r="D24" s="301">
        <v>1.2289907989089242</v>
      </c>
      <c r="E24" s="302">
        <v>6.0400620675000009E-3</v>
      </c>
      <c r="F24" s="301">
        <v>0.29535755831295851</v>
      </c>
      <c r="G24" s="301">
        <v>4.161027081645547</v>
      </c>
      <c r="H24" s="303">
        <v>45120</v>
      </c>
      <c r="I24" s="304">
        <f t="shared" si="0"/>
        <v>1.2289907989089242E-2</v>
      </c>
      <c r="R24" s="325">
        <v>3.0115005225647792E-2</v>
      </c>
      <c r="T24" s="334" t="s">
        <v>152</v>
      </c>
      <c r="U24" s="334">
        <v>10</v>
      </c>
      <c r="V24" s="334">
        <v>21</v>
      </c>
    </row>
    <row r="25" spans="1:22" x14ac:dyDescent="0.3">
      <c r="A25" s="57" t="s">
        <v>60</v>
      </c>
      <c r="B25" s="125">
        <v>2.1659999999999999</v>
      </c>
      <c r="C25" s="60">
        <v>7.4627252889749987E-2</v>
      </c>
      <c r="D25" s="61">
        <v>3.4453948702562318</v>
      </c>
      <c r="E25" s="62">
        <v>7.8202946596874993E-3</v>
      </c>
      <c r="F25" s="61">
        <v>0.36104776822195289</v>
      </c>
      <c r="G25" s="61">
        <v>9.5427673939759341</v>
      </c>
      <c r="H25" s="63">
        <v>45134</v>
      </c>
      <c r="I25" s="64">
        <f t="shared" si="0"/>
        <v>3.4453948702562319E-2</v>
      </c>
      <c r="T25" s="338" t="s">
        <v>160</v>
      </c>
      <c r="U25" s="338">
        <v>0.83485670612464902</v>
      </c>
      <c r="V25" s="334"/>
    </row>
    <row r="26" spans="1:22" x14ac:dyDescent="0.3">
      <c r="A26" s="21" t="s">
        <v>61</v>
      </c>
      <c r="B26" s="14">
        <v>1.9410000000000001</v>
      </c>
      <c r="C26" s="16">
        <v>0.124093842936</v>
      </c>
      <c r="D26" s="17">
        <v>6.3932943295208657</v>
      </c>
      <c r="E26" s="18">
        <v>8.646821086875001E-3</v>
      </c>
      <c r="F26" s="17">
        <v>0.44548279685085013</v>
      </c>
      <c r="G26" s="17">
        <v>14.35138320652452</v>
      </c>
      <c r="H26" s="35">
        <v>45134</v>
      </c>
      <c r="I26" s="36">
        <f t="shared" si="0"/>
        <v>6.3932943295208655E-2</v>
      </c>
      <c r="Q26" s="315"/>
      <c r="R26" s="315"/>
      <c r="T26" s="334" t="s">
        <v>161</v>
      </c>
      <c r="U26" s="334">
        <v>0.39817739333655444</v>
      </c>
      <c r="V26" s="334"/>
    </row>
    <row r="27" spans="1:22" ht="15" thickBot="1" x14ac:dyDescent="0.35">
      <c r="A27" s="21" t="s">
        <v>43</v>
      </c>
      <c r="B27" s="14">
        <v>2.0779999999999998</v>
      </c>
      <c r="C27" s="16">
        <v>3.9734568271499994E-2</v>
      </c>
      <c r="D27" s="17">
        <v>1.912154392276227</v>
      </c>
      <c r="E27" s="18">
        <v>6.7338353981250005E-3</v>
      </c>
      <c r="F27" s="17">
        <v>0.32405367652189609</v>
      </c>
      <c r="G27" s="17">
        <v>5.9007335229138311</v>
      </c>
      <c r="H27" s="35">
        <v>45134</v>
      </c>
      <c r="I27" s="36">
        <f t="shared" si="0"/>
        <v>1.9121543922762271E-2</v>
      </c>
      <c r="T27" s="340" t="s">
        <v>162</v>
      </c>
      <c r="U27" s="340">
        <v>0.36184662174130539</v>
      </c>
      <c r="V27" s="335"/>
    </row>
    <row r="28" spans="1:22" x14ac:dyDescent="0.3">
      <c r="A28" s="21" t="s">
        <v>62</v>
      </c>
      <c r="B28" s="13">
        <v>2.105</v>
      </c>
      <c r="C28" s="16">
        <v>8.9592463445374998E-2</v>
      </c>
      <c r="D28" s="17">
        <v>4.2561740354097388</v>
      </c>
      <c r="E28" s="18">
        <v>4.0582605854531254E-3</v>
      </c>
      <c r="F28" s="17">
        <v>0.19279147674361641</v>
      </c>
      <c r="G28" s="17">
        <v>22.076567425591165</v>
      </c>
      <c r="H28" s="35">
        <v>45134</v>
      </c>
      <c r="I28" s="36">
        <f t="shared" si="0"/>
        <v>4.2561740354097384E-2</v>
      </c>
    </row>
    <row r="29" spans="1:22" ht="15" thickBot="1" x14ac:dyDescent="0.35">
      <c r="A29" s="21" t="s">
        <v>44</v>
      </c>
      <c r="B29" s="14">
        <v>1.901</v>
      </c>
      <c r="C29" s="16">
        <v>7.2311710424249984E-2</v>
      </c>
      <c r="D29" s="17">
        <v>3.8038774552472372</v>
      </c>
      <c r="E29" s="18">
        <v>7.4870013290625004E-3</v>
      </c>
      <c r="F29" s="17">
        <v>0.39384541446935828</v>
      </c>
      <c r="G29" s="17">
        <v>9.6583007329724406</v>
      </c>
      <c r="H29" s="35">
        <v>45134</v>
      </c>
      <c r="I29" s="36">
        <f t="shared" si="0"/>
        <v>3.8038774552472371E-2</v>
      </c>
    </row>
    <row r="30" spans="1:22" ht="15" thickBot="1" x14ac:dyDescent="0.35">
      <c r="A30" s="297" t="s">
        <v>45</v>
      </c>
      <c r="B30" s="305">
        <v>1.742</v>
      </c>
      <c r="C30" s="300">
        <v>7.2344083501499984E-2</v>
      </c>
      <c r="D30" s="301">
        <v>4.1529324627726742</v>
      </c>
      <c r="E30" s="302">
        <v>1.59767045325E-2</v>
      </c>
      <c r="F30" s="301">
        <v>0.91714721770952934</v>
      </c>
      <c r="G30" s="301">
        <v>4.5280979788001208</v>
      </c>
      <c r="H30" s="303">
        <v>45134</v>
      </c>
      <c r="I30" s="304">
        <f t="shared" si="0"/>
        <v>4.1529324627726745E-2</v>
      </c>
      <c r="K30" s="337" t="s">
        <v>176</v>
      </c>
      <c r="L30" s="337"/>
      <c r="N30" s="337" t="s">
        <v>177</v>
      </c>
      <c r="O30" s="337"/>
    </row>
    <row r="31" spans="1:22" x14ac:dyDescent="0.3">
      <c r="A31" s="57" t="s">
        <v>76</v>
      </c>
      <c r="B31" s="58">
        <v>2.4580000000000002</v>
      </c>
      <c r="C31" s="60">
        <v>0.1182875150395</v>
      </c>
      <c r="D31" s="61">
        <v>4.8123480487998371</v>
      </c>
      <c r="E31" s="62">
        <v>5.08671067303125E-3</v>
      </c>
      <c r="F31" s="61">
        <v>0.20694510467987184</v>
      </c>
      <c r="G31" s="61">
        <v>23.254225105948599</v>
      </c>
      <c r="H31" s="63">
        <v>45146</v>
      </c>
      <c r="I31" s="64">
        <f t="shared" si="0"/>
        <v>4.8123480487998367E-2</v>
      </c>
      <c r="K31" s="334"/>
      <c r="L31" s="334"/>
      <c r="N31" s="334"/>
      <c r="O31" s="334"/>
    </row>
    <row r="32" spans="1:22" x14ac:dyDescent="0.3">
      <c r="A32" s="21" t="s">
        <v>80</v>
      </c>
      <c r="B32" s="13">
        <v>1.9279999999999999</v>
      </c>
      <c r="C32" s="16">
        <v>0.102625879500125</v>
      </c>
      <c r="D32" s="17">
        <v>5.3229190612098032</v>
      </c>
      <c r="E32" s="18">
        <v>4.3786440464062496E-3</v>
      </c>
      <c r="F32" s="17">
        <v>0.2271080936932702</v>
      </c>
      <c r="G32" s="17">
        <v>23.437821940414334</v>
      </c>
      <c r="H32" s="35">
        <v>45146</v>
      </c>
      <c r="I32" s="36">
        <f t="shared" si="0"/>
        <v>5.3229190612098028E-2</v>
      </c>
      <c r="K32" s="334" t="s">
        <v>148</v>
      </c>
      <c r="L32" s="334">
        <v>3.5104139147676995E-2</v>
      </c>
      <c r="N32" s="334" t="s">
        <v>148</v>
      </c>
      <c r="O32" s="334">
        <v>3.2701104386462135E-2</v>
      </c>
    </row>
    <row r="33" spans="1:15" x14ac:dyDescent="0.3">
      <c r="A33" s="21" t="s">
        <v>77</v>
      </c>
      <c r="B33" s="14">
        <v>2.1779999999999999</v>
      </c>
      <c r="C33" s="16">
        <v>0.32170648487100001</v>
      </c>
      <c r="D33" s="17">
        <v>14.77072933292011</v>
      </c>
      <c r="E33" s="18">
        <v>1.763577148875E-2</v>
      </c>
      <c r="F33" s="17">
        <v>0.80972320884986226</v>
      </c>
      <c r="G33" s="17">
        <v>18.241701820428958</v>
      </c>
      <c r="H33" s="35">
        <v>45146</v>
      </c>
      <c r="I33" s="36">
        <f>C33/B33</f>
        <v>0.1477072933292011</v>
      </c>
      <c r="K33" s="334" t="s">
        <v>163</v>
      </c>
      <c r="L33" s="334">
        <v>4.2018622265808962E-3</v>
      </c>
      <c r="N33" s="334" t="s">
        <v>163</v>
      </c>
      <c r="O33" s="334">
        <v>3.2517776406637E-3</v>
      </c>
    </row>
    <row r="34" spans="1:15" x14ac:dyDescent="0.3">
      <c r="A34" s="21" t="s">
        <v>78</v>
      </c>
      <c r="B34" s="13">
        <v>2.093</v>
      </c>
      <c r="C34" s="16">
        <v>6.5246052533249999E-2</v>
      </c>
      <c r="D34" s="17">
        <v>3.1173460359890113</v>
      </c>
      <c r="E34" s="18">
        <v>3.5472578961093749E-3</v>
      </c>
      <c r="F34" s="17">
        <v>0.16948198261392142</v>
      </c>
      <c r="G34" s="17">
        <v>18.393377206887532</v>
      </c>
      <c r="H34" s="35">
        <v>45146</v>
      </c>
      <c r="I34" s="36">
        <f t="shared" si="0"/>
        <v>3.1173460359890111E-2</v>
      </c>
      <c r="K34" s="334" t="s">
        <v>164</v>
      </c>
      <c r="L34" s="334">
        <v>3.2583484975625902E-2</v>
      </c>
      <c r="N34" s="334" t="s">
        <v>164</v>
      </c>
      <c r="O34" s="334">
        <v>3.4234778327276894E-2</v>
      </c>
    </row>
    <row r="35" spans="1:15" ht="15" thickBot="1" x14ac:dyDescent="0.35">
      <c r="A35" s="297" t="s">
        <v>79</v>
      </c>
      <c r="B35" s="305">
        <v>2.0840000000000001</v>
      </c>
      <c r="C35" s="300">
        <v>6.2759670890250002E-2</v>
      </c>
      <c r="D35" s="301">
        <v>3.0115005225647793</v>
      </c>
      <c r="E35" s="302">
        <v>7.5660358650000009E-3</v>
      </c>
      <c r="F35" s="301">
        <v>0.36305354438579657</v>
      </c>
      <c r="G35" s="301">
        <v>8.2949211462996413</v>
      </c>
      <c r="H35" s="303">
        <v>45146</v>
      </c>
      <c r="I35" s="304">
        <f t="shared" si="0"/>
        <v>3.0115005225647792E-2</v>
      </c>
      <c r="K35" s="334" t="s">
        <v>165</v>
      </c>
      <c r="L35" s="334" t="e">
        <v>#N/A</v>
      </c>
      <c r="N35" s="334" t="s">
        <v>165</v>
      </c>
      <c r="O35" s="334" t="e">
        <v>#N/A</v>
      </c>
    </row>
    <row r="36" spans="1:15" x14ac:dyDescent="0.3">
      <c r="K36" s="334" t="s">
        <v>166</v>
      </c>
      <c r="L36" s="334">
        <v>1.3936000426336139E-2</v>
      </c>
      <c r="N36" s="334" t="s">
        <v>166</v>
      </c>
      <c r="O36" s="334">
        <v>1.5252189093210468E-2</v>
      </c>
    </row>
    <row r="37" spans="1:15" x14ac:dyDescent="0.3">
      <c r="I37" s="315"/>
      <c r="K37" s="334" t="s">
        <v>167</v>
      </c>
      <c r="L37" s="334">
        <v>1.9421210788284106E-4</v>
      </c>
      <c r="N37" s="334" t="s">
        <v>167</v>
      </c>
      <c r="O37" s="334">
        <v>2.3262927213504837E-4</v>
      </c>
    </row>
    <row r="38" spans="1:15" x14ac:dyDescent="0.3">
      <c r="K38" s="338" t="s">
        <v>168</v>
      </c>
      <c r="L38" s="338">
        <v>-0.58388498219898066</v>
      </c>
      <c r="N38" s="338" t="s">
        <v>168</v>
      </c>
      <c r="O38" s="338">
        <v>-0.85160074372777483</v>
      </c>
    </row>
    <row r="39" spans="1:15" x14ac:dyDescent="0.3">
      <c r="K39" s="338" t="s">
        <v>169</v>
      </c>
      <c r="L39" s="338">
        <v>-5.7064657840578417E-2</v>
      </c>
      <c r="N39" s="338" t="s">
        <v>169</v>
      </c>
      <c r="O39" s="338">
        <v>0.10948740809552054</v>
      </c>
    </row>
    <row r="40" spans="1:15" x14ac:dyDescent="0.3">
      <c r="K40" s="334" t="s">
        <v>170</v>
      </c>
      <c r="L40" s="334">
        <v>4.7092637399855197E-2</v>
      </c>
      <c r="N40" s="334" t="s">
        <v>170</v>
      </c>
      <c r="O40" s="334">
        <v>5.6057641830988304E-2</v>
      </c>
    </row>
    <row r="41" spans="1:15" x14ac:dyDescent="0.3">
      <c r="K41" s="334" t="s">
        <v>171</v>
      </c>
      <c r="L41" s="334">
        <v>1.0746867809774435E-2</v>
      </c>
      <c r="N41" s="334" t="s">
        <v>171</v>
      </c>
      <c r="O41" s="334">
        <v>7.8753014642203526E-3</v>
      </c>
    </row>
    <row r="42" spans="1:15" x14ac:dyDescent="0.3">
      <c r="K42" s="334" t="s">
        <v>172</v>
      </c>
      <c r="L42" s="334">
        <v>5.7839505209629632E-2</v>
      </c>
      <c r="N42" s="334" t="s">
        <v>172</v>
      </c>
      <c r="O42" s="334">
        <v>6.3932943295208655E-2</v>
      </c>
    </row>
    <row r="43" spans="1:15" x14ac:dyDescent="0.3">
      <c r="K43" s="334" t="s">
        <v>173</v>
      </c>
      <c r="L43" s="334">
        <v>0.38614553062444695</v>
      </c>
      <c r="N43" s="334" t="s">
        <v>173</v>
      </c>
      <c r="O43" s="334">
        <v>0.71942429650216699</v>
      </c>
    </row>
    <row r="44" spans="1:15" x14ac:dyDescent="0.3">
      <c r="K44" s="338" t="s">
        <v>174</v>
      </c>
      <c r="L44" s="338">
        <v>11</v>
      </c>
      <c r="N44" s="338" t="s">
        <v>174</v>
      </c>
      <c r="O44" s="338">
        <v>22</v>
      </c>
    </row>
    <row r="45" spans="1:15" ht="15" thickBot="1" x14ac:dyDescent="0.35">
      <c r="K45" s="335" t="s">
        <v>175</v>
      </c>
      <c r="L45" s="335">
        <v>9.3623324777384487E-3</v>
      </c>
      <c r="N45" s="335" t="s">
        <v>175</v>
      </c>
      <c r="O45" s="335">
        <v>6.7624418015001415E-3</v>
      </c>
    </row>
    <row r="47" spans="1:15" x14ac:dyDescent="0.3">
      <c r="K47" t="s">
        <v>178</v>
      </c>
      <c r="L47">
        <f>(L44/6)*(L39^2+(L38^2)/4)</f>
        <v>0.16222578768703685</v>
      </c>
      <c r="N47" t="s">
        <v>178</v>
      </c>
      <c r="O47">
        <f t="shared" ref="O47" si="2">(O44/6)*(O39^2+(O38^2)/4)</f>
        <v>0.70874264710663282</v>
      </c>
    </row>
    <row r="48" spans="1:15" x14ac:dyDescent="0.3">
      <c r="K48" s="339" t="s">
        <v>179</v>
      </c>
      <c r="L48" s="339">
        <f>_xlfn.CHISQ.DIST.RT(L47, 2)</f>
        <v>0.92208958733077973</v>
      </c>
      <c r="N48" s="339" t="s">
        <v>179</v>
      </c>
      <c r="O48" s="339">
        <f>_xlfn.CHISQ.DIST.RT(O47, 2)</f>
        <v>0.701614393030218</v>
      </c>
    </row>
  </sheetData>
  <mergeCells count="8">
    <mergeCell ref="L1:O1"/>
    <mergeCell ref="L16:M16"/>
    <mergeCell ref="N16:O16"/>
    <mergeCell ref="K15:K16"/>
    <mergeCell ref="L18:M18"/>
    <mergeCell ref="N18:O18"/>
    <mergeCell ref="L15:M15"/>
    <mergeCell ref="N15:O15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Samples</vt:lpstr>
      <vt:lpstr>Composite Samples</vt:lpstr>
      <vt:lpstr>Seasonal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2024-04-02T04:11:44Z</dcterms:created>
  <dcterms:modified xsi:type="dcterms:W3CDTF">2024-10-31T20:13:52Z</dcterms:modified>
</cp:coreProperties>
</file>