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Shear Stress\bedload_tauc\"/>
    </mc:Choice>
  </mc:AlternateContent>
  <xr:revisionPtr revIDLastSave="0" documentId="13_ncr:1_{F3FD24CB-3BFA-4999-824D-FA725D5653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u_m (Q rating curve)" sheetId="4" r:id="rId1"/>
    <sheet name="tau_m (CS calibration)" sheetId="1" r:id="rId2"/>
    <sheet name="Bed GS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6" i="4" l="1"/>
  <c r="P106" i="4" s="1"/>
  <c r="O107" i="4"/>
  <c r="P107" i="4" s="1"/>
  <c r="O108" i="4"/>
  <c r="P108" i="4" s="1"/>
  <c r="O109" i="4"/>
  <c r="P109" i="4" s="1"/>
  <c r="O110" i="4"/>
  <c r="P110" i="4" s="1"/>
  <c r="O105" i="4"/>
  <c r="A115" i="4"/>
  <c r="A113" i="4"/>
  <c r="A111" i="4"/>
  <c r="A109" i="4"/>
  <c r="A107" i="4"/>
  <c r="P105" i="4"/>
  <c r="A105" i="4"/>
  <c r="A103" i="4"/>
  <c r="A101" i="4"/>
  <c r="Z100" i="4"/>
  <c r="Y100" i="4"/>
  <c r="Z99" i="4"/>
  <c r="Y99" i="4"/>
  <c r="A99" i="4"/>
  <c r="Z98" i="4"/>
  <c r="Y98" i="4"/>
  <c r="Z97" i="4"/>
  <c r="Y97" i="4"/>
  <c r="A97" i="4"/>
  <c r="Z96" i="4"/>
  <c r="Y96" i="4"/>
  <c r="Z95" i="4"/>
  <c r="Y95" i="4"/>
  <c r="A95" i="4"/>
  <c r="Z94" i="4"/>
  <c r="Y94" i="4"/>
  <c r="Z93" i="4"/>
  <c r="Y93" i="4"/>
  <c r="A93" i="4"/>
  <c r="Z92" i="4"/>
  <c r="Y92" i="4"/>
  <c r="A91" i="4"/>
  <c r="A89" i="4"/>
  <c r="A87" i="4"/>
  <c r="A85" i="4"/>
  <c r="A83" i="4"/>
  <c r="A81" i="4"/>
  <c r="A79" i="4"/>
  <c r="AI74" i="4"/>
  <c r="K115" i="4" s="1"/>
  <c r="AE74" i="4"/>
  <c r="J115" i="4" s="1"/>
  <c r="AA74" i="4"/>
  <c r="I115" i="4" s="1"/>
  <c r="W74" i="4"/>
  <c r="H115" i="4" s="1"/>
  <c r="S74" i="4"/>
  <c r="G115" i="4" s="1"/>
  <c r="O74" i="4"/>
  <c r="F115" i="4" s="1"/>
  <c r="K74" i="4"/>
  <c r="E115" i="4" s="1"/>
  <c r="G74" i="4"/>
  <c r="D115" i="4" s="1"/>
  <c r="C74" i="4"/>
  <c r="C115" i="4" s="1"/>
  <c r="AI73" i="4"/>
  <c r="K113" i="4" s="1"/>
  <c r="AE73" i="4"/>
  <c r="J113" i="4" s="1"/>
  <c r="AA73" i="4"/>
  <c r="I113" i="4" s="1"/>
  <c r="W73" i="4"/>
  <c r="H113" i="4" s="1"/>
  <c r="S73" i="4"/>
  <c r="G113" i="4" s="1"/>
  <c r="O73" i="4"/>
  <c r="F113" i="4" s="1"/>
  <c r="K73" i="4"/>
  <c r="E113" i="4" s="1"/>
  <c r="G73" i="4"/>
  <c r="D113" i="4" s="1"/>
  <c r="C73" i="4"/>
  <c r="C113" i="4" s="1"/>
  <c r="AI72" i="4"/>
  <c r="K111" i="4" s="1"/>
  <c r="AE72" i="4"/>
  <c r="J111" i="4" s="1"/>
  <c r="AA72" i="4"/>
  <c r="I111" i="4" s="1"/>
  <c r="W72" i="4"/>
  <c r="H111" i="4" s="1"/>
  <c r="S72" i="4"/>
  <c r="G111" i="4" s="1"/>
  <c r="O72" i="4"/>
  <c r="F111" i="4" s="1"/>
  <c r="K72" i="4"/>
  <c r="E111" i="4" s="1"/>
  <c r="G72" i="4"/>
  <c r="D111" i="4" s="1"/>
  <c r="C72" i="4"/>
  <c r="C111" i="4" s="1"/>
  <c r="AI71" i="4"/>
  <c r="K109" i="4" s="1"/>
  <c r="AE71" i="4"/>
  <c r="J109" i="4" s="1"/>
  <c r="AA71" i="4"/>
  <c r="I109" i="4" s="1"/>
  <c r="W71" i="4"/>
  <c r="H109" i="4" s="1"/>
  <c r="S71" i="4"/>
  <c r="G109" i="4" s="1"/>
  <c r="O71" i="4"/>
  <c r="F109" i="4" s="1"/>
  <c r="K71" i="4"/>
  <c r="E109" i="4" s="1"/>
  <c r="G71" i="4"/>
  <c r="D109" i="4" s="1"/>
  <c r="C71" i="4"/>
  <c r="C109" i="4" s="1"/>
  <c r="AI70" i="4"/>
  <c r="K107" i="4" s="1"/>
  <c r="AE70" i="4"/>
  <c r="J107" i="4" s="1"/>
  <c r="AA70" i="4"/>
  <c r="I107" i="4" s="1"/>
  <c r="W70" i="4"/>
  <c r="H107" i="4" s="1"/>
  <c r="S70" i="4"/>
  <c r="G107" i="4" s="1"/>
  <c r="O70" i="4"/>
  <c r="F107" i="4" s="1"/>
  <c r="K70" i="4"/>
  <c r="E107" i="4" s="1"/>
  <c r="G70" i="4"/>
  <c r="D107" i="4" s="1"/>
  <c r="C70" i="4"/>
  <c r="C107" i="4" s="1"/>
  <c r="AI69" i="4"/>
  <c r="K105" i="4" s="1"/>
  <c r="AE69" i="4"/>
  <c r="J105" i="4" s="1"/>
  <c r="AA69" i="4"/>
  <c r="I105" i="4" s="1"/>
  <c r="W69" i="4"/>
  <c r="H105" i="4" s="1"/>
  <c r="S69" i="4"/>
  <c r="G105" i="4" s="1"/>
  <c r="O69" i="4"/>
  <c r="F105" i="4" s="1"/>
  <c r="K69" i="4"/>
  <c r="E105" i="4" s="1"/>
  <c r="G69" i="4"/>
  <c r="D105" i="4" s="1"/>
  <c r="C69" i="4"/>
  <c r="C105" i="4" s="1"/>
  <c r="AI68" i="4"/>
  <c r="K103" i="4" s="1"/>
  <c r="AE68" i="4"/>
  <c r="J103" i="4" s="1"/>
  <c r="AA68" i="4"/>
  <c r="I103" i="4" s="1"/>
  <c r="W68" i="4"/>
  <c r="H103" i="4" s="1"/>
  <c r="S68" i="4"/>
  <c r="G103" i="4" s="1"/>
  <c r="O68" i="4"/>
  <c r="F103" i="4" s="1"/>
  <c r="K68" i="4"/>
  <c r="E103" i="4" s="1"/>
  <c r="G68" i="4"/>
  <c r="D103" i="4" s="1"/>
  <c r="C68" i="4"/>
  <c r="C103" i="4" s="1"/>
  <c r="AI67" i="4"/>
  <c r="K101" i="4" s="1"/>
  <c r="AE67" i="4"/>
  <c r="J101" i="4" s="1"/>
  <c r="AA67" i="4"/>
  <c r="I101" i="4" s="1"/>
  <c r="W67" i="4"/>
  <c r="H101" i="4" s="1"/>
  <c r="S67" i="4"/>
  <c r="G101" i="4" s="1"/>
  <c r="O67" i="4"/>
  <c r="F101" i="4" s="1"/>
  <c r="K67" i="4"/>
  <c r="E101" i="4" s="1"/>
  <c r="G67" i="4"/>
  <c r="D101" i="4" s="1"/>
  <c r="C67" i="4"/>
  <c r="C101" i="4" s="1"/>
  <c r="AI66" i="4"/>
  <c r="K99" i="4" s="1"/>
  <c r="AE66" i="4"/>
  <c r="J99" i="4" s="1"/>
  <c r="AA66" i="4"/>
  <c r="I99" i="4" s="1"/>
  <c r="W66" i="4"/>
  <c r="H99" i="4" s="1"/>
  <c r="S66" i="4"/>
  <c r="G99" i="4" s="1"/>
  <c r="O66" i="4"/>
  <c r="F99" i="4" s="1"/>
  <c r="K66" i="4"/>
  <c r="E99" i="4" s="1"/>
  <c r="G66" i="4"/>
  <c r="D99" i="4" s="1"/>
  <c r="C66" i="4"/>
  <c r="C99" i="4" s="1"/>
  <c r="A66" i="4"/>
  <c r="A67" i="4" s="1"/>
  <c r="A68" i="4" s="1"/>
  <c r="A69" i="4" s="1"/>
  <c r="A70" i="4" s="1"/>
  <c r="A71" i="4" s="1"/>
  <c r="A72" i="4" s="1"/>
  <c r="A73" i="4" s="1"/>
  <c r="A74" i="4" s="1"/>
  <c r="AI65" i="4"/>
  <c r="K97" i="4" s="1"/>
  <c r="AE65" i="4"/>
  <c r="J97" i="4" s="1"/>
  <c r="AA65" i="4"/>
  <c r="I97" i="4" s="1"/>
  <c r="W65" i="4"/>
  <c r="H97" i="4" s="1"/>
  <c r="S65" i="4"/>
  <c r="G97" i="4" s="1"/>
  <c r="O65" i="4"/>
  <c r="F97" i="4" s="1"/>
  <c r="K65" i="4"/>
  <c r="E97" i="4" s="1"/>
  <c r="G65" i="4"/>
  <c r="D97" i="4" s="1"/>
  <c r="C65" i="4"/>
  <c r="C97" i="4" s="1"/>
  <c r="AI64" i="4"/>
  <c r="K95" i="4" s="1"/>
  <c r="AE64" i="4"/>
  <c r="J95" i="4" s="1"/>
  <c r="AA64" i="4"/>
  <c r="I95" i="4" s="1"/>
  <c r="W64" i="4"/>
  <c r="H95" i="4" s="1"/>
  <c r="S64" i="4"/>
  <c r="G95" i="4" s="1"/>
  <c r="O64" i="4"/>
  <c r="F95" i="4" s="1"/>
  <c r="K64" i="4"/>
  <c r="E95" i="4" s="1"/>
  <c r="G64" i="4"/>
  <c r="D95" i="4" s="1"/>
  <c r="C64" i="4"/>
  <c r="C95" i="4" s="1"/>
  <c r="AI63" i="4"/>
  <c r="K93" i="4" s="1"/>
  <c r="AE63" i="4"/>
  <c r="J93" i="4" s="1"/>
  <c r="AA63" i="4"/>
  <c r="I93" i="4" s="1"/>
  <c r="W63" i="4"/>
  <c r="H93" i="4" s="1"/>
  <c r="S63" i="4"/>
  <c r="G93" i="4" s="1"/>
  <c r="O63" i="4"/>
  <c r="F93" i="4" s="1"/>
  <c r="K63" i="4"/>
  <c r="E93" i="4" s="1"/>
  <c r="G63" i="4"/>
  <c r="D93" i="4" s="1"/>
  <c r="C63" i="4"/>
  <c r="C93" i="4" s="1"/>
  <c r="AI62" i="4"/>
  <c r="K91" i="4" s="1"/>
  <c r="AE62" i="4"/>
  <c r="J91" i="4" s="1"/>
  <c r="AA62" i="4"/>
  <c r="I91" i="4" s="1"/>
  <c r="W62" i="4"/>
  <c r="H91" i="4" s="1"/>
  <c r="S62" i="4"/>
  <c r="G91" i="4" s="1"/>
  <c r="O62" i="4"/>
  <c r="F91" i="4" s="1"/>
  <c r="K62" i="4"/>
  <c r="E91" i="4" s="1"/>
  <c r="G62" i="4"/>
  <c r="D91" i="4" s="1"/>
  <c r="C62" i="4"/>
  <c r="C91" i="4" s="1"/>
  <c r="AI61" i="4"/>
  <c r="K89" i="4" s="1"/>
  <c r="AE61" i="4"/>
  <c r="J89" i="4" s="1"/>
  <c r="AA61" i="4"/>
  <c r="I89" i="4" s="1"/>
  <c r="W61" i="4"/>
  <c r="H89" i="4" s="1"/>
  <c r="S61" i="4"/>
  <c r="G89" i="4" s="1"/>
  <c r="O61" i="4"/>
  <c r="F89" i="4" s="1"/>
  <c r="K61" i="4"/>
  <c r="E89" i="4" s="1"/>
  <c r="G61" i="4"/>
  <c r="D89" i="4" s="1"/>
  <c r="C61" i="4"/>
  <c r="C89" i="4" s="1"/>
  <c r="AI60" i="4"/>
  <c r="K87" i="4" s="1"/>
  <c r="AE60" i="4"/>
  <c r="J87" i="4" s="1"/>
  <c r="AA60" i="4"/>
  <c r="I87" i="4" s="1"/>
  <c r="W60" i="4"/>
  <c r="H87" i="4" s="1"/>
  <c r="S60" i="4"/>
  <c r="G87" i="4" s="1"/>
  <c r="O60" i="4"/>
  <c r="F87" i="4" s="1"/>
  <c r="K60" i="4"/>
  <c r="E87" i="4" s="1"/>
  <c r="G60" i="4"/>
  <c r="D87" i="4" s="1"/>
  <c r="C60" i="4"/>
  <c r="C87" i="4" s="1"/>
  <c r="AI59" i="4"/>
  <c r="K85" i="4" s="1"/>
  <c r="AE59" i="4"/>
  <c r="J85" i="4" s="1"/>
  <c r="AA59" i="4"/>
  <c r="I85" i="4" s="1"/>
  <c r="W59" i="4"/>
  <c r="H85" i="4" s="1"/>
  <c r="S59" i="4"/>
  <c r="G85" i="4" s="1"/>
  <c r="O59" i="4"/>
  <c r="F85" i="4" s="1"/>
  <c r="K59" i="4"/>
  <c r="E85" i="4" s="1"/>
  <c r="G59" i="4"/>
  <c r="D85" i="4" s="1"/>
  <c r="C59" i="4"/>
  <c r="C85" i="4" s="1"/>
  <c r="AI58" i="4"/>
  <c r="K83" i="4" s="1"/>
  <c r="AE58" i="4"/>
  <c r="J83" i="4" s="1"/>
  <c r="AA58" i="4"/>
  <c r="I83" i="4" s="1"/>
  <c r="W58" i="4"/>
  <c r="H83" i="4" s="1"/>
  <c r="S58" i="4"/>
  <c r="G83" i="4" s="1"/>
  <c r="O58" i="4"/>
  <c r="F83" i="4" s="1"/>
  <c r="K58" i="4"/>
  <c r="E83" i="4" s="1"/>
  <c r="G58" i="4"/>
  <c r="D83" i="4" s="1"/>
  <c r="C58" i="4"/>
  <c r="C83" i="4" s="1"/>
  <c r="AI57" i="4"/>
  <c r="K81" i="4" s="1"/>
  <c r="AE57" i="4"/>
  <c r="J81" i="4" s="1"/>
  <c r="AA57" i="4"/>
  <c r="I81" i="4" s="1"/>
  <c r="X57" i="4"/>
  <c r="W57" i="4"/>
  <c r="H81" i="4" s="1"/>
  <c r="S57" i="4"/>
  <c r="G81" i="4" s="1"/>
  <c r="O57" i="4"/>
  <c r="F81" i="4" s="1"/>
  <c r="K57" i="4"/>
  <c r="E81" i="4" s="1"/>
  <c r="G57" i="4"/>
  <c r="D81" i="4" s="1"/>
  <c r="C57" i="4"/>
  <c r="C81" i="4" s="1"/>
  <c r="AI56" i="4"/>
  <c r="K79" i="4" s="1"/>
  <c r="AE56" i="4"/>
  <c r="J79" i="4" s="1"/>
  <c r="AA56" i="4"/>
  <c r="I79" i="4" s="1"/>
  <c r="W56" i="4"/>
  <c r="H79" i="4" s="1"/>
  <c r="S56" i="4"/>
  <c r="G79" i="4" s="1"/>
  <c r="O56" i="4"/>
  <c r="F79" i="4" s="1"/>
  <c r="K56" i="4"/>
  <c r="E79" i="4" s="1"/>
  <c r="G56" i="4"/>
  <c r="D79" i="4" s="1"/>
  <c r="C56" i="4"/>
  <c r="C79" i="4" s="1"/>
  <c r="AC32" i="4"/>
  <c r="AC33" i="4" s="1"/>
  <c r="E27" i="4"/>
  <c r="AF26" i="4"/>
  <c r="E26" i="4"/>
  <c r="E25" i="4"/>
  <c r="E24" i="4"/>
  <c r="AF23" i="4"/>
  <c r="E23" i="4"/>
  <c r="E22" i="4"/>
  <c r="E21" i="4"/>
  <c r="E20" i="4"/>
  <c r="AD19" i="4"/>
  <c r="AD20" i="4" s="1"/>
  <c r="AE20" i="4" s="1"/>
  <c r="E19" i="4"/>
  <c r="J14" i="4"/>
  <c r="J48" i="4" s="1"/>
  <c r="I14" i="4"/>
  <c r="AJ56" i="4" s="1"/>
  <c r="H14" i="4"/>
  <c r="AB60" i="4" s="1"/>
  <c r="G14" i="4"/>
  <c r="X60" i="4" s="1"/>
  <c r="F14" i="4"/>
  <c r="F48" i="4" s="1"/>
  <c r="E14" i="4"/>
  <c r="E44" i="4" s="1"/>
  <c r="D14" i="4"/>
  <c r="D41" i="4" s="1"/>
  <c r="C14" i="4"/>
  <c r="C41" i="4" s="1"/>
  <c r="H65" i="4" s="1"/>
  <c r="B14" i="4"/>
  <c r="B40" i="4" s="1"/>
  <c r="AC8" i="4"/>
  <c r="AC7" i="4"/>
  <c r="AC6" i="4"/>
  <c r="AC5" i="4"/>
  <c r="AC4" i="4"/>
  <c r="AC3" i="4"/>
  <c r="AC2" i="4"/>
  <c r="Y2" i="4"/>
  <c r="Y3" i="4" s="1"/>
  <c r="Y4" i="4" s="1"/>
  <c r="Y5" i="4" s="1"/>
  <c r="Y6" i="4" s="1"/>
  <c r="Y7" i="4" s="1"/>
  <c r="Y8" i="4" s="1"/>
  <c r="I49" i="4" l="1"/>
  <c r="AF73" i="4" s="1"/>
  <c r="P59" i="4"/>
  <c r="AJ72" i="4"/>
  <c r="H41" i="4"/>
  <c r="I41" i="4"/>
  <c r="AB56" i="4"/>
  <c r="AE19" i="4"/>
  <c r="J41" i="4"/>
  <c r="H43" i="4"/>
  <c r="J44" i="4"/>
  <c r="AF21" i="4"/>
  <c r="B45" i="4"/>
  <c r="AJ61" i="4"/>
  <c r="G47" i="4"/>
  <c r="X71" i="4" s="1"/>
  <c r="AF58" i="4"/>
  <c r="AF22" i="4"/>
  <c r="G49" i="4"/>
  <c r="H49" i="4"/>
  <c r="T72" i="4"/>
  <c r="G45" i="4"/>
  <c r="AB74" i="4"/>
  <c r="G42" i="4"/>
  <c r="X66" i="4" s="1"/>
  <c r="I45" i="4"/>
  <c r="J49" i="4"/>
  <c r="P63" i="4"/>
  <c r="AF70" i="4"/>
  <c r="F24" i="4"/>
  <c r="H42" i="4"/>
  <c r="J45" i="4"/>
  <c r="AJ69" i="4" s="1"/>
  <c r="G50" i="4"/>
  <c r="X74" i="4" s="1"/>
  <c r="X59" i="4"/>
  <c r="I42" i="4"/>
  <c r="AF66" i="4" s="1"/>
  <c r="F46" i="4"/>
  <c r="H50" i="4"/>
  <c r="T58" i="4"/>
  <c r="AJ60" i="4"/>
  <c r="F25" i="4"/>
  <c r="J42" i="4"/>
  <c r="G46" i="4"/>
  <c r="X70" i="4" s="1"/>
  <c r="I50" i="4"/>
  <c r="AB59" i="4"/>
  <c r="X63" i="4"/>
  <c r="AF25" i="4"/>
  <c r="E43" i="4"/>
  <c r="P67" i="4" s="1"/>
  <c r="H46" i="4"/>
  <c r="AB70" i="4" s="1"/>
  <c r="J50" i="4"/>
  <c r="AJ74" i="4" s="1"/>
  <c r="T62" i="4"/>
  <c r="F43" i="4"/>
  <c r="T67" i="4" s="1"/>
  <c r="I46" i="4"/>
  <c r="AB58" i="4"/>
  <c r="AF59" i="4"/>
  <c r="AB63" i="4"/>
  <c r="AF19" i="4"/>
  <c r="F26" i="4"/>
  <c r="G43" i="4"/>
  <c r="J46" i="4"/>
  <c r="AB62" i="4"/>
  <c r="AF63" i="4"/>
  <c r="AJ71" i="4"/>
  <c r="F20" i="4"/>
  <c r="J43" i="4"/>
  <c r="AJ67" i="4" s="1"/>
  <c r="H47" i="4"/>
  <c r="AB71" i="4" s="1"/>
  <c r="X65" i="4"/>
  <c r="X73" i="4"/>
  <c r="AF27" i="4"/>
  <c r="I47" i="4"/>
  <c r="AJ58" i="4"/>
  <c r="X61" i="4"/>
  <c r="AF62" i="4"/>
  <c r="AD21" i="4"/>
  <c r="AE21" i="4" s="1"/>
  <c r="AF29" i="4"/>
  <c r="F44" i="4"/>
  <c r="T68" i="4" s="1"/>
  <c r="J47" i="4"/>
  <c r="AF57" i="4"/>
  <c r="AJ68" i="4"/>
  <c r="G44" i="4"/>
  <c r="X68" i="4" s="1"/>
  <c r="B48" i="4"/>
  <c r="D72" i="4" s="1"/>
  <c r="X56" i="4"/>
  <c r="AJ62" i="4"/>
  <c r="G41" i="4"/>
  <c r="H44" i="4"/>
  <c r="AB68" i="4" s="1"/>
  <c r="C48" i="4"/>
  <c r="H72" i="4" s="1"/>
  <c r="AJ57" i="4"/>
  <c r="AF61" i="4"/>
  <c r="X67" i="4"/>
  <c r="AD2" i="4"/>
  <c r="AE2" i="4" s="1"/>
  <c r="Y9" i="4"/>
  <c r="Y10" i="4" s="1"/>
  <c r="Y11" i="4" s="1"/>
  <c r="Y12" i="4" s="1"/>
  <c r="Y13" i="4" s="1"/>
  <c r="Y14" i="4" s="1"/>
  <c r="Y15" i="4" s="1"/>
  <c r="Y16" i="4" s="1"/>
  <c r="Y17" i="4" s="1"/>
  <c r="D48" i="4"/>
  <c r="L72" i="4" s="1"/>
  <c r="C49" i="4"/>
  <c r="H73" i="4" s="1"/>
  <c r="D62" i="4"/>
  <c r="D49" i="4"/>
  <c r="L73" i="4" s="1"/>
  <c r="L56" i="4"/>
  <c r="H57" i="4"/>
  <c r="D58" i="4"/>
  <c r="D43" i="4"/>
  <c r="H61" i="4"/>
  <c r="B46" i="4"/>
  <c r="D70" i="4" s="1"/>
  <c r="L60" i="4"/>
  <c r="C40" i="4"/>
  <c r="H64" i="4" s="1"/>
  <c r="D40" i="4"/>
  <c r="L64" i="4" s="1"/>
  <c r="B50" i="4"/>
  <c r="D74" i="4" s="1"/>
  <c r="B42" i="4"/>
  <c r="D66" i="4" s="1"/>
  <c r="B43" i="4"/>
  <c r="D67" i="4" s="1"/>
  <c r="D61" i="4"/>
  <c r="D57" i="4"/>
  <c r="B49" i="4"/>
  <c r="D73" i="4" s="1"/>
  <c r="B41" i="4"/>
  <c r="B51" i="4" s="1"/>
  <c r="D64" i="4"/>
  <c r="D60" i="4"/>
  <c r="D56" i="4"/>
  <c r="B44" i="4"/>
  <c r="D68" i="4" s="1"/>
  <c r="B47" i="4"/>
  <c r="D71" i="4" s="1"/>
  <c r="D63" i="4"/>
  <c r="D59" i="4"/>
  <c r="F19" i="4"/>
  <c r="C45" i="4"/>
  <c r="H69" i="4" s="1"/>
  <c r="H71" i="4"/>
  <c r="C43" i="4"/>
  <c r="H67" i="4" s="1"/>
  <c r="H60" i="4"/>
  <c r="H56" i="4"/>
  <c r="C46" i="4"/>
  <c r="H70" i="4" s="1"/>
  <c r="H63" i="4"/>
  <c r="H59" i="4"/>
  <c r="C44" i="4"/>
  <c r="H68" i="4" s="1"/>
  <c r="C47" i="4"/>
  <c r="H62" i="4"/>
  <c r="H58" i="4"/>
  <c r="C50" i="4"/>
  <c r="H74" i="4" s="1"/>
  <c r="C42" i="4"/>
  <c r="H66" i="4" s="1"/>
  <c r="D45" i="4"/>
  <c r="L69" i="4" s="1"/>
  <c r="L67" i="4"/>
  <c r="D46" i="4"/>
  <c r="L70" i="4" s="1"/>
  <c r="L63" i="4"/>
  <c r="L59" i="4"/>
  <c r="F21" i="4"/>
  <c r="D44" i="4"/>
  <c r="L68" i="4" s="1"/>
  <c r="L62" i="4"/>
  <c r="L58" i="4"/>
  <c r="D47" i="4"/>
  <c r="L71" i="4" s="1"/>
  <c r="D50" i="4"/>
  <c r="L74" i="4" s="1"/>
  <c r="D42" i="4"/>
  <c r="L66" i="4" s="1"/>
  <c r="L65" i="4"/>
  <c r="L61" i="4"/>
  <c r="L57" i="4"/>
  <c r="D69" i="4"/>
  <c r="F23" i="4"/>
  <c r="F27" i="4"/>
  <c r="AI32" i="4"/>
  <c r="G40" i="4"/>
  <c r="I43" i="4"/>
  <c r="AF67" i="4" s="1"/>
  <c r="E45" i="4"/>
  <c r="P69" i="4" s="1"/>
  <c r="G48" i="4"/>
  <c r="X72" i="4" s="1"/>
  <c r="P56" i="4"/>
  <c r="AF56" i="4"/>
  <c r="AB57" i="4"/>
  <c r="X58" i="4"/>
  <c r="T59" i="4"/>
  <c r="AJ59" i="4"/>
  <c r="P60" i="4"/>
  <c r="AF60" i="4"/>
  <c r="AB61" i="4"/>
  <c r="X62" i="4"/>
  <c r="T63" i="4"/>
  <c r="AJ63" i="4"/>
  <c r="AB65" i="4"/>
  <c r="X69" i="4"/>
  <c r="AJ73" i="4"/>
  <c r="AF28" i="4"/>
  <c r="H40" i="4"/>
  <c r="F45" i="4"/>
  <c r="T69" i="4" s="1"/>
  <c r="H48" i="4"/>
  <c r="AB72" i="4" s="1"/>
  <c r="T70" i="4"/>
  <c r="AJ70" i="4"/>
  <c r="AF74" i="4"/>
  <c r="I40" i="4"/>
  <c r="E42" i="4"/>
  <c r="I48" i="4"/>
  <c r="AF72" i="4" s="1"/>
  <c r="E50" i="4"/>
  <c r="P74" i="4" s="1"/>
  <c r="P71" i="4"/>
  <c r="AF71" i="4"/>
  <c r="AF20" i="4"/>
  <c r="AF24" i="4"/>
  <c r="J40" i="4"/>
  <c r="F42" i="4"/>
  <c r="T66" i="4" s="1"/>
  <c r="H45" i="4"/>
  <c r="AB69" i="4" s="1"/>
  <c r="F50" i="4"/>
  <c r="T74" i="4" s="1"/>
  <c r="P68" i="4"/>
  <c r="F22" i="4"/>
  <c r="AF30" i="4"/>
  <c r="E47" i="4"/>
  <c r="T56" i="4"/>
  <c r="P57" i="4"/>
  <c r="T60" i="4"/>
  <c r="P61" i="4"/>
  <c r="T64" i="4"/>
  <c r="P65" i="4"/>
  <c r="AF65" i="4"/>
  <c r="F47" i="4"/>
  <c r="T71" i="4" s="1"/>
  <c r="AB66" i="4"/>
  <c r="E41" i="4"/>
  <c r="E49" i="4"/>
  <c r="P73" i="4" s="1"/>
  <c r="T57" i="4"/>
  <c r="P58" i="4"/>
  <c r="T61" i="4"/>
  <c r="P62" i="4"/>
  <c r="AJ65" i="4"/>
  <c r="AF69" i="4"/>
  <c r="AB73" i="4"/>
  <c r="F41" i="4"/>
  <c r="T65" i="4" s="1"/>
  <c r="F49" i="4"/>
  <c r="T73" i="4" s="1"/>
  <c r="P66" i="4"/>
  <c r="I44" i="4"/>
  <c r="AF68" i="4" s="1"/>
  <c r="E46" i="4"/>
  <c r="P70" i="4" s="1"/>
  <c r="AB67" i="4"/>
  <c r="AJ66" i="4"/>
  <c r="E40" i="4"/>
  <c r="E48" i="4"/>
  <c r="P72" i="4" s="1"/>
  <c r="F40" i="4"/>
  <c r="AE53" i="3"/>
  <c r="AE3" i="3"/>
  <c r="Y3" i="3"/>
  <c r="Z3" i="3"/>
  <c r="D65" i="4" l="1"/>
  <c r="AD22" i="4"/>
  <c r="I51" i="4"/>
  <c r="J51" i="4"/>
  <c r="AJ64" i="4"/>
  <c r="H51" i="4"/>
  <c r="AB64" i="4"/>
  <c r="D51" i="4"/>
  <c r="Y18" i="4"/>
  <c r="Y19" i="4" s="1"/>
  <c r="Y20" i="4" s="1"/>
  <c r="Y21" i="4" s="1"/>
  <c r="AD3" i="4"/>
  <c r="AE3" i="4" s="1"/>
  <c r="AB3" i="4" s="1"/>
  <c r="AB2" i="4"/>
  <c r="E51" i="4"/>
  <c r="AF64" i="4"/>
  <c r="C51" i="4"/>
  <c r="F51" i="4"/>
  <c r="P64" i="4"/>
  <c r="G51" i="4"/>
  <c r="X64" i="4"/>
  <c r="AE22" i="4"/>
  <c r="AD23" i="4"/>
  <c r="P110" i="1"/>
  <c r="O110" i="1"/>
  <c r="P106" i="1"/>
  <c r="P107" i="1"/>
  <c r="P108" i="1"/>
  <c r="P109" i="1"/>
  <c r="O106" i="1"/>
  <c r="O107" i="1"/>
  <c r="O108" i="1"/>
  <c r="O109" i="1"/>
  <c r="P105" i="1"/>
  <c r="O105" i="1"/>
  <c r="Z93" i="1"/>
  <c r="Z94" i="1"/>
  <c r="Z95" i="1"/>
  <c r="Z96" i="1"/>
  <c r="Z92" i="1"/>
  <c r="Z97" i="1"/>
  <c r="Y92" i="1"/>
  <c r="Y96" i="1"/>
  <c r="Y93" i="1"/>
  <c r="Y94" i="1"/>
  <c r="Y95" i="1"/>
  <c r="Y97" i="1"/>
  <c r="W98" i="1"/>
  <c r="Y98" i="1" s="1"/>
  <c r="G64" i="1"/>
  <c r="AI57" i="1"/>
  <c r="AI58" i="1"/>
  <c r="AI59" i="1"/>
  <c r="AI60" i="1"/>
  <c r="AI61" i="1"/>
  <c r="AI62" i="1"/>
  <c r="AI63" i="1"/>
  <c r="K93" i="1" s="1"/>
  <c r="AI64" i="1"/>
  <c r="K95" i="1" s="1"/>
  <c r="AI65" i="1"/>
  <c r="K97" i="1" s="1"/>
  <c r="AI66" i="1"/>
  <c r="K99" i="1" s="1"/>
  <c r="AI67" i="1"/>
  <c r="K101" i="1" s="1"/>
  <c r="AI68" i="1"/>
  <c r="K103" i="1" s="1"/>
  <c r="AI69" i="1"/>
  <c r="K105" i="1" s="1"/>
  <c r="AI70" i="1"/>
  <c r="K107" i="1" s="1"/>
  <c r="AI71" i="1"/>
  <c r="K109" i="1" s="1"/>
  <c r="AI72" i="1"/>
  <c r="K111" i="1" s="1"/>
  <c r="AI73" i="1"/>
  <c r="AI74" i="1"/>
  <c r="AI56" i="1"/>
  <c r="J44" i="1"/>
  <c r="J45" i="1"/>
  <c r="J46" i="1"/>
  <c r="J47" i="1"/>
  <c r="J48" i="1"/>
  <c r="J49" i="1"/>
  <c r="J50" i="1"/>
  <c r="J40" i="1"/>
  <c r="H43" i="1"/>
  <c r="H44" i="1"/>
  <c r="H45" i="1"/>
  <c r="H46" i="1"/>
  <c r="H47" i="1"/>
  <c r="G40" i="1"/>
  <c r="F41" i="1"/>
  <c r="E44" i="1"/>
  <c r="E45" i="1"/>
  <c r="E46" i="1"/>
  <c r="D48" i="1"/>
  <c r="D49" i="1"/>
  <c r="D50" i="1"/>
  <c r="D40" i="1"/>
  <c r="C47" i="1"/>
  <c r="C48" i="1"/>
  <c r="C49" i="1"/>
  <c r="C50" i="1"/>
  <c r="C40" i="1"/>
  <c r="B41" i="1"/>
  <c r="B42" i="1"/>
  <c r="B43" i="1"/>
  <c r="B44" i="1"/>
  <c r="B45" i="1"/>
  <c r="H14" i="1"/>
  <c r="H48" i="1" s="1"/>
  <c r="D14" i="1"/>
  <c r="F21" i="1" s="1"/>
  <c r="E14" i="1"/>
  <c r="E47" i="1" s="1"/>
  <c r="F14" i="1"/>
  <c r="F42" i="1" s="1"/>
  <c r="G14" i="1"/>
  <c r="G43" i="1" s="1"/>
  <c r="I14" i="1"/>
  <c r="AJ70" i="1" s="1"/>
  <c r="J14" i="1"/>
  <c r="F27" i="1" s="1"/>
  <c r="C14" i="1"/>
  <c r="F20" i="1" s="1"/>
  <c r="B14" i="1"/>
  <c r="F19" i="1" s="1"/>
  <c r="Z100" i="1"/>
  <c r="Z99" i="1"/>
  <c r="Z98" i="1"/>
  <c r="Y100" i="1"/>
  <c r="Y99" i="1"/>
  <c r="K81" i="1"/>
  <c r="K83" i="1"/>
  <c r="K85" i="1"/>
  <c r="K87" i="1"/>
  <c r="K89" i="1"/>
  <c r="K91" i="1"/>
  <c r="K113" i="1"/>
  <c r="K115" i="1"/>
  <c r="K79" i="1"/>
  <c r="A115" i="1"/>
  <c r="A113" i="1"/>
  <c r="A111" i="1"/>
  <c r="A109" i="1"/>
  <c r="A107" i="1"/>
  <c r="A105" i="1"/>
  <c r="A103" i="1"/>
  <c r="A101" i="1"/>
  <c r="A99" i="1"/>
  <c r="A97" i="1"/>
  <c r="A95" i="1"/>
  <c r="A93" i="1"/>
  <c r="A91" i="1"/>
  <c r="A89" i="1"/>
  <c r="A87" i="1"/>
  <c r="A85" i="1"/>
  <c r="A83" i="1"/>
  <c r="A81" i="1"/>
  <c r="A79" i="1"/>
  <c r="AE57" i="1"/>
  <c r="J81" i="1" s="1"/>
  <c r="AE58" i="1"/>
  <c r="J83" i="1" s="1"/>
  <c r="AE59" i="1"/>
  <c r="J85" i="1" s="1"/>
  <c r="AE60" i="1"/>
  <c r="J87" i="1" s="1"/>
  <c r="AE61" i="1"/>
  <c r="J89" i="1" s="1"/>
  <c r="AE62" i="1"/>
  <c r="J91" i="1" s="1"/>
  <c r="AE63" i="1"/>
  <c r="J93" i="1" s="1"/>
  <c r="AE64" i="1"/>
  <c r="J95" i="1" s="1"/>
  <c r="AE65" i="1"/>
  <c r="J97" i="1" s="1"/>
  <c r="AE66" i="1"/>
  <c r="J99" i="1" s="1"/>
  <c r="AE67" i="1"/>
  <c r="J101" i="1" s="1"/>
  <c r="AE68" i="1"/>
  <c r="J103" i="1" s="1"/>
  <c r="AE69" i="1"/>
  <c r="J105" i="1" s="1"/>
  <c r="AE70" i="1"/>
  <c r="J107" i="1" s="1"/>
  <c r="AE71" i="1"/>
  <c r="J109" i="1" s="1"/>
  <c r="AE72" i="1"/>
  <c r="J111" i="1" s="1"/>
  <c r="AE73" i="1"/>
  <c r="J113" i="1" s="1"/>
  <c r="AE74" i="1"/>
  <c r="J115" i="1" s="1"/>
  <c r="AE56" i="1"/>
  <c r="J79" i="1" s="1"/>
  <c r="AA57" i="1"/>
  <c r="I81" i="1" s="1"/>
  <c r="AA58" i="1"/>
  <c r="I83" i="1" s="1"/>
  <c r="AA59" i="1"/>
  <c r="I85" i="1" s="1"/>
  <c r="AA60" i="1"/>
  <c r="I87" i="1" s="1"/>
  <c r="AA61" i="1"/>
  <c r="I89" i="1" s="1"/>
  <c r="AA62" i="1"/>
  <c r="I91" i="1" s="1"/>
  <c r="AA63" i="1"/>
  <c r="I93" i="1" s="1"/>
  <c r="AA64" i="1"/>
  <c r="I95" i="1" s="1"/>
  <c r="AA65" i="1"/>
  <c r="I97" i="1" s="1"/>
  <c r="AA66" i="1"/>
  <c r="I99" i="1" s="1"/>
  <c r="AA67" i="1"/>
  <c r="I101" i="1" s="1"/>
  <c r="AA68" i="1"/>
  <c r="I103" i="1" s="1"/>
  <c r="AA69" i="1"/>
  <c r="I105" i="1" s="1"/>
  <c r="AA70" i="1"/>
  <c r="I107" i="1" s="1"/>
  <c r="AA71" i="1"/>
  <c r="I109" i="1" s="1"/>
  <c r="AA72" i="1"/>
  <c r="I111" i="1" s="1"/>
  <c r="AA73" i="1"/>
  <c r="I113" i="1" s="1"/>
  <c r="AA74" i="1"/>
  <c r="I115" i="1" s="1"/>
  <c r="AA56" i="1"/>
  <c r="I79" i="1" s="1"/>
  <c r="W56" i="1"/>
  <c r="H79" i="1" s="1"/>
  <c r="W57" i="1"/>
  <c r="H81" i="1" s="1"/>
  <c r="W58" i="1"/>
  <c r="H83" i="1" s="1"/>
  <c r="W59" i="1"/>
  <c r="H85" i="1" s="1"/>
  <c r="W60" i="1"/>
  <c r="H87" i="1" s="1"/>
  <c r="W61" i="1"/>
  <c r="H89" i="1" s="1"/>
  <c r="W62" i="1"/>
  <c r="H91" i="1" s="1"/>
  <c r="W63" i="1"/>
  <c r="H93" i="1" s="1"/>
  <c r="W64" i="1"/>
  <c r="H95" i="1" s="1"/>
  <c r="W65" i="1"/>
  <c r="H97" i="1" s="1"/>
  <c r="W66" i="1"/>
  <c r="H99" i="1" s="1"/>
  <c r="W67" i="1"/>
  <c r="H101" i="1" s="1"/>
  <c r="W68" i="1"/>
  <c r="H103" i="1" s="1"/>
  <c r="W69" i="1"/>
  <c r="H105" i="1" s="1"/>
  <c r="W70" i="1"/>
  <c r="H107" i="1" s="1"/>
  <c r="W71" i="1"/>
  <c r="H109" i="1" s="1"/>
  <c r="W72" i="1"/>
  <c r="H111" i="1" s="1"/>
  <c r="W73" i="1"/>
  <c r="H113" i="1" s="1"/>
  <c r="W74" i="1"/>
  <c r="H115" i="1" s="1"/>
  <c r="S56" i="1"/>
  <c r="G79" i="1" s="1"/>
  <c r="AD24" i="4" l="1"/>
  <c r="AE23" i="4"/>
  <c r="Y22" i="4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AD4" i="4"/>
  <c r="AE4" i="4" s="1"/>
  <c r="E42" i="1"/>
  <c r="E41" i="1"/>
  <c r="AJ64" i="1"/>
  <c r="H41" i="1"/>
  <c r="D44" i="1"/>
  <c r="G44" i="1"/>
  <c r="I49" i="1"/>
  <c r="B40" i="1"/>
  <c r="D64" i="1" s="1"/>
  <c r="C46" i="1"/>
  <c r="D41" i="1"/>
  <c r="F47" i="1"/>
  <c r="G42" i="1"/>
  <c r="I48" i="1"/>
  <c r="J43" i="1"/>
  <c r="AJ67" i="1" s="1"/>
  <c r="AJ56" i="1"/>
  <c r="AJ59" i="1"/>
  <c r="G50" i="1"/>
  <c r="G49" i="1"/>
  <c r="AJ66" i="1"/>
  <c r="G47" i="1"/>
  <c r="F40" i="1"/>
  <c r="AJ63" i="1"/>
  <c r="G45" i="1"/>
  <c r="AJ62" i="1"/>
  <c r="I50" i="1"/>
  <c r="AJ61" i="1"/>
  <c r="AJ60" i="1"/>
  <c r="B50" i="1"/>
  <c r="C45" i="1"/>
  <c r="E40" i="1"/>
  <c r="F46" i="1"/>
  <c r="G41" i="1"/>
  <c r="I47" i="1"/>
  <c r="J42" i="1"/>
  <c r="AJ74" i="1"/>
  <c r="AJ58" i="1"/>
  <c r="G48" i="1"/>
  <c r="AJ65" i="1"/>
  <c r="H42" i="1"/>
  <c r="G46" i="1"/>
  <c r="F49" i="1"/>
  <c r="D42" i="1"/>
  <c r="B49" i="1"/>
  <c r="C44" i="1"/>
  <c r="E50" i="1"/>
  <c r="F45" i="1"/>
  <c r="H40" i="1"/>
  <c r="I46" i="1"/>
  <c r="J41" i="1"/>
  <c r="AJ73" i="1"/>
  <c r="AJ57" i="1"/>
  <c r="I41" i="1"/>
  <c r="E43" i="1"/>
  <c r="D47" i="1"/>
  <c r="D46" i="1"/>
  <c r="D45" i="1"/>
  <c r="F48" i="1"/>
  <c r="B48" i="1"/>
  <c r="C43" i="1"/>
  <c r="E49" i="1"/>
  <c r="F44" i="1"/>
  <c r="H50" i="1"/>
  <c r="I45" i="1"/>
  <c r="AJ72" i="1"/>
  <c r="AJ69" i="1"/>
  <c r="AJ68" i="1"/>
  <c r="I40" i="1"/>
  <c r="B47" i="1"/>
  <c r="C42" i="1"/>
  <c r="E48" i="1"/>
  <c r="F43" i="1"/>
  <c r="H49" i="1"/>
  <c r="I44" i="1"/>
  <c r="AJ71" i="1"/>
  <c r="I42" i="1"/>
  <c r="F50" i="1"/>
  <c r="D43" i="1"/>
  <c r="B46" i="1"/>
  <c r="C41" i="1"/>
  <c r="I43" i="1"/>
  <c r="S57" i="1"/>
  <c r="G81" i="1" s="1"/>
  <c r="S58" i="1"/>
  <c r="G83" i="1" s="1"/>
  <c r="S59" i="1"/>
  <c r="G85" i="1" s="1"/>
  <c r="S60" i="1"/>
  <c r="G87" i="1" s="1"/>
  <c r="S61" i="1"/>
  <c r="G89" i="1" s="1"/>
  <c r="S62" i="1"/>
  <c r="G91" i="1" s="1"/>
  <c r="S63" i="1"/>
  <c r="G93" i="1" s="1"/>
  <c r="S64" i="1"/>
  <c r="G95" i="1" s="1"/>
  <c r="S65" i="1"/>
  <c r="G97" i="1" s="1"/>
  <c r="S66" i="1"/>
  <c r="G99" i="1" s="1"/>
  <c r="S67" i="1"/>
  <c r="G101" i="1" s="1"/>
  <c r="S68" i="1"/>
  <c r="G103" i="1" s="1"/>
  <c r="S69" i="1"/>
  <c r="G105" i="1" s="1"/>
  <c r="S70" i="1"/>
  <c r="G107" i="1" s="1"/>
  <c r="S71" i="1"/>
  <c r="G109" i="1" s="1"/>
  <c r="S72" i="1"/>
  <c r="G111" i="1" s="1"/>
  <c r="S73" i="1"/>
  <c r="G113" i="1" s="1"/>
  <c r="S74" i="1"/>
  <c r="G115" i="1" s="1"/>
  <c r="O56" i="1"/>
  <c r="F79" i="1" s="1"/>
  <c r="O57" i="1"/>
  <c r="F81" i="1" s="1"/>
  <c r="O58" i="1"/>
  <c r="F83" i="1" s="1"/>
  <c r="O59" i="1"/>
  <c r="F85" i="1" s="1"/>
  <c r="O60" i="1"/>
  <c r="F87" i="1" s="1"/>
  <c r="O61" i="1"/>
  <c r="F89" i="1" s="1"/>
  <c r="O62" i="1"/>
  <c r="F91" i="1" s="1"/>
  <c r="O63" i="1"/>
  <c r="F93" i="1" s="1"/>
  <c r="O64" i="1"/>
  <c r="F95" i="1" s="1"/>
  <c r="O65" i="1"/>
  <c r="F97" i="1" s="1"/>
  <c r="O66" i="1"/>
  <c r="F99" i="1" s="1"/>
  <c r="O67" i="1"/>
  <c r="F101" i="1" s="1"/>
  <c r="O68" i="1"/>
  <c r="F103" i="1" s="1"/>
  <c r="O69" i="1"/>
  <c r="F105" i="1" s="1"/>
  <c r="O70" i="1"/>
  <c r="F107" i="1" s="1"/>
  <c r="O71" i="1"/>
  <c r="F109" i="1" s="1"/>
  <c r="O72" i="1"/>
  <c r="F111" i="1" s="1"/>
  <c r="O73" i="1"/>
  <c r="F113" i="1" s="1"/>
  <c r="O74" i="1"/>
  <c r="F115" i="1" s="1"/>
  <c r="K57" i="1"/>
  <c r="E81" i="1" s="1"/>
  <c r="K58" i="1"/>
  <c r="E83" i="1" s="1"/>
  <c r="K59" i="1"/>
  <c r="E85" i="1" s="1"/>
  <c r="K60" i="1"/>
  <c r="E87" i="1" s="1"/>
  <c r="K61" i="1"/>
  <c r="E89" i="1" s="1"/>
  <c r="K62" i="1"/>
  <c r="E91" i="1" s="1"/>
  <c r="K63" i="1"/>
  <c r="E93" i="1" s="1"/>
  <c r="K64" i="1"/>
  <c r="E95" i="1" s="1"/>
  <c r="K65" i="1"/>
  <c r="E97" i="1" s="1"/>
  <c r="K66" i="1"/>
  <c r="E99" i="1" s="1"/>
  <c r="K67" i="1"/>
  <c r="E101" i="1" s="1"/>
  <c r="K68" i="1"/>
  <c r="E103" i="1" s="1"/>
  <c r="K69" i="1"/>
  <c r="E105" i="1" s="1"/>
  <c r="K70" i="1"/>
  <c r="E107" i="1" s="1"/>
  <c r="K71" i="1"/>
  <c r="E109" i="1" s="1"/>
  <c r="K72" i="1"/>
  <c r="E111" i="1" s="1"/>
  <c r="K73" i="1"/>
  <c r="E113" i="1" s="1"/>
  <c r="K74" i="1"/>
  <c r="E115" i="1" s="1"/>
  <c r="K56" i="1"/>
  <c r="E79" i="1" s="1"/>
  <c r="H61" i="1"/>
  <c r="C56" i="1"/>
  <c r="C79" i="1" s="1"/>
  <c r="G57" i="1"/>
  <c r="D81" i="1" s="1"/>
  <c r="G58" i="1"/>
  <c r="D83" i="1" s="1"/>
  <c r="G59" i="1"/>
  <c r="D85" i="1" s="1"/>
  <c r="G60" i="1"/>
  <c r="D87" i="1" s="1"/>
  <c r="G61" i="1"/>
  <c r="D89" i="1" s="1"/>
  <c r="G62" i="1"/>
  <c r="D91" i="1" s="1"/>
  <c r="G63" i="1"/>
  <c r="D93" i="1" s="1"/>
  <c r="D95" i="1"/>
  <c r="G65" i="1"/>
  <c r="D97" i="1" s="1"/>
  <c r="G66" i="1"/>
  <c r="D99" i="1" s="1"/>
  <c r="G67" i="1"/>
  <c r="D101" i="1" s="1"/>
  <c r="G68" i="1"/>
  <c r="D103" i="1" s="1"/>
  <c r="G69" i="1"/>
  <c r="D105" i="1" s="1"/>
  <c r="G70" i="1"/>
  <c r="D107" i="1" s="1"/>
  <c r="G71" i="1"/>
  <c r="D109" i="1" s="1"/>
  <c r="G72" i="1"/>
  <c r="D111" i="1" s="1"/>
  <c r="G73" i="1"/>
  <c r="D113" i="1" s="1"/>
  <c r="G74" i="1"/>
  <c r="D115" i="1" s="1"/>
  <c r="G56" i="1"/>
  <c r="D79" i="1" s="1"/>
  <c r="C57" i="1"/>
  <c r="C81" i="1" s="1"/>
  <c r="C58" i="1"/>
  <c r="C83" i="1" s="1"/>
  <c r="C59" i="1"/>
  <c r="C85" i="1" s="1"/>
  <c r="C60" i="1"/>
  <c r="C87" i="1" s="1"/>
  <c r="C61" i="1"/>
  <c r="C89" i="1" s="1"/>
  <c r="C62" i="1"/>
  <c r="C91" i="1" s="1"/>
  <c r="C63" i="1"/>
  <c r="C93" i="1" s="1"/>
  <c r="C64" i="1"/>
  <c r="C95" i="1" s="1"/>
  <c r="C65" i="1"/>
  <c r="C97" i="1" s="1"/>
  <c r="C66" i="1"/>
  <c r="C99" i="1" s="1"/>
  <c r="C67" i="1"/>
  <c r="C101" i="1" s="1"/>
  <c r="C68" i="1"/>
  <c r="C103" i="1" s="1"/>
  <c r="C69" i="1"/>
  <c r="C105" i="1" s="1"/>
  <c r="C70" i="1"/>
  <c r="C107" i="1" s="1"/>
  <c r="C71" i="1"/>
  <c r="C109" i="1" s="1"/>
  <c r="C72" i="1"/>
  <c r="C111" i="1" s="1"/>
  <c r="C73" i="1"/>
  <c r="C113" i="1" s="1"/>
  <c r="C74" i="1"/>
  <c r="C115" i="1" s="1"/>
  <c r="A66" i="1"/>
  <c r="A67" i="1" s="1"/>
  <c r="A68" i="1" s="1"/>
  <c r="A69" i="1" s="1"/>
  <c r="A70" i="1" s="1"/>
  <c r="A71" i="1" s="1"/>
  <c r="A72" i="1" s="1"/>
  <c r="A73" i="1" s="1"/>
  <c r="A74" i="1" s="1"/>
  <c r="E20" i="1"/>
  <c r="E21" i="1"/>
  <c r="E22" i="1"/>
  <c r="E23" i="1"/>
  <c r="E24" i="1"/>
  <c r="E25" i="1"/>
  <c r="E26" i="1"/>
  <c r="E27" i="1"/>
  <c r="E19" i="1"/>
  <c r="Y2" i="1"/>
  <c r="Y3" i="1" s="1"/>
  <c r="Y4" i="1" s="1"/>
  <c r="Y5" i="1" s="1"/>
  <c r="Y6" i="1" s="1"/>
  <c r="Y7" i="1" s="1"/>
  <c r="AC2" i="1"/>
  <c r="Y33" i="4" l="1"/>
  <c r="Y34" i="4" s="1"/>
  <c r="Y35" i="4" s="1"/>
  <c r="Y36" i="4" s="1"/>
  <c r="AD5" i="4"/>
  <c r="AE5" i="4" s="1"/>
  <c r="AB5" i="4" s="1"/>
  <c r="AB4" i="4"/>
  <c r="AE24" i="4"/>
  <c r="AD25" i="4"/>
  <c r="J51" i="1"/>
  <c r="H62" i="1"/>
  <c r="H63" i="1"/>
  <c r="H60" i="1"/>
  <c r="H56" i="1"/>
  <c r="H59" i="1"/>
  <c r="H58" i="1"/>
  <c r="H57" i="1"/>
  <c r="AD19" i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E17" i="1" s="1"/>
  <c r="AC32" i="1"/>
  <c r="Y8" i="1"/>
  <c r="AD2" i="1" s="1"/>
  <c r="AE2" i="1" s="1"/>
  <c r="AC8" i="1"/>
  <c r="AC7" i="1"/>
  <c r="AC6" i="1"/>
  <c r="AC5" i="1"/>
  <c r="AC4" i="1"/>
  <c r="AC3" i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Z10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57" i="3"/>
  <c r="Y10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57" i="3"/>
  <c r="Z5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Y5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AE25" i="4" l="1"/>
  <c r="AD26" i="4"/>
  <c r="Y37" i="4"/>
  <c r="Y38" i="4" s="1"/>
  <c r="Y39" i="4" s="1"/>
  <c r="Y40" i="4" s="1"/>
  <c r="Y41" i="4" s="1"/>
  <c r="AF19" i="1"/>
  <c r="AI32" i="1"/>
  <c r="L59" i="1"/>
  <c r="L56" i="1"/>
  <c r="L60" i="1"/>
  <c r="L61" i="1"/>
  <c r="L62" i="1"/>
  <c r="L63" i="1"/>
  <c r="L71" i="1"/>
  <c r="L58" i="1"/>
  <c r="L57" i="1"/>
  <c r="AB62" i="1"/>
  <c r="AB63" i="1"/>
  <c r="AB60" i="1"/>
  <c r="AB61" i="1"/>
  <c r="AB57" i="1"/>
  <c r="AB58" i="1"/>
  <c r="AB59" i="1"/>
  <c r="AB56" i="1"/>
  <c r="F25" i="1"/>
  <c r="T60" i="1"/>
  <c r="T63" i="1"/>
  <c r="T59" i="1"/>
  <c r="T61" i="1"/>
  <c r="T62" i="1"/>
  <c r="T56" i="1"/>
  <c r="T58" i="1"/>
  <c r="T57" i="1"/>
  <c r="F23" i="1"/>
  <c r="D56" i="1"/>
  <c r="D60" i="1"/>
  <c r="D59" i="1"/>
  <c r="D57" i="1"/>
  <c r="D58" i="1"/>
  <c r="D63" i="1"/>
  <c r="D61" i="1"/>
  <c r="D62" i="1"/>
  <c r="AF57" i="1"/>
  <c r="AF58" i="1"/>
  <c r="AF59" i="1"/>
  <c r="AF56" i="1"/>
  <c r="AF60" i="1"/>
  <c r="AF61" i="1"/>
  <c r="AF62" i="1"/>
  <c r="AF63" i="1"/>
  <c r="F26" i="1"/>
  <c r="P57" i="1"/>
  <c r="P58" i="1"/>
  <c r="P63" i="1"/>
  <c r="P59" i="1"/>
  <c r="P56" i="1"/>
  <c r="F22" i="1"/>
  <c r="P60" i="1"/>
  <c r="P61" i="1"/>
  <c r="P62" i="1"/>
  <c r="X59" i="1"/>
  <c r="X57" i="1"/>
  <c r="X58" i="1"/>
  <c r="X60" i="1"/>
  <c r="X61" i="1"/>
  <c r="X63" i="1"/>
  <c r="X56" i="1"/>
  <c r="X62" i="1"/>
  <c r="F24" i="1"/>
  <c r="AC33" i="1"/>
  <c r="AF21" i="1"/>
  <c r="AF22" i="1"/>
  <c r="AF23" i="1"/>
  <c r="AF26" i="1"/>
  <c r="AF27" i="1"/>
  <c r="AF24" i="1"/>
  <c r="AF28" i="1"/>
  <c r="AF25" i="1"/>
  <c r="AF29" i="1"/>
  <c r="AF30" i="1"/>
  <c r="AF20" i="1"/>
  <c r="H64" i="1"/>
  <c r="H65" i="1"/>
  <c r="H69" i="1"/>
  <c r="H66" i="1"/>
  <c r="H70" i="1"/>
  <c r="H67" i="1"/>
  <c r="H68" i="1"/>
  <c r="H71" i="1"/>
  <c r="H73" i="1"/>
  <c r="H74" i="1"/>
  <c r="H72" i="1"/>
  <c r="L70" i="1"/>
  <c r="L72" i="1"/>
  <c r="L73" i="1"/>
  <c r="L74" i="1"/>
  <c r="L64" i="1"/>
  <c r="L65" i="1"/>
  <c r="L66" i="1"/>
  <c r="L67" i="1"/>
  <c r="L68" i="1"/>
  <c r="L69" i="1"/>
  <c r="D73" i="1"/>
  <c r="D68" i="1"/>
  <c r="D74" i="1"/>
  <c r="D65" i="1"/>
  <c r="D66" i="1"/>
  <c r="D69" i="1"/>
  <c r="D67" i="1"/>
  <c r="D70" i="1"/>
  <c r="D71" i="1"/>
  <c r="D72" i="1"/>
  <c r="T74" i="1"/>
  <c r="T64" i="1"/>
  <c r="T70" i="1"/>
  <c r="T66" i="1"/>
  <c r="T65" i="1"/>
  <c r="T67" i="1"/>
  <c r="T68" i="1"/>
  <c r="T71" i="1"/>
  <c r="T73" i="1"/>
  <c r="T72" i="1"/>
  <c r="T69" i="1"/>
  <c r="X68" i="1"/>
  <c r="X70" i="1"/>
  <c r="X71" i="1"/>
  <c r="X72" i="1"/>
  <c r="X69" i="1"/>
  <c r="X64" i="1"/>
  <c r="X73" i="1"/>
  <c r="X74" i="1"/>
  <c r="X65" i="1"/>
  <c r="X66" i="1"/>
  <c r="X67" i="1"/>
  <c r="AB66" i="1"/>
  <c r="AB74" i="1"/>
  <c r="AB65" i="1"/>
  <c r="AB67" i="1"/>
  <c r="AB64" i="1"/>
  <c r="AB70" i="1"/>
  <c r="AB68" i="1"/>
  <c r="AB71" i="1"/>
  <c r="AB72" i="1"/>
  <c r="AB69" i="1"/>
  <c r="AB73" i="1"/>
  <c r="AF72" i="1"/>
  <c r="AF73" i="1"/>
  <c r="AF74" i="1"/>
  <c r="AF68" i="1"/>
  <c r="AF66" i="1"/>
  <c r="AF67" i="1"/>
  <c r="AF64" i="1"/>
  <c r="AF65" i="1"/>
  <c r="AF69" i="1"/>
  <c r="AF71" i="1"/>
  <c r="AF70" i="1"/>
  <c r="P65" i="1"/>
  <c r="P66" i="1"/>
  <c r="P67" i="1"/>
  <c r="P68" i="1"/>
  <c r="P64" i="1"/>
  <c r="P69" i="1"/>
  <c r="P74" i="1"/>
  <c r="P70" i="1"/>
  <c r="P72" i="1"/>
  <c r="P73" i="1"/>
  <c r="P71" i="1"/>
  <c r="AE19" i="1"/>
  <c r="AE25" i="1"/>
  <c r="AE30" i="1"/>
  <c r="AE29" i="1"/>
  <c r="AE28" i="1"/>
  <c r="AE27" i="1"/>
  <c r="AE26" i="1"/>
  <c r="AE24" i="1"/>
  <c r="AE23" i="1"/>
  <c r="AE21" i="1"/>
  <c r="AE22" i="1"/>
  <c r="AE20" i="1"/>
  <c r="Y9" i="1"/>
  <c r="Y10" i="1" s="1"/>
  <c r="Y11" i="1" s="1"/>
  <c r="Y12" i="1" s="1"/>
  <c r="Y13" i="1" s="1"/>
  <c r="Y14" i="1" s="1"/>
  <c r="Y15" i="1" s="1"/>
  <c r="Y16" i="1" s="1"/>
  <c r="Y17" i="1" s="1"/>
  <c r="AD6" i="4" l="1"/>
  <c r="AE6" i="4" s="1"/>
  <c r="Y42" i="4"/>
  <c r="Y43" i="4" s="1"/>
  <c r="Y44" i="4" s="1"/>
  <c r="Y45" i="4" s="1"/>
  <c r="Y46" i="4" s="1"/>
  <c r="AE26" i="4"/>
  <c r="AD27" i="4"/>
  <c r="AB2" i="1"/>
  <c r="I51" i="1"/>
  <c r="B51" i="1"/>
  <c r="H51" i="1"/>
  <c r="F51" i="1"/>
  <c r="E51" i="1"/>
  <c r="G51" i="1"/>
  <c r="D51" i="1"/>
  <c r="C51" i="1"/>
  <c r="Y18" i="1"/>
  <c r="Y19" i="1" s="1"/>
  <c r="Y20" i="1" s="1"/>
  <c r="Y21" i="1" s="1"/>
  <c r="AD28" i="4" l="1"/>
  <c r="AE27" i="4"/>
  <c r="AD8" i="4"/>
  <c r="Y47" i="4"/>
  <c r="Y48" i="4" s="1"/>
  <c r="AD7" i="4"/>
  <c r="AE7" i="4" s="1"/>
  <c r="AB7" i="4" s="1"/>
  <c r="AB6" i="4"/>
  <c r="AD3" i="1"/>
  <c r="AE3" i="1" s="1"/>
  <c r="AB3" i="1" s="1"/>
  <c r="Y22" i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AE8" i="4" l="1"/>
  <c r="Y49" i="4"/>
  <c r="AD9" i="4"/>
  <c r="AD29" i="4"/>
  <c r="AE28" i="4"/>
  <c r="AD4" i="1"/>
  <c r="AE4" i="1" s="1"/>
  <c r="AB4" i="1" s="1"/>
  <c r="Y33" i="1"/>
  <c r="Y34" i="1" s="1"/>
  <c r="Y35" i="1" s="1"/>
  <c r="Y36" i="1" s="1"/>
  <c r="AE29" i="4" l="1"/>
  <c r="AD30" i="4"/>
  <c r="AE9" i="4"/>
  <c r="AB9" i="4" s="1"/>
  <c r="T2" i="4"/>
  <c r="Y50" i="4"/>
  <c r="AD11" i="4" s="1"/>
  <c r="AD10" i="4"/>
  <c r="AB8" i="4"/>
  <c r="U2" i="4"/>
  <c r="AD5" i="1"/>
  <c r="AE5" i="1" s="1"/>
  <c r="AB5" i="1" s="1"/>
  <c r="Y37" i="1"/>
  <c r="Y38" i="1" s="1"/>
  <c r="Y39" i="1" s="1"/>
  <c r="Y40" i="1" s="1"/>
  <c r="Y41" i="1" s="1"/>
  <c r="R2" i="4" l="1"/>
  <c r="AE11" i="4"/>
  <c r="AB11" i="4" s="1"/>
  <c r="T4" i="4"/>
  <c r="AE30" i="4"/>
  <c r="AE17" i="4"/>
  <c r="AE10" i="4"/>
  <c r="T3" i="4"/>
  <c r="U3" i="4" s="1"/>
  <c r="R3" i="4" s="1"/>
  <c r="M27" i="4" s="1"/>
  <c r="E73" i="4" s="1"/>
  <c r="Y51" i="4"/>
  <c r="AD12" i="4" s="1"/>
  <c r="AD6" i="1"/>
  <c r="AE6" i="1" s="1"/>
  <c r="AB6" i="1" s="1"/>
  <c r="Y42" i="1"/>
  <c r="Y43" i="1" s="1"/>
  <c r="Y44" i="1" s="1"/>
  <c r="Y45" i="1" s="1"/>
  <c r="Y46" i="1" s="1"/>
  <c r="T5" i="4" l="1"/>
  <c r="U5" i="4" s="1"/>
  <c r="R5" i="4" s="1"/>
  <c r="AF18" i="4" s="1"/>
  <c r="AE12" i="4"/>
  <c r="AB12" i="4" s="1"/>
  <c r="I73" i="4"/>
  <c r="F73" i="4"/>
  <c r="C114" i="4" s="1"/>
  <c r="AB10" i="4"/>
  <c r="AE13" i="4"/>
  <c r="U4" i="4"/>
  <c r="R4" i="4" s="1"/>
  <c r="M26" i="4" s="1"/>
  <c r="E72" i="4" s="1"/>
  <c r="M28" i="4"/>
  <c r="E74" i="4" s="1"/>
  <c r="AD7" i="1"/>
  <c r="AE7" i="1" s="1"/>
  <c r="Y47" i="1"/>
  <c r="Y48" i="1" s="1"/>
  <c r="AD8" i="1"/>
  <c r="R6" i="4" l="1"/>
  <c r="U6" i="4"/>
  <c r="M73" i="4"/>
  <c r="J73" i="4"/>
  <c r="D114" i="4" s="1"/>
  <c r="AB13" i="4"/>
  <c r="I74" i="4"/>
  <c r="F74" i="4"/>
  <c r="C116" i="4" s="1"/>
  <c r="U10" i="4"/>
  <c r="AF17" i="4"/>
  <c r="I72" i="4"/>
  <c r="F72" i="4"/>
  <c r="C112" i="4" s="1"/>
  <c r="AB7" i="1"/>
  <c r="AE8" i="1"/>
  <c r="AB8" i="1" s="1"/>
  <c r="Y49" i="1"/>
  <c r="AD9" i="1" s="1"/>
  <c r="M72" i="4" l="1"/>
  <c r="J72" i="4"/>
  <c r="D112" i="4" s="1"/>
  <c r="M74" i="4"/>
  <c r="J74" i="4"/>
  <c r="D116" i="4" s="1"/>
  <c r="AG17" i="4"/>
  <c r="AF31" i="4"/>
  <c r="Q73" i="4"/>
  <c r="N73" i="4"/>
  <c r="E114" i="4" s="1"/>
  <c r="AE9" i="1"/>
  <c r="AB9" i="1" s="1"/>
  <c r="T2" i="1"/>
  <c r="Y50" i="1"/>
  <c r="AD11" i="1" s="1"/>
  <c r="T4" i="1" s="1"/>
  <c r="U73" i="4" l="1"/>
  <c r="R73" i="4"/>
  <c r="F114" i="4" s="1"/>
  <c r="AI17" i="4"/>
  <c r="AG18" i="4"/>
  <c r="Q74" i="4"/>
  <c r="N74" i="4"/>
  <c r="E116" i="4" s="1"/>
  <c r="Q72" i="4"/>
  <c r="N72" i="4"/>
  <c r="E112" i="4" s="1"/>
  <c r="U2" i="1"/>
  <c r="AD10" i="1"/>
  <c r="AE11" i="1" s="1"/>
  <c r="AB11" i="1" s="1"/>
  <c r="Y51" i="1"/>
  <c r="AD12" i="1" s="1"/>
  <c r="U72" i="4" l="1"/>
  <c r="R72" i="4"/>
  <c r="F112" i="4" s="1"/>
  <c r="U74" i="4"/>
  <c r="R74" i="4"/>
  <c r="F116" i="4" s="1"/>
  <c r="AG19" i="4"/>
  <c r="AG20" i="4" s="1"/>
  <c r="AG21" i="4" s="1"/>
  <c r="AG22" i="4" s="1"/>
  <c r="S12" i="4"/>
  <c r="AI18" i="4"/>
  <c r="S13" i="4"/>
  <c r="S11" i="4"/>
  <c r="S16" i="4"/>
  <c r="T16" i="4" s="1"/>
  <c r="AJ17" i="4"/>
  <c r="Y73" i="4"/>
  <c r="V73" i="4"/>
  <c r="G114" i="4" s="1"/>
  <c r="R2" i="1"/>
  <c r="AE12" i="1"/>
  <c r="AB12" i="1" s="1"/>
  <c r="T5" i="1"/>
  <c r="U5" i="1" s="1"/>
  <c r="R5" i="1" s="1"/>
  <c r="AF18" i="1" s="1"/>
  <c r="AE10" i="1"/>
  <c r="AB10" i="1" s="1"/>
  <c r="T3" i="1"/>
  <c r="AC73" i="4" l="1"/>
  <c r="Z73" i="4"/>
  <c r="H114" i="4" s="1"/>
  <c r="AJ18" i="4"/>
  <c r="S17" i="4"/>
  <c r="T17" i="4" s="1"/>
  <c r="M25" i="4" s="1"/>
  <c r="E71" i="4" s="1"/>
  <c r="AG23" i="4"/>
  <c r="AI22" i="4"/>
  <c r="Y74" i="4"/>
  <c r="V74" i="4"/>
  <c r="G116" i="4" s="1"/>
  <c r="Y72" i="4"/>
  <c r="V72" i="4"/>
  <c r="G112" i="4" s="1"/>
  <c r="M28" i="1"/>
  <c r="E74" i="1" s="1"/>
  <c r="AE13" i="1"/>
  <c r="AB13" i="1"/>
  <c r="U3" i="1"/>
  <c r="U4" i="1"/>
  <c r="R4" i="1" s="1"/>
  <c r="AC72" i="4" l="1"/>
  <c r="Z72" i="4"/>
  <c r="H112" i="4" s="1"/>
  <c r="AI23" i="4"/>
  <c r="AG24" i="4"/>
  <c r="AC74" i="4"/>
  <c r="Z74" i="4"/>
  <c r="H116" i="4" s="1"/>
  <c r="S24" i="4"/>
  <c r="AM16" i="4"/>
  <c r="I71" i="4"/>
  <c r="F71" i="4"/>
  <c r="C110" i="4" s="1"/>
  <c r="AG73" i="4"/>
  <c r="AD73" i="4"/>
  <c r="I114" i="4" s="1"/>
  <c r="F74" i="1"/>
  <c r="C116" i="1" s="1"/>
  <c r="I74" i="1"/>
  <c r="E72" i="1"/>
  <c r="M26" i="1"/>
  <c r="R3" i="1"/>
  <c r="M27" i="1" s="1"/>
  <c r="U6" i="1"/>
  <c r="AK73" i="4" l="1"/>
  <c r="AL73" i="4" s="1"/>
  <c r="K114" i="4" s="1"/>
  <c r="AH73" i="4"/>
  <c r="J114" i="4" s="1"/>
  <c r="AM17" i="4"/>
  <c r="AI19" i="4" s="1"/>
  <c r="AG72" i="4"/>
  <c r="AD72" i="4"/>
  <c r="I112" i="4" s="1"/>
  <c r="M71" i="4"/>
  <c r="J71" i="4"/>
  <c r="D110" i="4" s="1"/>
  <c r="AG74" i="4"/>
  <c r="AD74" i="4"/>
  <c r="I116" i="4" s="1"/>
  <c r="AI24" i="4"/>
  <c r="AG25" i="4"/>
  <c r="S25" i="4"/>
  <c r="T25" i="4" s="1"/>
  <c r="M17" i="4" s="1"/>
  <c r="E63" i="4" s="1"/>
  <c r="AJ23" i="4"/>
  <c r="F72" i="1"/>
  <c r="C112" i="1" s="1"/>
  <c r="I72" i="1"/>
  <c r="M74" i="1"/>
  <c r="J74" i="1"/>
  <c r="D116" i="1" s="1"/>
  <c r="E73" i="1"/>
  <c r="R6" i="1"/>
  <c r="S21" i="4" l="1"/>
  <c r="AJ19" i="4"/>
  <c r="Q71" i="4"/>
  <c r="N71" i="4"/>
  <c r="E110" i="4" s="1"/>
  <c r="AK72" i="4"/>
  <c r="AL72" i="4" s="1"/>
  <c r="K112" i="4" s="1"/>
  <c r="AH72" i="4"/>
  <c r="J112" i="4" s="1"/>
  <c r="AI21" i="4"/>
  <c r="AI20" i="4"/>
  <c r="S20" i="4"/>
  <c r="AK74" i="4"/>
  <c r="AL74" i="4" s="1"/>
  <c r="K116" i="4" s="1"/>
  <c r="AH74" i="4"/>
  <c r="J116" i="4" s="1"/>
  <c r="S19" i="4"/>
  <c r="S18" i="4"/>
  <c r="T18" i="4" s="1"/>
  <c r="I63" i="4"/>
  <c r="F63" i="4"/>
  <c r="C94" i="4" s="1"/>
  <c r="AI25" i="4"/>
  <c r="AG26" i="4"/>
  <c r="AJ24" i="4"/>
  <c r="S26" i="4"/>
  <c r="T26" i="4" s="1"/>
  <c r="M16" i="4" s="1"/>
  <c r="E62" i="4" s="1"/>
  <c r="F73" i="1"/>
  <c r="C114" i="1" s="1"/>
  <c r="I73" i="1"/>
  <c r="Q74" i="1"/>
  <c r="N74" i="1"/>
  <c r="E116" i="1" s="1"/>
  <c r="M72" i="1"/>
  <c r="J72" i="1"/>
  <c r="D112" i="1" s="1"/>
  <c r="AF17" i="1"/>
  <c r="U10" i="1"/>
  <c r="T19" i="4" l="1"/>
  <c r="M23" i="4" s="1"/>
  <c r="E69" i="4" s="1"/>
  <c r="M24" i="4"/>
  <c r="E70" i="4" s="1"/>
  <c r="S22" i="4"/>
  <c r="T22" i="4" s="1"/>
  <c r="M20" i="4" s="1"/>
  <c r="E66" i="4" s="1"/>
  <c r="AJ20" i="4"/>
  <c r="I69" i="4"/>
  <c r="F69" i="4"/>
  <c r="C106" i="4" s="1"/>
  <c r="S23" i="4"/>
  <c r="AJ21" i="4"/>
  <c r="AJ22" i="4"/>
  <c r="S27" i="4"/>
  <c r="T27" i="4" s="1"/>
  <c r="M15" i="4" s="1"/>
  <c r="E61" i="4" s="1"/>
  <c r="AJ25" i="4"/>
  <c r="M63" i="4"/>
  <c r="J63" i="4"/>
  <c r="D94" i="4" s="1"/>
  <c r="T20" i="4"/>
  <c r="M22" i="4" s="1"/>
  <c r="E68" i="4" s="1"/>
  <c r="I62" i="4"/>
  <c r="F62" i="4"/>
  <c r="C92" i="4" s="1"/>
  <c r="U71" i="4"/>
  <c r="R71" i="4"/>
  <c r="F110" i="4" s="1"/>
  <c r="AG27" i="4"/>
  <c r="AI26" i="4"/>
  <c r="T21" i="4"/>
  <c r="M21" i="4" s="1"/>
  <c r="E67" i="4" s="1"/>
  <c r="Q72" i="1"/>
  <c r="N72" i="1"/>
  <c r="E112" i="1" s="1"/>
  <c r="U74" i="1"/>
  <c r="R74" i="1"/>
  <c r="F116" i="1" s="1"/>
  <c r="M73" i="1"/>
  <c r="J73" i="1"/>
  <c r="D114" i="1" s="1"/>
  <c r="AG17" i="1"/>
  <c r="AF31" i="1"/>
  <c r="I68" i="4" l="1"/>
  <c r="F68" i="4"/>
  <c r="C104" i="4" s="1"/>
  <c r="Q63" i="4"/>
  <c r="N63" i="4"/>
  <c r="E94" i="4" s="1"/>
  <c r="AJ26" i="4"/>
  <c r="S28" i="4"/>
  <c r="T28" i="4" s="1"/>
  <c r="M14" i="4" s="1"/>
  <c r="E60" i="4" s="1"/>
  <c r="M62" i="4"/>
  <c r="J62" i="4"/>
  <c r="D92" i="4" s="1"/>
  <c r="T23" i="4"/>
  <c r="M19" i="4" s="1"/>
  <c r="E65" i="4" s="1"/>
  <c r="T24" i="4"/>
  <c r="M18" i="4" s="1"/>
  <c r="E64" i="4" s="1"/>
  <c r="I67" i="4"/>
  <c r="F67" i="4"/>
  <c r="C102" i="4" s="1"/>
  <c r="M69" i="4"/>
  <c r="J69" i="4"/>
  <c r="D106" i="4" s="1"/>
  <c r="AI27" i="4"/>
  <c r="AG28" i="4"/>
  <c r="I66" i="4"/>
  <c r="F66" i="4"/>
  <c r="C100" i="4" s="1"/>
  <c r="Y71" i="4"/>
  <c r="V71" i="4"/>
  <c r="G110" i="4" s="1"/>
  <c r="I61" i="4"/>
  <c r="F61" i="4"/>
  <c r="C90" i="4" s="1"/>
  <c r="I70" i="4"/>
  <c r="F70" i="4"/>
  <c r="C108" i="4" s="1"/>
  <c r="Q73" i="1"/>
  <c r="N73" i="1"/>
  <c r="E114" i="1" s="1"/>
  <c r="Y74" i="1"/>
  <c r="V74" i="1"/>
  <c r="G116" i="1" s="1"/>
  <c r="U72" i="1"/>
  <c r="R72" i="1"/>
  <c r="F112" i="1" s="1"/>
  <c r="AG18" i="1"/>
  <c r="AI17" i="1"/>
  <c r="AJ27" i="4" l="1"/>
  <c r="S29" i="4"/>
  <c r="T29" i="4" s="1"/>
  <c r="M13" i="4" s="1"/>
  <c r="E59" i="4" s="1"/>
  <c r="I64" i="4"/>
  <c r="F64" i="4"/>
  <c r="C96" i="4" s="1"/>
  <c r="AI28" i="4"/>
  <c r="AG29" i="4"/>
  <c r="M67" i="4"/>
  <c r="J67" i="4"/>
  <c r="D102" i="4" s="1"/>
  <c r="M61" i="4"/>
  <c r="J61" i="4"/>
  <c r="D90" i="4" s="1"/>
  <c r="Q62" i="4"/>
  <c r="N62" i="4"/>
  <c r="E92" i="4" s="1"/>
  <c r="Q69" i="4"/>
  <c r="N69" i="4"/>
  <c r="E106" i="4" s="1"/>
  <c r="I65" i="4"/>
  <c r="F65" i="4"/>
  <c r="C98" i="4" s="1"/>
  <c r="AC71" i="4"/>
  <c r="Z71" i="4"/>
  <c r="H110" i="4" s="1"/>
  <c r="U63" i="4"/>
  <c r="R63" i="4"/>
  <c r="F94" i="4" s="1"/>
  <c r="M70" i="4"/>
  <c r="J70" i="4"/>
  <c r="D108" i="4" s="1"/>
  <c r="I60" i="4"/>
  <c r="F60" i="4"/>
  <c r="C88" i="4" s="1"/>
  <c r="M66" i="4"/>
  <c r="J66" i="4"/>
  <c r="D100" i="4" s="1"/>
  <c r="M68" i="4"/>
  <c r="J68" i="4"/>
  <c r="D104" i="4" s="1"/>
  <c r="AC74" i="1"/>
  <c r="Z74" i="1"/>
  <c r="H116" i="1" s="1"/>
  <c r="Y72" i="1"/>
  <c r="V72" i="1"/>
  <c r="G112" i="1" s="1"/>
  <c r="U73" i="1"/>
  <c r="R73" i="1"/>
  <c r="F114" i="1" s="1"/>
  <c r="AJ17" i="1"/>
  <c r="S16" i="1"/>
  <c r="T16" i="1" s="1"/>
  <c r="AG19" i="1"/>
  <c r="AG20" i="1" s="1"/>
  <c r="AG21" i="1" s="1"/>
  <c r="AG22" i="1" s="1"/>
  <c r="AI18" i="1"/>
  <c r="S11" i="1"/>
  <c r="S13" i="1"/>
  <c r="U69" i="4" l="1"/>
  <c r="R69" i="4"/>
  <c r="F106" i="4" s="1"/>
  <c r="M65" i="4"/>
  <c r="J65" i="4"/>
  <c r="D98" i="4" s="1"/>
  <c r="Q70" i="4"/>
  <c r="N70" i="4"/>
  <c r="E108" i="4" s="1"/>
  <c r="S30" i="4"/>
  <c r="T30" i="4" s="1"/>
  <c r="M12" i="4" s="1"/>
  <c r="E58" i="4" s="1"/>
  <c r="AJ28" i="4"/>
  <c r="U62" i="4"/>
  <c r="R62" i="4"/>
  <c r="F92" i="4" s="1"/>
  <c r="Q66" i="4"/>
  <c r="N66" i="4"/>
  <c r="E100" i="4" s="1"/>
  <c r="Q61" i="4"/>
  <c r="N61" i="4"/>
  <c r="E90" i="4" s="1"/>
  <c r="M60" i="4"/>
  <c r="J60" i="4"/>
  <c r="D88" i="4" s="1"/>
  <c r="Q67" i="4"/>
  <c r="N67" i="4"/>
  <c r="E102" i="4" s="1"/>
  <c r="Q68" i="4"/>
  <c r="N68" i="4"/>
  <c r="E104" i="4" s="1"/>
  <c r="I59" i="4"/>
  <c r="F59" i="4"/>
  <c r="C86" i="4" s="1"/>
  <c r="AG30" i="4"/>
  <c r="AI30" i="4" s="1"/>
  <c r="AI29" i="4"/>
  <c r="Y63" i="4"/>
  <c r="V63" i="4"/>
  <c r="G94" i="4" s="1"/>
  <c r="M64" i="4"/>
  <c r="J64" i="4"/>
  <c r="D96" i="4" s="1"/>
  <c r="AG71" i="4"/>
  <c r="AD71" i="4"/>
  <c r="I110" i="4" s="1"/>
  <c r="Y73" i="1"/>
  <c r="V73" i="1"/>
  <c r="G114" i="1" s="1"/>
  <c r="AC72" i="1"/>
  <c r="Z72" i="1"/>
  <c r="H112" i="1" s="1"/>
  <c r="AG74" i="1"/>
  <c r="AD74" i="1"/>
  <c r="I116" i="1" s="1"/>
  <c r="AG23" i="1"/>
  <c r="AI22" i="1"/>
  <c r="S12" i="1"/>
  <c r="S17" i="1"/>
  <c r="T17" i="1" s="1"/>
  <c r="M25" i="1" s="1"/>
  <c r="E71" i="1" s="1"/>
  <c r="AJ18" i="1"/>
  <c r="AK71" i="4" l="1"/>
  <c r="AL71" i="4" s="1"/>
  <c r="K110" i="4" s="1"/>
  <c r="AH71" i="4"/>
  <c r="J110" i="4" s="1"/>
  <c r="U61" i="4"/>
  <c r="R61" i="4"/>
  <c r="F90" i="4" s="1"/>
  <c r="Q64" i="4"/>
  <c r="N64" i="4"/>
  <c r="E96" i="4" s="1"/>
  <c r="U66" i="4"/>
  <c r="R66" i="4"/>
  <c r="F100" i="4" s="1"/>
  <c r="Y62" i="4"/>
  <c r="V62" i="4"/>
  <c r="G92" i="4" s="1"/>
  <c r="AC63" i="4"/>
  <c r="Z63" i="4"/>
  <c r="H94" i="4" s="1"/>
  <c r="AJ29" i="4"/>
  <c r="S31" i="4"/>
  <c r="T31" i="4" s="1"/>
  <c r="M11" i="4" s="1"/>
  <c r="E57" i="4" s="1"/>
  <c r="S32" i="4"/>
  <c r="T32" i="4" s="1"/>
  <c r="AJ30" i="4"/>
  <c r="AJ32" i="4" s="1"/>
  <c r="I58" i="4"/>
  <c r="F58" i="4"/>
  <c r="C84" i="4" s="1"/>
  <c r="M59" i="4"/>
  <c r="J59" i="4"/>
  <c r="D86" i="4" s="1"/>
  <c r="U70" i="4"/>
  <c r="R70" i="4"/>
  <c r="F108" i="4" s="1"/>
  <c r="Q60" i="4"/>
  <c r="N60" i="4"/>
  <c r="E88" i="4" s="1"/>
  <c r="U68" i="4"/>
  <c r="R68" i="4"/>
  <c r="F104" i="4" s="1"/>
  <c r="Q65" i="4"/>
  <c r="N65" i="4"/>
  <c r="E98" i="4" s="1"/>
  <c r="U67" i="4"/>
  <c r="R67" i="4"/>
  <c r="F102" i="4" s="1"/>
  <c r="Y69" i="4"/>
  <c r="V69" i="4"/>
  <c r="G106" i="4" s="1"/>
  <c r="F71" i="1"/>
  <c r="C110" i="1" s="1"/>
  <c r="I71" i="1"/>
  <c r="AK74" i="1"/>
  <c r="AL74" i="1" s="1"/>
  <c r="K116" i="1" s="1"/>
  <c r="AH74" i="1"/>
  <c r="J116" i="1" s="1"/>
  <c r="AG72" i="1"/>
  <c r="AD72" i="1"/>
  <c r="I112" i="1" s="1"/>
  <c r="AC73" i="1"/>
  <c r="Z73" i="1"/>
  <c r="H114" i="1" s="1"/>
  <c r="S24" i="1"/>
  <c r="AM16" i="1"/>
  <c r="AG24" i="1"/>
  <c r="AI23" i="1"/>
  <c r="I57" i="4" l="1"/>
  <c r="F57" i="4"/>
  <c r="C82" i="4" s="1"/>
  <c r="Y67" i="4"/>
  <c r="V67" i="4"/>
  <c r="G102" i="4" s="1"/>
  <c r="U65" i="4"/>
  <c r="R65" i="4"/>
  <c r="F98" i="4" s="1"/>
  <c r="U60" i="4"/>
  <c r="R60" i="4"/>
  <c r="F88" i="4" s="1"/>
  <c r="Y66" i="4"/>
  <c r="V66" i="4"/>
  <c r="G100" i="4" s="1"/>
  <c r="Y68" i="4"/>
  <c r="V68" i="4"/>
  <c r="G104" i="4" s="1"/>
  <c r="Y70" i="4"/>
  <c r="V70" i="4"/>
  <c r="G108" i="4" s="1"/>
  <c r="U64" i="4"/>
  <c r="R64" i="4"/>
  <c r="F96" i="4" s="1"/>
  <c r="M10" i="4"/>
  <c r="T33" i="4"/>
  <c r="AG63" i="4"/>
  <c r="AD63" i="4"/>
  <c r="I94" i="4" s="1"/>
  <c r="AC62" i="4"/>
  <c r="Z62" i="4"/>
  <c r="H92" i="4" s="1"/>
  <c r="Y61" i="4"/>
  <c r="V61" i="4"/>
  <c r="G90" i="4" s="1"/>
  <c r="AC69" i="4"/>
  <c r="Z69" i="4"/>
  <c r="H106" i="4" s="1"/>
  <c r="Q59" i="4"/>
  <c r="N59" i="4"/>
  <c r="E86" i="4" s="1"/>
  <c r="M58" i="4"/>
  <c r="J58" i="4"/>
  <c r="D84" i="4" s="1"/>
  <c r="AG73" i="1"/>
  <c r="AD73" i="1"/>
  <c r="I114" i="1" s="1"/>
  <c r="AK72" i="1"/>
  <c r="AL72" i="1" s="1"/>
  <c r="K112" i="1" s="1"/>
  <c r="AH72" i="1"/>
  <c r="J112" i="1" s="1"/>
  <c r="M71" i="1"/>
  <c r="J71" i="1"/>
  <c r="D110" i="1" s="1"/>
  <c r="AM17" i="1"/>
  <c r="AI20" i="1" s="1"/>
  <c r="S18" i="1"/>
  <c r="T18" i="1" s="1"/>
  <c r="M24" i="1" s="1"/>
  <c r="E70" i="1" s="1"/>
  <c r="AI19" i="1"/>
  <c r="AI21" i="1"/>
  <c r="S25" i="1"/>
  <c r="T25" i="1" s="1"/>
  <c r="M17" i="1" s="1"/>
  <c r="E63" i="1" s="1"/>
  <c r="AJ23" i="1"/>
  <c r="AG25" i="1"/>
  <c r="AI24" i="1"/>
  <c r="Y64" i="4" l="1"/>
  <c r="V64" i="4"/>
  <c r="G96" i="4" s="1"/>
  <c r="Q58" i="4"/>
  <c r="N58" i="4"/>
  <c r="E84" i="4" s="1"/>
  <c r="Y60" i="4"/>
  <c r="V60" i="4"/>
  <c r="G88" i="4" s="1"/>
  <c r="AG62" i="4"/>
  <c r="AD62" i="4"/>
  <c r="I92" i="4" s="1"/>
  <c r="Y65" i="4"/>
  <c r="V65" i="4"/>
  <c r="G98" i="4" s="1"/>
  <c r="AC68" i="4"/>
  <c r="Z68" i="4"/>
  <c r="H104" i="4" s="1"/>
  <c r="AG69" i="4"/>
  <c r="AD69" i="4"/>
  <c r="I106" i="4" s="1"/>
  <c r="AC70" i="4"/>
  <c r="Z70" i="4"/>
  <c r="H108" i="4" s="1"/>
  <c r="U59" i="4"/>
  <c r="R59" i="4"/>
  <c r="F86" i="4" s="1"/>
  <c r="AC66" i="4"/>
  <c r="Z66" i="4"/>
  <c r="H100" i="4" s="1"/>
  <c r="AC61" i="4"/>
  <c r="Z61" i="4"/>
  <c r="H90" i="4" s="1"/>
  <c r="AK63" i="4"/>
  <c r="AL63" i="4" s="1"/>
  <c r="K94" i="4" s="1"/>
  <c r="AH63" i="4"/>
  <c r="J94" i="4" s="1"/>
  <c r="AC67" i="4"/>
  <c r="Z67" i="4"/>
  <c r="H102" i="4" s="1"/>
  <c r="E56" i="4"/>
  <c r="M29" i="4"/>
  <c r="M57" i="4"/>
  <c r="J57" i="4"/>
  <c r="D82" i="4" s="1"/>
  <c r="I70" i="1"/>
  <c r="F70" i="1"/>
  <c r="C108" i="1" s="1"/>
  <c r="I63" i="1"/>
  <c r="F63" i="1"/>
  <c r="C94" i="1" s="1"/>
  <c r="Q71" i="1"/>
  <c r="N71" i="1"/>
  <c r="E110" i="1" s="1"/>
  <c r="AK73" i="1"/>
  <c r="AL73" i="1" s="1"/>
  <c r="K114" i="1" s="1"/>
  <c r="AH73" i="1"/>
  <c r="J114" i="1" s="1"/>
  <c r="S26" i="1"/>
  <c r="T26" i="1" s="1"/>
  <c r="M16" i="1" s="1"/>
  <c r="E62" i="1" s="1"/>
  <c r="AJ24" i="1"/>
  <c r="S23" i="1"/>
  <c r="AJ21" i="1"/>
  <c r="AJ22" i="1"/>
  <c r="AJ20" i="1"/>
  <c r="S22" i="1"/>
  <c r="S20" i="1"/>
  <c r="AG26" i="1"/>
  <c r="AI25" i="1"/>
  <c r="S21" i="1"/>
  <c r="AJ19" i="1"/>
  <c r="S19" i="1"/>
  <c r="T19" i="1" s="1"/>
  <c r="M23" i="1" s="1"/>
  <c r="E69" i="1" s="1"/>
  <c r="Q57" i="4" l="1"/>
  <c r="N57" i="4"/>
  <c r="E82" i="4" s="1"/>
  <c r="I56" i="4"/>
  <c r="F56" i="4"/>
  <c r="C80" i="4" s="1"/>
  <c r="AC65" i="4"/>
  <c r="Z65" i="4"/>
  <c r="H98" i="4" s="1"/>
  <c r="AC60" i="4"/>
  <c r="Z60" i="4"/>
  <c r="H88" i="4" s="1"/>
  <c r="AG68" i="4"/>
  <c r="AD68" i="4"/>
  <c r="I104" i="4" s="1"/>
  <c r="AG67" i="4"/>
  <c r="AD67" i="4"/>
  <c r="I102" i="4" s="1"/>
  <c r="AG70" i="4"/>
  <c r="AD70" i="4"/>
  <c r="I108" i="4" s="1"/>
  <c r="AK69" i="4"/>
  <c r="AL69" i="4" s="1"/>
  <c r="K106" i="4" s="1"/>
  <c r="AH69" i="4"/>
  <c r="J106" i="4" s="1"/>
  <c r="AG61" i="4"/>
  <c r="AD61" i="4"/>
  <c r="I90" i="4" s="1"/>
  <c r="U58" i="4"/>
  <c r="R58" i="4"/>
  <c r="F84" i="4" s="1"/>
  <c r="AK62" i="4"/>
  <c r="AL62" i="4" s="1"/>
  <c r="K92" i="4" s="1"/>
  <c r="AH62" i="4"/>
  <c r="J92" i="4" s="1"/>
  <c r="AG66" i="4"/>
  <c r="AD66" i="4"/>
  <c r="I100" i="4" s="1"/>
  <c r="Y59" i="4"/>
  <c r="V59" i="4"/>
  <c r="G86" i="4" s="1"/>
  <c r="AC64" i="4"/>
  <c r="Z64" i="4"/>
  <c r="H96" i="4" s="1"/>
  <c r="T21" i="1"/>
  <c r="M21" i="1" s="1"/>
  <c r="E67" i="1" s="1"/>
  <c r="M63" i="1"/>
  <c r="J63" i="1"/>
  <c r="D94" i="1" s="1"/>
  <c r="I69" i="1"/>
  <c r="F69" i="1"/>
  <c r="C106" i="1" s="1"/>
  <c r="U71" i="1"/>
  <c r="R71" i="1"/>
  <c r="F110" i="1" s="1"/>
  <c r="I62" i="1"/>
  <c r="F62" i="1"/>
  <c r="C92" i="1" s="1"/>
  <c r="M70" i="1"/>
  <c r="J70" i="1"/>
  <c r="D108" i="1" s="1"/>
  <c r="AJ25" i="1"/>
  <c r="S27" i="1"/>
  <c r="T27" i="1" s="1"/>
  <c r="M15" i="1" s="1"/>
  <c r="E61" i="1" s="1"/>
  <c r="T20" i="1"/>
  <c r="M22" i="1" s="1"/>
  <c r="E68" i="1" s="1"/>
  <c r="AG27" i="1"/>
  <c r="AI26" i="1"/>
  <c r="T22" i="1"/>
  <c r="M20" i="1" s="1"/>
  <c r="E66" i="1" s="1"/>
  <c r="T23" i="1"/>
  <c r="M19" i="1" s="1"/>
  <c r="E65" i="1" s="1"/>
  <c r="T24" i="1"/>
  <c r="M18" i="1" s="1"/>
  <c r="E64" i="1" s="1"/>
  <c r="AK70" i="4" l="1"/>
  <c r="AL70" i="4" s="1"/>
  <c r="K108" i="4" s="1"/>
  <c r="AH70" i="4"/>
  <c r="J108" i="4" s="1"/>
  <c r="AG64" i="4"/>
  <c r="AD64" i="4"/>
  <c r="I96" i="4" s="1"/>
  <c r="AK66" i="4"/>
  <c r="AL66" i="4" s="1"/>
  <c r="K100" i="4" s="1"/>
  <c r="AH66" i="4"/>
  <c r="J100" i="4" s="1"/>
  <c r="AC59" i="4"/>
  <c r="Z59" i="4"/>
  <c r="H86" i="4" s="1"/>
  <c r="AK67" i="4"/>
  <c r="AL67" i="4" s="1"/>
  <c r="K102" i="4" s="1"/>
  <c r="AH67" i="4"/>
  <c r="J102" i="4" s="1"/>
  <c r="AK68" i="4"/>
  <c r="AL68" i="4" s="1"/>
  <c r="K104" i="4" s="1"/>
  <c r="AH68" i="4"/>
  <c r="J104" i="4" s="1"/>
  <c r="Y58" i="4"/>
  <c r="V58" i="4"/>
  <c r="G84" i="4" s="1"/>
  <c r="M56" i="4"/>
  <c r="J56" i="4"/>
  <c r="D80" i="4" s="1"/>
  <c r="AG60" i="4"/>
  <c r="AD60" i="4"/>
  <c r="I88" i="4" s="1"/>
  <c r="AG65" i="4"/>
  <c r="AD65" i="4"/>
  <c r="I98" i="4" s="1"/>
  <c r="AK61" i="4"/>
  <c r="AL61" i="4" s="1"/>
  <c r="K90" i="4" s="1"/>
  <c r="AH61" i="4"/>
  <c r="J90" i="4" s="1"/>
  <c r="U57" i="4"/>
  <c r="R57" i="4"/>
  <c r="F82" i="4" s="1"/>
  <c r="I68" i="1"/>
  <c r="F68" i="1"/>
  <c r="C104" i="1" s="1"/>
  <c r="M62" i="1"/>
  <c r="J62" i="1"/>
  <c r="D92" i="1" s="1"/>
  <c r="M69" i="1"/>
  <c r="J69" i="1"/>
  <c r="D106" i="1" s="1"/>
  <c r="I61" i="1"/>
  <c r="F61" i="1"/>
  <c r="C90" i="1" s="1"/>
  <c r="Q70" i="1"/>
  <c r="N70" i="1"/>
  <c r="E108" i="1" s="1"/>
  <c r="I65" i="1"/>
  <c r="F65" i="1"/>
  <c r="C98" i="1" s="1"/>
  <c r="Q63" i="1"/>
  <c r="N63" i="1"/>
  <c r="E94" i="1" s="1"/>
  <c r="Y71" i="1"/>
  <c r="V71" i="1"/>
  <c r="G110" i="1" s="1"/>
  <c r="I64" i="1"/>
  <c r="F64" i="1"/>
  <c r="C96" i="1" s="1"/>
  <c r="I66" i="1"/>
  <c r="F66" i="1"/>
  <c r="C100" i="1" s="1"/>
  <c r="I67" i="1"/>
  <c r="F67" i="1"/>
  <c r="C102" i="1" s="1"/>
  <c r="AG28" i="1"/>
  <c r="AI27" i="1"/>
  <c r="AJ26" i="1"/>
  <c r="S28" i="1"/>
  <c r="T28" i="1" s="1"/>
  <c r="M14" i="1" s="1"/>
  <c r="E60" i="1" s="1"/>
  <c r="Y57" i="4" l="1"/>
  <c r="V57" i="4"/>
  <c r="G82" i="4" s="1"/>
  <c r="AG59" i="4"/>
  <c r="AD59" i="4"/>
  <c r="I86" i="4" s="1"/>
  <c r="Q56" i="4"/>
  <c r="N56" i="4"/>
  <c r="E80" i="4" s="1"/>
  <c r="AC58" i="4"/>
  <c r="Z58" i="4"/>
  <c r="H84" i="4" s="1"/>
  <c r="AK64" i="4"/>
  <c r="AL64" i="4" s="1"/>
  <c r="K96" i="4" s="1"/>
  <c r="AH64" i="4"/>
  <c r="J96" i="4" s="1"/>
  <c r="AK65" i="4"/>
  <c r="AL65" i="4" s="1"/>
  <c r="K98" i="4" s="1"/>
  <c r="AH65" i="4"/>
  <c r="J98" i="4" s="1"/>
  <c r="AK60" i="4"/>
  <c r="AL60" i="4" s="1"/>
  <c r="K88" i="4" s="1"/>
  <c r="AH60" i="4"/>
  <c r="J88" i="4" s="1"/>
  <c r="I60" i="1"/>
  <c r="F60" i="1"/>
  <c r="C88" i="1" s="1"/>
  <c r="U70" i="1"/>
  <c r="R70" i="1"/>
  <c r="F108" i="1" s="1"/>
  <c r="M67" i="1"/>
  <c r="J67" i="1"/>
  <c r="D102" i="1" s="1"/>
  <c r="M66" i="1"/>
  <c r="J66" i="1"/>
  <c r="D100" i="1" s="1"/>
  <c r="Q62" i="1"/>
  <c r="N62" i="1"/>
  <c r="E92" i="1" s="1"/>
  <c r="Q69" i="1"/>
  <c r="N69" i="1"/>
  <c r="E106" i="1" s="1"/>
  <c r="AC71" i="1"/>
  <c r="Z71" i="1"/>
  <c r="H110" i="1" s="1"/>
  <c r="U63" i="1"/>
  <c r="R63" i="1"/>
  <c r="F94" i="1" s="1"/>
  <c r="M65" i="1"/>
  <c r="J65" i="1"/>
  <c r="D98" i="1" s="1"/>
  <c r="M61" i="1"/>
  <c r="J61" i="1"/>
  <c r="D90" i="1" s="1"/>
  <c r="M64" i="1"/>
  <c r="J64" i="1"/>
  <c r="D96" i="1" s="1"/>
  <c r="M68" i="1"/>
  <c r="J68" i="1"/>
  <c r="D104" i="1" s="1"/>
  <c r="AG29" i="1"/>
  <c r="AI28" i="1"/>
  <c r="AJ27" i="1"/>
  <c r="S29" i="1"/>
  <c r="T29" i="1" s="1"/>
  <c r="M13" i="1" s="1"/>
  <c r="E59" i="1" s="1"/>
  <c r="U56" i="4" l="1"/>
  <c r="R56" i="4"/>
  <c r="F80" i="4" s="1"/>
  <c r="AG58" i="4"/>
  <c r="AD58" i="4"/>
  <c r="I84" i="4" s="1"/>
  <c r="AK59" i="4"/>
  <c r="AL59" i="4" s="1"/>
  <c r="K86" i="4" s="1"/>
  <c r="AH59" i="4"/>
  <c r="J86" i="4" s="1"/>
  <c r="AC57" i="4"/>
  <c r="Z57" i="4"/>
  <c r="H82" i="4" s="1"/>
  <c r="I59" i="1"/>
  <c r="F59" i="1"/>
  <c r="C86" i="1" s="1"/>
  <c r="Q68" i="1"/>
  <c r="N68" i="1"/>
  <c r="E104" i="1" s="1"/>
  <c r="Q64" i="1"/>
  <c r="N64" i="1"/>
  <c r="E96" i="1" s="1"/>
  <c r="Q67" i="1"/>
  <c r="N67" i="1"/>
  <c r="E102" i="1" s="1"/>
  <c r="Q61" i="1"/>
  <c r="N61" i="1"/>
  <c r="E90" i="1" s="1"/>
  <c r="Y63" i="1"/>
  <c r="V63" i="1"/>
  <c r="G94" i="1" s="1"/>
  <c r="AG71" i="1"/>
  <c r="AD71" i="1"/>
  <c r="I110" i="1" s="1"/>
  <c r="U62" i="1"/>
  <c r="R62" i="1"/>
  <c r="F92" i="1" s="1"/>
  <c r="Y70" i="1"/>
  <c r="V70" i="1"/>
  <c r="G108" i="1" s="1"/>
  <c r="U69" i="1"/>
  <c r="R69" i="1"/>
  <c r="F106" i="1" s="1"/>
  <c r="Q66" i="1"/>
  <c r="N66" i="1"/>
  <c r="E100" i="1" s="1"/>
  <c r="Q65" i="1"/>
  <c r="N65" i="1"/>
  <c r="E98" i="1" s="1"/>
  <c r="M60" i="1"/>
  <c r="J60" i="1"/>
  <c r="D88" i="1" s="1"/>
  <c r="S30" i="1"/>
  <c r="T30" i="1" s="1"/>
  <c r="M12" i="1" s="1"/>
  <c r="E58" i="1" s="1"/>
  <c r="AJ28" i="1"/>
  <c r="AG30" i="1"/>
  <c r="AI30" i="1" s="1"/>
  <c r="AI29" i="1"/>
  <c r="AG57" i="4" l="1"/>
  <c r="AD57" i="4"/>
  <c r="I82" i="4" s="1"/>
  <c r="AK58" i="4"/>
  <c r="AL58" i="4" s="1"/>
  <c r="K84" i="4" s="1"/>
  <c r="AH58" i="4"/>
  <c r="J84" i="4" s="1"/>
  <c r="Y56" i="4"/>
  <c r="V56" i="4"/>
  <c r="G80" i="4" s="1"/>
  <c r="U67" i="1"/>
  <c r="R67" i="1"/>
  <c r="F102" i="1" s="1"/>
  <c r="U64" i="1"/>
  <c r="R64" i="1"/>
  <c r="F96" i="1" s="1"/>
  <c r="U61" i="1"/>
  <c r="R61" i="1"/>
  <c r="F90" i="1" s="1"/>
  <c r="I58" i="1"/>
  <c r="F58" i="1"/>
  <c r="C84" i="1" s="1"/>
  <c r="AC63" i="1"/>
  <c r="Z63" i="1"/>
  <c r="H94" i="1" s="1"/>
  <c r="Q60" i="1"/>
  <c r="N60" i="1"/>
  <c r="E88" i="1" s="1"/>
  <c r="U66" i="1"/>
  <c r="R66" i="1"/>
  <c r="F100" i="1" s="1"/>
  <c r="Y69" i="1"/>
  <c r="V69" i="1"/>
  <c r="G106" i="1" s="1"/>
  <c r="U68" i="1"/>
  <c r="R68" i="1"/>
  <c r="F104" i="1" s="1"/>
  <c r="U65" i="1"/>
  <c r="R65" i="1"/>
  <c r="F98" i="1" s="1"/>
  <c r="Y62" i="1"/>
  <c r="V62" i="1"/>
  <c r="G92" i="1" s="1"/>
  <c r="AK71" i="1"/>
  <c r="AL71" i="1" s="1"/>
  <c r="K110" i="1" s="1"/>
  <c r="AH71" i="1"/>
  <c r="J110" i="1" s="1"/>
  <c r="AC70" i="1"/>
  <c r="Z70" i="1"/>
  <c r="H108" i="1" s="1"/>
  <c r="M59" i="1"/>
  <c r="J59" i="1"/>
  <c r="D86" i="1" s="1"/>
  <c r="S31" i="1"/>
  <c r="T31" i="1" s="1"/>
  <c r="M11" i="1" s="1"/>
  <c r="E57" i="1" s="1"/>
  <c r="AJ29" i="1"/>
  <c r="AJ30" i="1"/>
  <c r="AJ32" i="1" s="1"/>
  <c r="S32" i="1"/>
  <c r="T32" i="1" s="1"/>
  <c r="AC56" i="4" l="1"/>
  <c r="Z56" i="4"/>
  <c r="H80" i="4" s="1"/>
  <c r="AK57" i="4"/>
  <c r="AL57" i="4" s="1"/>
  <c r="K82" i="4" s="1"/>
  <c r="AH57" i="4"/>
  <c r="J82" i="4" s="1"/>
  <c r="AG63" i="1"/>
  <c r="AD63" i="1"/>
  <c r="I94" i="1" s="1"/>
  <c r="T33" i="1"/>
  <c r="M10" i="1"/>
  <c r="AC69" i="1"/>
  <c r="Z69" i="1"/>
  <c r="H106" i="1" s="1"/>
  <c r="AG70" i="1"/>
  <c r="AD70" i="1"/>
  <c r="I108" i="1" s="1"/>
  <c r="Y65" i="1"/>
  <c r="V65" i="1"/>
  <c r="G98" i="1" s="1"/>
  <c r="Y64" i="1"/>
  <c r="V64" i="1"/>
  <c r="G96" i="1" s="1"/>
  <c r="I57" i="1"/>
  <c r="F57" i="1"/>
  <c r="C82" i="1" s="1"/>
  <c r="Y66" i="1"/>
  <c r="V66" i="1"/>
  <c r="G100" i="1" s="1"/>
  <c r="Q59" i="1"/>
  <c r="N59" i="1"/>
  <c r="E86" i="1" s="1"/>
  <c r="M58" i="1"/>
  <c r="J58" i="1"/>
  <c r="D84" i="1" s="1"/>
  <c r="U60" i="1"/>
  <c r="R60" i="1"/>
  <c r="F88" i="1" s="1"/>
  <c r="AC62" i="1"/>
  <c r="Z62" i="1"/>
  <c r="H92" i="1" s="1"/>
  <c r="Y61" i="1"/>
  <c r="V61" i="1"/>
  <c r="G90" i="1" s="1"/>
  <c r="Y68" i="1"/>
  <c r="V68" i="1"/>
  <c r="G104" i="1" s="1"/>
  <c r="Y67" i="1"/>
  <c r="V67" i="1"/>
  <c r="G102" i="1" s="1"/>
  <c r="AG56" i="4" l="1"/>
  <c r="AD56" i="4"/>
  <c r="I80" i="4" s="1"/>
  <c r="AG62" i="1"/>
  <c r="AD62" i="1"/>
  <c r="I92" i="1" s="1"/>
  <c r="Y60" i="1"/>
  <c r="V60" i="1"/>
  <c r="G88" i="1" s="1"/>
  <c r="M57" i="1"/>
  <c r="J57" i="1"/>
  <c r="D82" i="1" s="1"/>
  <c r="AK70" i="1"/>
  <c r="AL70" i="1" s="1"/>
  <c r="K108" i="1" s="1"/>
  <c r="AH70" i="1"/>
  <c r="J108" i="1" s="1"/>
  <c r="AG69" i="1"/>
  <c r="AD69" i="1"/>
  <c r="I106" i="1" s="1"/>
  <c r="AC66" i="1"/>
  <c r="Z66" i="1"/>
  <c r="H100" i="1" s="1"/>
  <c r="AC67" i="1"/>
  <c r="Z67" i="1"/>
  <c r="H102" i="1" s="1"/>
  <c r="AC68" i="1"/>
  <c r="Z68" i="1"/>
  <c r="H104" i="1" s="1"/>
  <c r="AC64" i="1"/>
  <c r="Z64" i="1"/>
  <c r="H96" i="1" s="1"/>
  <c r="AC61" i="1"/>
  <c r="Z61" i="1"/>
  <c r="H90" i="1" s="1"/>
  <c r="AC65" i="1"/>
  <c r="Z65" i="1"/>
  <c r="H98" i="1" s="1"/>
  <c r="M29" i="1"/>
  <c r="E56" i="1"/>
  <c r="Q58" i="1"/>
  <c r="N58" i="1"/>
  <c r="E84" i="1" s="1"/>
  <c r="U59" i="1"/>
  <c r="R59" i="1"/>
  <c r="F86" i="1" s="1"/>
  <c r="AK63" i="1"/>
  <c r="AL63" i="1" s="1"/>
  <c r="K94" i="1" s="1"/>
  <c r="AH63" i="1"/>
  <c r="J94" i="1" s="1"/>
  <c r="AK56" i="4" l="1"/>
  <c r="AL56" i="4" s="1"/>
  <c r="K80" i="4" s="1"/>
  <c r="AH56" i="4"/>
  <c r="J80" i="4" s="1"/>
  <c r="AG66" i="1"/>
  <c r="AD66" i="1"/>
  <c r="I100" i="1" s="1"/>
  <c r="AG68" i="1"/>
  <c r="AD68" i="1"/>
  <c r="I104" i="1" s="1"/>
  <c r="Y59" i="1"/>
  <c r="V59" i="1"/>
  <c r="G86" i="1" s="1"/>
  <c r="I56" i="1"/>
  <c r="F56" i="1"/>
  <c r="C80" i="1" s="1"/>
  <c r="U58" i="1"/>
  <c r="R58" i="1"/>
  <c r="F84" i="1" s="1"/>
  <c r="AK69" i="1"/>
  <c r="AL69" i="1" s="1"/>
  <c r="K106" i="1" s="1"/>
  <c r="AH69" i="1"/>
  <c r="J106" i="1" s="1"/>
  <c r="AG65" i="1"/>
  <c r="AD65" i="1"/>
  <c r="I98" i="1" s="1"/>
  <c r="AG61" i="1"/>
  <c r="AD61" i="1"/>
  <c r="I90" i="1" s="1"/>
  <c r="AC60" i="1"/>
  <c r="Z60" i="1"/>
  <c r="H88" i="1" s="1"/>
  <c r="AG67" i="1"/>
  <c r="AD67" i="1"/>
  <c r="I102" i="1" s="1"/>
  <c r="Q57" i="1"/>
  <c r="N57" i="1"/>
  <c r="E82" i="1" s="1"/>
  <c r="AG64" i="1"/>
  <c r="AD64" i="1"/>
  <c r="I96" i="1" s="1"/>
  <c r="AK62" i="1"/>
  <c r="AL62" i="1" s="1"/>
  <c r="K92" i="1" s="1"/>
  <c r="AH62" i="1"/>
  <c r="J92" i="1" s="1"/>
  <c r="M56" i="1" l="1"/>
  <c r="J56" i="1"/>
  <c r="D80" i="1" s="1"/>
  <c r="U57" i="1"/>
  <c r="R57" i="1"/>
  <c r="F82" i="1" s="1"/>
  <c r="AK64" i="1"/>
  <c r="AL64" i="1" s="1"/>
  <c r="K96" i="1" s="1"/>
  <c r="AH64" i="1"/>
  <c r="J96" i="1" s="1"/>
  <c r="AK67" i="1"/>
  <c r="AL67" i="1" s="1"/>
  <c r="K102" i="1" s="1"/>
  <c r="AH67" i="1"/>
  <c r="J102" i="1" s="1"/>
  <c r="AK68" i="1"/>
  <c r="AL68" i="1" s="1"/>
  <c r="K104" i="1" s="1"/>
  <c r="AH68" i="1"/>
  <c r="J104" i="1" s="1"/>
  <c r="AK61" i="1"/>
  <c r="AL61" i="1" s="1"/>
  <c r="K90" i="1" s="1"/>
  <c r="AH61" i="1"/>
  <c r="J90" i="1" s="1"/>
  <c r="AK65" i="1"/>
  <c r="AL65" i="1" s="1"/>
  <c r="K98" i="1" s="1"/>
  <c r="AH65" i="1"/>
  <c r="J98" i="1" s="1"/>
  <c r="Y58" i="1"/>
  <c r="V58" i="1"/>
  <c r="G84" i="1" s="1"/>
  <c r="AC59" i="1"/>
  <c r="Z59" i="1"/>
  <c r="H86" i="1" s="1"/>
  <c r="AG60" i="1"/>
  <c r="AD60" i="1"/>
  <c r="I88" i="1" s="1"/>
  <c r="AK66" i="1"/>
  <c r="AL66" i="1" s="1"/>
  <c r="K100" i="1" s="1"/>
  <c r="AH66" i="1"/>
  <c r="J100" i="1" s="1"/>
  <c r="AC58" i="1" l="1"/>
  <c r="Z58" i="1"/>
  <c r="H84" i="1" s="1"/>
  <c r="Y57" i="1"/>
  <c r="V57" i="1"/>
  <c r="G82" i="1" s="1"/>
  <c r="AK60" i="1"/>
  <c r="AL60" i="1" s="1"/>
  <c r="K88" i="1" s="1"/>
  <c r="AH60" i="1"/>
  <c r="J88" i="1" s="1"/>
  <c r="AG59" i="1"/>
  <c r="AD59" i="1"/>
  <c r="I86" i="1" s="1"/>
  <c r="Q56" i="1"/>
  <c r="N56" i="1"/>
  <c r="E80" i="1" s="1"/>
  <c r="U56" i="1" l="1"/>
  <c r="R56" i="1"/>
  <c r="F80" i="1" s="1"/>
  <c r="AK59" i="1"/>
  <c r="AL59" i="1" s="1"/>
  <c r="K86" i="1" s="1"/>
  <c r="AH59" i="1"/>
  <c r="J86" i="1" s="1"/>
  <c r="AC57" i="1"/>
  <c r="Z57" i="1"/>
  <c r="H82" i="1" s="1"/>
  <c r="AG58" i="1"/>
  <c r="AD58" i="1"/>
  <c r="I84" i="1" s="1"/>
  <c r="AK58" i="1" l="1"/>
  <c r="AL58" i="1" s="1"/>
  <c r="K84" i="1" s="1"/>
  <c r="AH58" i="1"/>
  <c r="J84" i="1" s="1"/>
  <c r="AG57" i="1"/>
  <c r="AD57" i="1"/>
  <c r="I82" i="1" s="1"/>
  <c r="Y56" i="1"/>
  <c r="V56" i="1"/>
  <c r="G80" i="1" s="1"/>
  <c r="AC56" i="1" l="1"/>
  <c r="Z56" i="1"/>
  <c r="H80" i="1" s="1"/>
  <c r="AK57" i="1"/>
  <c r="AL57" i="1" s="1"/>
  <c r="K82" i="1" s="1"/>
  <c r="AH57" i="1"/>
  <c r="J82" i="1" s="1"/>
  <c r="AG56" i="1" l="1"/>
  <c r="AD56" i="1"/>
  <c r="I80" i="1" s="1"/>
  <c r="AK56" i="1" l="1"/>
  <c r="AL56" i="1" s="1"/>
  <c r="K80" i="1" s="1"/>
  <c r="AH56" i="1"/>
  <c r="J80" i="1" s="1"/>
</calcChain>
</file>

<file path=xl/sharedStrings.xml><?xml version="1.0" encoding="utf-8"?>
<sst xmlns="http://schemas.openxmlformats.org/spreadsheetml/2006/main" count="442" uniqueCount="111">
  <si>
    <t>#2</t>
  </si>
  <si>
    <t>#3</t>
  </si>
  <si>
    <t>#4</t>
  </si>
  <si>
    <t>#5</t>
  </si>
  <si>
    <t>#6</t>
  </si>
  <si>
    <t>#7</t>
  </si>
  <si>
    <t>#8</t>
  </si>
  <si>
    <t>#9</t>
  </si>
  <si>
    <t>#10</t>
  </si>
  <si>
    <t>pan</t>
  </si>
  <si>
    <t>sample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</si>
  <si>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</si>
  <si>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</si>
  <si>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</si>
  <si>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</si>
  <si>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</si>
  <si>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</si>
  <si>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</si>
  <si>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</si>
  <si>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</si>
  <si>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</si>
  <si>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</si>
  <si>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</si>
  <si>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T6-A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</si>
  <si>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</si>
  <si>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</si>
  <si>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</si>
  <si>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</si>
  <si>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</si>
  <si>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</si>
  <si>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</si>
  <si>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</si>
  <si>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</si>
  <si>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</si>
  <si>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SPRING</t>
  </si>
  <si>
    <t>AVG</t>
  </si>
  <si>
    <t>AVG %</t>
  </si>
  <si>
    <t>SUMMER</t>
  </si>
  <si>
    <t>BED GSD</t>
  </si>
  <si>
    <t>BED AVG</t>
  </si>
  <si>
    <t>%</t>
  </si>
  <si>
    <t>mm</t>
  </si>
  <si>
    <t>cum</t>
  </si>
  <si>
    <t>um</t>
  </si>
  <si>
    <t>La Jara - Full</t>
  </si>
  <si>
    <t>Gravelometer Size</t>
  </si>
  <si>
    <t>count</t>
  </si>
  <si>
    <t>% finer</t>
  </si>
  <si>
    <t>TOTAL</t>
  </si>
  <si>
    <t>cum finer</t>
  </si>
  <si>
    <t>TOTAL + SAND</t>
  </si>
  <si>
    <t>% BED SAND</t>
  </si>
  <si>
    <t>% * sand from PC</t>
  </si>
  <si>
    <t>% cum</t>
  </si>
  <si>
    <t>CALCULATIONS</t>
  </si>
  <si>
    <t>Sample</t>
  </si>
  <si>
    <t>Date</t>
  </si>
  <si>
    <t>Tau (Pa)</t>
  </si>
  <si>
    <t>u* (m/s)</t>
  </si>
  <si>
    <t>qs (kg)</t>
  </si>
  <si>
    <t>DATA</t>
  </si>
  <si>
    <t>Rho</t>
  </si>
  <si>
    <t>kg/m3</t>
  </si>
  <si>
    <t>g</t>
  </si>
  <si>
    <t>kgm/s2</t>
  </si>
  <si>
    <t>T. width (sampler)</t>
  </si>
  <si>
    <t>m</t>
  </si>
  <si>
    <t>T. time</t>
  </si>
  <si>
    <t>min</t>
  </si>
  <si>
    <t>Rho Sediment</t>
  </si>
  <si>
    <t>Size (mm)</t>
  </si>
  <si>
    <t>Total mass from the sieves</t>
  </si>
  <si>
    <t>Proportion of bedload in each bin (percentage bin i/100)</t>
  </si>
  <si>
    <t>Reference transport method</t>
  </si>
  <si>
    <t>qbi in [L3/S / L]</t>
  </si>
  <si>
    <t>i</t>
  </si>
  <si>
    <t>Di (mm)</t>
  </si>
  <si>
    <t>Proportion</t>
  </si>
  <si>
    <t>Fines</t>
  </si>
  <si>
    <t>proportion</t>
  </si>
  <si>
    <t>interpolate intermediate sizes</t>
  </si>
  <si>
    <t>size</t>
  </si>
  <si>
    <t>sand &lt; 1 mm</t>
  </si>
  <si>
    <t>prop</t>
  </si>
  <si>
    <t>Tau*,i</t>
  </si>
  <si>
    <t>qbi, Di</t>
  </si>
  <si>
    <t>Fi</t>
  </si>
  <si>
    <t>w*,i</t>
  </si>
  <si>
    <t>Sample #2</t>
  </si>
  <si>
    <t>Sample #3</t>
  </si>
  <si>
    <t>Sample #4</t>
  </si>
  <si>
    <t>Sample #5</t>
  </si>
  <si>
    <t>Sample #6</t>
  </si>
  <si>
    <t>Sample #7</t>
  </si>
  <si>
    <t>Sample #8</t>
  </si>
  <si>
    <t>Sample #9</t>
  </si>
  <si>
    <t>Sample #10</t>
  </si>
  <si>
    <t>PLOTTING</t>
  </si>
  <si>
    <t>Flow</t>
  </si>
  <si>
    <t>Time</t>
  </si>
  <si>
    <t>D50 (mm)</t>
  </si>
  <si>
    <t>Reference</t>
  </si>
  <si>
    <t>n</t>
  </si>
  <si>
    <t>Tau*c</t>
  </si>
  <si>
    <t>Di/D50</t>
  </si>
  <si>
    <t>total (kg)</t>
  </si>
  <si>
    <t>cu,m</t>
  </si>
  <si>
    <t>size (mm)</t>
  </si>
  <si>
    <t>tau_c</t>
  </si>
  <si>
    <t>tau_c*</t>
  </si>
  <si>
    <t>solving tau_c using hiding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</si>
</sst>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0.0000"/>
    <numFmt numFmtId="165" formatCode="0.000"/>
    <numFmt numFmtId="166" formatCode="0.0"/>
    <numFmt numFmtId="167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1" fontId="0" fillId="3" borderId="0" xfId="0" applyNumberFormat="1" applyFill="1"/>
    <xf numFmtId="164" fontId="0" fillId="3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0" fillId="6" borderId="0" xfId="0" applyFill="1"/>
    <xf numFmtId="11" fontId="0" fillId="6" borderId="0" xfId="0" applyNumberFormat="1" applyFill="1"/>
    <xf numFmtId="0" fontId="2" fillId="7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3" fillId="8" borderId="3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2" fontId="0" fillId="0" borderId="0" xfId="0" applyNumberFormat="1"/>
    <xf numFmtId="2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8" xfId="0" applyBorder="1"/>
    <xf numFmtId="165" fontId="2" fillId="0" borderId="0" xfId="0" applyNumberFormat="1" applyFont="1" applyAlignment="1">
      <alignment horizontal="center"/>
    </xf>
    <xf numFmtId="0" fontId="0" fillId="0" borderId="0" xfId="0" applyBorder="1"/>
    <xf numFmtId="0" fontId="0" fillId="1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6" fontId="2" fillId="0" borderId="4" xfId="0" applyNumberFormat="1" applyFont="1" applyBorder="1" applyAlignment="1">
      <alignment horizontal="center"/>
    </xf>
    <xf numFmtId="6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1" fontId="0" fillId="12" borderId="1" xfId="0" applyNumberForma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11" fontId="0" fillId="11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166" fontId="2" fillId="15" borderId="1" xfId="0" applyNumberFormat="1" applyFont="1" applyFill="1" applyBorder="1" applyAlignment="1">
      <alignment horizontal="center"/>
    </xf>
    <xf numFmtId="2" fontId="2" fillId="15" borderId="1" xfId="0" applyNumberFormat="1" applyFon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5" fontId="0" fillId="15" borderId="1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NumberFormat="1" applyFill="1" applyBorder="1" applyAlignment="1">
      <alignment horizontal="center"/>
    </xf>
    <xf numFmtId="166" fontId="2" fillId="16" borderId="1" xfId="0" applyNumberFormat="1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165" fontId="0" fillId="16" borderId="1" xfId="0" applyNumberFormat="1" applyFill="1" applyBorder="1" applyAlignment="1">
      <alignment horizontal="center"/>
    </xf>
    <xf numFmtId="0" fontId="0" fillId="16" borderId="0" xfId="0" applyFill="1" applyAlignment="1">
      <alignment horizontal="center"/>
    </xf>
    <xf numFmtId="0" fontId="2" fillId="16" borderId="1" xfId="0" applyFont="1" applyFill="1" applyBorder="1" applyAlignment="1">
      <alignment horizontal="center"/>
    </xf>
    <xf numFmtId="166" fontId="2" fillId="17" borderId="1" xfId="0" applyNumberFormat="1" applyFont="1" applyFill="1" applyBorder="1" applyAlignment="1">
      <alignment horizontal="center"/>
    </xf>
    <xf numFmtId="2" fontId="2" fillId="17" borderId="1" xfId="0" applyNumberFormat="1" applyFon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5" fontId="0" fillId="17" borderId="1" xfId="0" applyNumberForma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17" borderId="1" xfId="0" applyNumberFormat="1" applyFill="1" applyBorder="1" applyAlignment="1">
      <alignment horizontal="center"/>
    </xf>
    <xf numFmtId="166" fontId="2" fillId="11" borderId="1" xfId="0" applyNumberFormat="1" applyFon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1" xfId="0" applyNumberFormat="1" applyFill="1" applyBorder="1" applyAlignment="1">
      <alignment horizontal="center"/>
    </xf>
    <xf numFmtId="166" fontId="2" fillId="18" borderId="1" xfId="0" applyNumberFormat="1" applyFont="1" applyFill="1" applyBorder="1" applyAlignment="1">
      <alignment horizontal="center"/>
    </xf>
    <xf numFmtId="2" fontId="2" fillId="18" borderId="1" xfId="0" applyNumberFormat="1" applyFont="1" applyFill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165" fontId="0" fillId="18" borderId="1" xfId="0" applyNumberFormat="1" applyFill="1" applyBorder="1" applyAlignment="1">
      <alignment horizontal="center"/>
    </xf>
    <xf numFmtId="0" fontId="0" fillId="18" borderId="0" xfId="0" applyFill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0" fillId="18" borderId="1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4" fontId="0" fillId="13" borderId="1" xfId="0" applyNumberFormat="1" applyFill="1" applyBorder="1"/>
    <xf numFmtId="14" fontId="0" fillId="12" borderId="1" xfId="0" applyNumberFormat="1" applyFill="1" applyBorder="1"/>
    <xf numFmtId="14" fontId="0" fillId="9" borderId="1" xfId="0" applyNumberFormat="1" applyFill="1" applyBorder="1"/>
    <xf numFmtId="14" fontId="0" fillId="12" borderId="0" xfId="0" applyNumberFormat="1" applyFill="1"/>
    <xf numFmtId="20" fontId="0" fillId="9" borderId="0" xfId="0" applyNumberFormat="1" applyFill="1" applyAlignment="1">
      <alignment horizontal="center"/>
    </xf>
    <xf numFmtId="20" fontId="0" fillId="9" borderId="3" xfId="0" applyNumberFormat="1" applyFill="1" applyBorder="1" applyAlignment="1">
      <alignment horizontal="center"/>
    </xf>
    <xf numFmtId="20" fontId="0" fillId="12" borderId="3" xfId="0" applyNumberFormat="1" applyFill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13" borderId="3" xfId="0" applyNumberFormat="1" applyFill="1" applyBorder="1" applyAlignment="1">
      <alignment horizontal="center"/>
    </xf>
    <xf numFmtId="165" fontId="0" fillId="19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20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11" fontId="7" fillId="16" borderId="1" xfId="0" applyNumberFormat="1" applyFon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7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/>
    <xf numFmtId="0" fontId="2" fillId="9" borderId="3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4" fontId="1" fillId="12" borderId="1" xfId="0" applyNumberFormat="1" applyFont="1" applyFill="1" applyBorder="1"/>
    <xf numFmtId="20" fontId="1" fillId="12" borderId="3" xfId="0" applyNumberFormat="1" applyFont="1" applyFill="1" applyBorder="1" applyAlignment="1">
      <alignment horizontal="center"/>
    </xf>
    <xf numFmtId="165" fontId="1" fillId="17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12" borderId="5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165" fontId="1" fillId="12" borderId="1" xfId="0" applyNumberFormat="1" applyFont="1" applyFill="1" applyBorder="1" applyAlignment="1">
      <alignment horizontal="center"/>
    </xf>
    <xf numFmtId="11" fontId="1" fillId="1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1" fillId="15" borderId="1" xfId="0" applyNumberFormat="1" applyFont="1" applyFill="1" applyBorder="1" applyAlignment="1">
      <alignment horizontal="center"/>
    </xf>
    <xf numFmtId="0" fontId="1" fillId="15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16" borderId="1" xfId="0" applyNumberFormat="1" applyFont="1" applyFill="1" applyBorder="1" applyAlignment="1">
      <alignment horizontal="center"/>
    </xf>
    <xf numFmtId="167" fontId="1" fillId="16" borderId="1" xfId="0" applyNumberFormat="1" applyFont="1" applyFill="1" applyBorder="1" applyAlignment="1">
      <alignment horizontal="center"/>
    </xf>
    <xf numFmtId="165" fontId="1" fillId="18" borderId="1" xfId="0" applyNumberFormat="1" applyFont="1" applyFill="1" applyBorder="1" applyAlignment="1">
      <alignment horizontal="center"/>
    </xf>
    <xf numFmtId="0" fontId="1" fillId="18" borderId="1" xfId="0" applyNumberFormat="1" applyFont="1" applyFill="1" applyBorder="1" applyAlignment="1">
      <alignment horizontal="center"/>
    </xf>
    <xf numFmtId="165" fontId="1" fillId="11" borderId="1" xfId="0" applyNumberFormat="1" applyFont="1" applyFill="1" applyBorder="1" applyAlignment="1">
      <alignment horizontal="center"/>
    </xf>
    <xf numFmtId="0" fontId="1" fillId="11" borderId="1" xfId="0" applyNumberFormat="1" applyFont="1" applyFill="1" applyBorder="1" applyAlignment="1">
      <alignment horizontal="center"/>
    </xf>
    <xf numFmtId="0" fontId="1" fillId="17" borderId="1" xfId="0" applyNumberFormat="1" applyFont="1" applyFill="1" applyBorder="1" applyAlignment="1">
      <alignment horizontal="center"/>
    </xf>
    <xf numFmtId="166" fontId="2" fillId="6" borderId="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1" fillId="6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166" fontId="2" fillId="20" borderId="1" xfId="0" applyNumberFormat="1" applyFont="1" applyFill="1" applyBorder="1" applyAlignment="1">
      <alignment horizontal="center"/>
    </xf>
    <xf numFmtId="2" fontId="2" fillId="20" borderId="1" xfId="0" applyNumberFormat="1" applyFont="1" applyFill="1" applyBorder="1" applyAlignment="1">
      <alignment horizontal="center"/>
    </xf>
    <xf numFmtId="164" fontId="0" fillId="20" borderId="1" xfId="0" applyNumberFormat="1" applyFill="1" applyBorder="1" applyAlignment="1">
      <alignment horizontal="center"/>
    </xf>
    <xf numFmtId="165" fontId="1" fillId="20" borderId="1" xfId="0" applyNumberFormat="1" applyFont="1" applyFill="1" applyBorder="1" applyAlignment="1">
      <alignment horizontal="center"/>
    </xf>
    <xf numFmtId="165" fontId="0" fillId="20" borderId="1" xfId="0" applyNumberFormat="1" applyFill="1" applyBorder="1" applyAlignment="1">
      <alignment horizontal="center"/>
    </xf>
    <xf numFmtId="0" fontId="0" fillId="20" borderId="0" xfId="0" applyFill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0" fillId="20" borderId="1" xfId="0" applyNumberFormat="1" applyFill="1" applyBorder="1" applyAlignment="1">
      <alignment horizontal="center"/>
    </xf>
    <xf numFmtId="0" fontId="1" fillId="20" borderId="1" xfId="0" applyNumberFormat="1" applyFont="1" applyFill="1" applyBorder="1" applyAlignment="1">
      <alignment horizontal="center"/>
    </xf>
    <xf numFmtId="166" fontId="2" fillId="21" borderId="1" xfId="0" applyNumberFormat="1" applyFont="1" applyFill="1" applyBorder="1" applyAlignment="1">
      <alignment horizontal="center"/>
    </xf>
    <xf numFmtId="2" fontId="2" fillId="21" borderId="1" xfId="0" applyNumberFormat="1" applyFont="1" applyFill="1" applyBorder="1" applyAlignment="1">
      <alignment horizontal="center"/>
    </xf>
    <xf numFmtId="164" fontId="0" fillId="21" borderId="1" xfId="0" applyNumberFormat="1" applyFill="1" applyBorder="1" applyAlignment="1">
      <alignment horizontal="center"/>
    </xf>
    <xf numFmtId="165" fontId="1" fillId="21" borderId="1" xfId="0" applyNumberFormat="1" applyFont="1" applyFill="1" applyBorder="1" applyAlignment="1">
      <alignment horizontal="center"/>
    </xf>
    <xf numFmtId="165" fontId="0" fillId="21" borderId="1" xfId="0" applyNumberFormat="1" applyFill="1" applyBorder="1" applyAlignment="1">
      <alignment horizontal="center"/>
    </xf>
    <xf numFmtId="0" fontId="0" fillId="21" borderId="0" xfId="0" applyFill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0" fillId="21" borderId="1" xfId="0" applyNumberFormat="1" applyFill="1" applyBorder="1" applyAlignment="1">
      <alignment horizontal="center"/>
    </xf>
    <xf numFmtId="0" fontId="1" fillId="21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22" borderId="3" xfId="0" applyFont="1" applyFill="1" applyBorder="1" applyAlignment="1">
      <alignment horizontal="center"/>
    </xf>
    <xf numFmtId="2" fontId="7" fillId="12" borderId="1" xfId="0" applyNumberFormat="1" applyFont="1" applyFill="1" applyBorder="1" applyAlignment="1">
      <alignment horizontal="center"/>
    </xf>
    <xf numFmtId="11" fontId="0" fillId="22" borderId="1" xfId="0" applyNumberFormat="1" applyFill="1" applyBorder="1"/>
    <xf numFmtId="11" fontId="0" fillId="22" borderId="1" xfId="0" applyNumberFormat="1" applyFill="1" applyBorder="1" applyAlignment="1">
      <alignment horizontal="center"/>
    </xf>
    <xf numFmtId="11" fontId="0" fillId="20" borderId="1" xfId="0" applyNumberFormat="1" applyFill="1" applyBorder="1"/>
    <xf numFmtId="11" fontId="0" fillId="20" borderId="1" xfId="0" applyNumberFormat="1" applyFill="1" applyBorder="1" applyAlignment="1">
      <alignment horizontal="center"/>
    </xf>
    <xf numFmtId="11" fontId="0" fillId="21" borderId="1" xfId="0" applyNumberFormat="1" applyFill="1" applyBorder="1"/>
    <xf numFmtId="11" fontId="0" fillId="21" borderId="1" xfId="0" applyNumberFormat="1" applyFill="1" applyBorder="1" applyAlignment="1">
      <alignment horizontal="center"/>
    </xf>
    <xf numFmtId="11" fontId="0" fillId="6" borderId="1" xfId="0" applyNumberFormat="1" applyFill="1" applyBorder="1"/>
    <xf numFmtId="11" fontId="0" fillId="6" borderId="1" xfId="0" applyNumberFormat="1" applyFill="1" applyBorder="1" applyAlignment="1">
      <alignment horizontal="center"/>
    </xf>
    <xf numFmtId="11" fontId="0" fillId="3" borderId="4" xfId="0" applyNumberFormat="1" applyFill="1" applyBorder="1"/>
    <xf numFmtId="11" fontId="0" fillId="3" borderId="4" xfId="0" applyNumberFormat="1" applyFill="1" applyBorder="1" applyAlignment="1">
      <alignment horizontal="center"/>
    </xf>
    <xf numFmtId="11" fontId="7" fillId="18" borderId="1" xfId="0" applyNumberFormat="1" applyFont="1" applyFill="1" applyBorder="1" applyAlignment="1">
      <alignment horizontal="center"/>
    </xf>
    <xf numFmtId="11" fontId="7" fillId="20" borderId="1" xfId="0" applyNumberFormat="1" applyFont="1" applyFill="1" applyBorder="1" applyAlignment="1">
      <alignment horizontal="center"/>
    </xf>
    <xf numFmtId="11" fontId="7" fillId="17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563001285443434"/>
          <c:y val="0.10372924025629561"/>
          <c:w val="0.86319320500073082"/>
          <c:h val="0.76577337683381885"/>
        </c:manualLayout>
      </c:layout>
      <c:scatterChart>
        <c:scatterStyle val="smoothMarker"/>
        <c:varyColors val="0"/>
        <c:ser>
          <c:idx val="7"/>
          <c:order val="0"/>
          <c:tx>
            <c:v>Reference</c:v>
          </c:tx>
          <c:spPr>
            <a:ln w="95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[1]run_01!$L$57:$L$58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[1]run_01!$M$57:$M$58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7-429C-B4A2-3F8CCD63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scatterChart>
        <c:scatterStyle val="lineMarker"/>
        <c:varyColors val="0"/>
        <c:ser>
          <c:idx val="9"/>
          <c:order val="1"/>
          <c:tx>
            <c:strRef>
              <c:f>'tau_m (Q rating curve)'!$A$99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0686928501877579"/>
                  <c:y val="-0.211755722564911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y = 5E-06x + 1E-07</a:t>
                    </a:r>
                    <a:b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R² = 0.0927</a:t>
                    </a:r>
                    <a:endParaRPr lang="en-US">
                      <a:solidFill>
                        <a:schemeClr val="accent4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curve)'!$C$99:$K$99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0.2921608976530729</c:v>
                </c:pt>
                <c:pt idx="4">
                  <c:v>0.2921608976530729</c:v>
                </c:pt>
                <c:pt idx="5">
                  <c:v>0.25394955472209652</c:v>
                </c:pt>
                <c:pt idx="6">
                  <c:v>0.28504629008439136</c:v>
                </c:pt>
                <c:pt idx="7">
                  <c:v>0.20345991967333782</c:v>
                </c:pt>
                <c:pt idx="8">
                  <c:v>0</c:v>
                </c:pt>
              </c:numCache>
            </c:numRef>
          </c:xVal>
          <c:yVal>
            <c:numRef>
              <c:f>'tau_m (Q rating curve)'!$C$100:$K$100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2.6459580142658723E-6</c:v>
                </c:pt>
                <c:pt idx="5">
                  <c:v>0</c:v>
                </c:pt>
                <c:pt idx="6">
                  <c:v>2.6353990691174777E-6</c:v>
                </c:pt>
                <c:pt idx="7">
                  <c:v>4.6531611104789272E-6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37-429C-B4A2-3F8CCD632D40}"/>
            </c:ext>
          </c:extLst>
        </c:ser>
        <c:ser>
          <c:idx val="8"/>
          <c:order val="2"/>
          <c:tx>
            <c:strRef>
              <c:f>'tau_m (Q rating curve)'!$A$101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118363431413459"/>
                  <c:y val="-0.198175324216819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y = 4E-06x + 1E-06</a:t>
                    </a:r>
                    <a:b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R² = 0.0241</a:t>
                    </a:r>
                    <a:endParaRPr lang="en-US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curve)'!$C$101:$K$101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0.40902525671430207</c:v>
                </c:pt>
                <c:pt idx="4">
                  <c:v>0.40902525671430207</c:v>
                </c:pt>
                <c:pt idx="5">
                  <c:v>0.35552937661093509</c:v>
                </c:pt>
                <c:pt idx="6">
                  <c:v>0.39906480611814787</c:v>
                </c:pt>
                <c:pt idx="7">
                  <c:v>0.28484388754267292</c:v>
                </c:pt>
                <c:pt idx="8">
                  <c:v>0</c:v>
                </c:pt>
              </c:numCache>
            </c:numRef>
          </c:xVal>
          <c:yVal>
            <c:numRef>
              <c:f>'tau_m (Q rating curve)'!$C$102:$K$102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3.669938806409995E-6</c:v>
                </c:pt>
                <c:pt idx="5">
                  <c:v>0</c:v>
                </c:pt>
                <c:pt idx="6">
                  <c:v>2.1487666270981803E-6</c:v>
                </c:pt>
                <c:pt idx="7">
                  <c:v>9.3841743373493836E-6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37-429C-B4A2-3F8CCD632D40}"/>
            </c:ext>
          </c:extLst>
        </c:ser>
        <c:ser>
          <c:idx val="6"/>
          <c:order val="3"/>
          <c:tx>
            <c:strRef>
              <c:f>'tau_m (Q rating curve)'!$A$103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235240559666368"/>
                  <c:y val="-0.16222134010222131"/>
                </c:manualLayout>
              </c:layout>
              <c:numFmt formatCode="General" sourceLinked="0"/>
              <c:spPr>
                <a:solidFill>
                  <a:schemeClr val="tx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curve)'!$C$103:$K$103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0.58432179530614581</c:v>
                </c:pt>
                <c:pt idx="4">
                  <c:v>0.58432179530614581</c:v>
                </c:pt>
                <c:pt idx="5">
                  <c:v>0.50789910944419303</c:v>
                </c:pt>
                <c:pt idx="6">
                  <c:v>0.57009258016878273</c:v>
                </c:pt>
                <c:pt idx="7">
                  <c:v>0.40691983934667564</c:v>
                </c:pt>
                <c:pt idx="8">
                  <c:v>0</c:v>
                </c:pt>
              </c:numCache>
            </c:numRef>
          </c:xVal>
          <c:yVal>
            <c:numRef>
              <c:f>'tau_m (Q rating curve)'!$C$104:$K$104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4.7140181254455619E-6</c:v>
                </c:pt>
                <c:pt idx="4">
                  <c:v>7.9851186319839774E-6</c:v>
                </c:pt>
                <c:pt idx="5">
                  <c:v>6.4870152681704804E-7</c:v>
                </c:pt>
                <c:pt idx="6">
                  <c:v>3.4577085833868152E-6</c:v>
                </c:pt>
                <c:pt idx="7">
                  <c:v>3.5392769836461339E-5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37-429C-B4A2-3F8CCD632D40}"/>
            </c:ext>
          </c:extLst>
        </c:ser>
        <c:ser>
          <c:idx val="5"/>
          <c:order val="4"/>
          <c:tx>
            <c:strRef>
              <c:f>'tau_m (Q rating curve)'!$A$105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314263128594631E-3"/>
                  <c:y val="-0.2997251648015411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curve)'!$C$105:$K$105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0.81805051342860413</c:v>
                </c:pt>
                <c:pt idx="4">
                  <c:v>0.81805051342860413</c:v>
                </c:pt>
                <c:pt idx="5">
                  <c:v>0.71105875322187018</c:v>
                </c:pt>
                <c:pt idx="6">
                  <c:v>0.79812961223629575</c:v>
                </c:pt>
                <c:pt idx="7">
                  <c:v>0.56968777508534585</c:v>
                </c:pt>
                <c:pt idx="8">
                  <c:v>0</c:v>
                </c:pt>
              </c:numCache>
            </c:numRef>
          </c:xVal>
          <c:yVal>
            <c:numRef>
              <c:f>'tau_m (Q rating curve)'!$C$106:$K$106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4.7909319686145326E-6</c:v>
                </c:pt>
                <c:pt idx="4">
                  <c:v>1.6652369085737913E-5</c:v>
                </c:pt>
                <c:pt idx="5">
                  <c:v>7.318023182365138E-7</c:v>
                </c:pt>
                <c:pt idx="6">
                  <c:v>1.0043949148378976E-5</c:v>
                </c:pt>
                <c:pt idx="7">
                  <c:v>1.7486783066407361E-6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37-429C-B4A2-3F8CCD632D40}"/>
            </c:ext>
          </c:extLst>
        </c:ser>
        <c:ser>
          <c:idx val="4"/>
          <c:order val="5"/>
          <c:tx>
            <c:strRef>
              <c:f>'tau_m (Q rating curve)'!$A$107</c:f>
              <c:strCache>
                <c:ptCount val="1"/>
                <c:pt idx="0">
                  <c:v>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007999393009521E-2"/>
                  <c:y val="-0.24639527746948842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curve)'!$C$107:$K$107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1.1686435906122916</c:v>
                </c:pt>
                <c:pt idx="4">
                  <c:v>1.1686435906122916</c:v>
                </c:pt>
                <c:pt idx="5">
                  <c:v>1.0157982188883861</c:v>
                </c:pt>
                <c:pt idx="6">
                  <c:v>1.1401851603375655</c:v>
                </c:pt>
                <c:pt idx="7">
                  <c:v>0.81383967869335128</c:v>
                </c:pt>
                <c:pt idx="8">
                  <c:v>0</c:v>
                </c:pt>
              </c:numCache>
            </c:numRef>
          </c:xVal>
          <c:yVal>
            <c:numRef>
              <c:f>'tau_m (Q rating curve)'!$C$108:$K$108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1.0649609054162688E-5</c:v>
                </c:pt>
                <c:pt idx="4">
                  <c:v>3.6844515089445802E-5</c:v>
                </c:pt>
                <c:pt idx="5">
                  <c:v>6.0811741937963365E-6</c:v>
                </c:pt>
                <c:pt idx="6">
                  <c:v>3.1928144117941109E-5</c:v>
                </c:pt>
                <c:pt idx="7">
                  <c:v>8.5032476972574035E-5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037-429C-B4A2-3F8CCD632D40}"/>
            </c:ext>
          </c:extLst>
        </c:ser>
        <c:ser>
          <c:idx val="0"/>
          <c:order val="6"/>
          <c:tx>
            <c:strRef>
              <c:f>'tau_m (Q rating curve)'!$A$109</c:f>
              <c:strCache>
                <c:ptCount val="1"/>
                <c:pt idx="0">
                  <c:v>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548632903999348E-2"/>
                  <c:y val="-0.3649304040511939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curve)'!$C$109:$K$109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1.6361010268572083</c:v>
                </c:pt>
                <c:pt idx="4">
                  <c:v>1.6361010268572083</c:v>
                </c:pt>
                <c:pt idx="5">
                  <c:v>1.4221175064437404</c:v>
                </c:pt>
                <c:pt idx="6">
                  <c:v>1.5962592244725915</c:v>
                </c:pt>
                <c:pt idx="7">
                  <c:v>1.1393755501706917</c:v>
                </c:pt>
                <c:pt idx="8">
                  <c:v>0</c:v>
                </c:pt>
              </c:numCache>
            </c:numRef>
          </c:xVal>
          <c:yVal>
            <c:numRef>
              <c:f>'tau_m (Q rating curve)'!$C$110:$K$110</c:f>
              <c:numCache>
                <c:formatCode>0.00000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5.2434698568189284E-7</c:v>
                </c:pt>
                <c:pt idx="4">
                  <c:v>1.478566037981549E-6</c:v>
                </c:pt>
                <c:pt idx="5">
                  <c:v>1.9884131762870344E-7</c:v>
                </c:pt>
                <c:pt idx="6">
                  <c:v>2.0527554293921522E-6</c:v>
                </c:pt>
                <c:pt idx="7">
                  <c:v>2.6495663645668649E-6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037-429C-B4A2-3F8CCD632D40}"/>
            </c:ext>
          </c:extLst>
        </c:ser>
        <c:ser>
          <c:idx val="1"/>
          <c:order val="7"/>
          <c:tx>
            <c:strRef>
              <c:f>'tau_m (Q rating curve)'!$A$111</c:f>
              <c:strCache>
                <c:ptCount val="1"/>
                <c:pt idx="0">
                  <c:v>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994070962006338E-2"/>
                  <c:y val="-0.2594273180393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curve)'!$C$111:$K$111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2.3372871812245832</c:v>
                </c:pt>
                <c:pt idx="4">
                  <c:v>2.3372871812245832</c:v>
                </c:pt>
                <c:pt idx="5">
                  <c:v>2.0315964377767721</c:v>
                </c:pt>
                <c:pt idx="6">
                  <c:v>2.2803703206751309</c:v>
                </c:pt>
                <c:pt idx="7">
                  <c:v>1.6276793573867026</c:v>
                </c:pt>
                <c:pt idx="8">
                  <c:v>0</c:v>
                </c:pt>
              </c:numCache>
            </c:numRef>
          </c:xVal>
          <c:yVal>
            <c:numRef>
              <c:f>'tau_m (Q rating curve)'!$C$112:$K$112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9.6046476263041247E-6</c:v>
                </c:pt>
                <c:pt idx="4">
                  <c:v>2.1526334862670091E-5</c:v>
                </c:pt>
                <c:pt idx="5">
                  <c:v>8.7350950481177565E-6</c:v>
                </c:pt>
                <c:pt idx="6">
                  <c:v>4.468023462496148E-5</c:v>
                </c:pt>
                <c:pt idx="7">
                  <c:v>3.3068753057819528E-5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037-429C-B4A2-3F8CCD632D40}"/>
            </c:ext>
          </c:extLst>
        </c:ser>
        <c:ser>
          <c:idx val="2"/>
          <c:order val="8"/>
          <c:tx>
            <c:strRef>
              <c:f>'tau_m (Q rating curve)'!$A$113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070473826036656E-3"/>
                  <c:y val="-0.32024524243614788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curve)'!$C$113:$K$113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3.2722020537144165</c:v>
                </c:pt>
                <c:pt idx="4">
                  <c:v>3.2722020537144165</c:v>
                </c:pt>
                <c:pt idx="5">
                  <c:v>2.8442350128874807</c:v>
                </c:pt>
                <c:pt idx="6">
                  <c:v>3.192518448945183</c:v>
                </c:pt>
                <c:pt idx="7">
                  <c:v>2.2787511003413834</c:v>
                </c:pt>
                <c:pt idx="8">
                  <c:v>0</c:v>
                </c:pt>
              </c:numCache>
            </c:numRef>
          </c:xVal>
          <c:yVal>
            <c:numRef>
              <c:f>'tau_m (Q rating curve)'!$C$114:$K$114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2.0477382697179757E-6</c:v>
                </c:pt>
                <c:pt idx="4">
                  <c:v>4.3209156150012333E-6</c:v>
                </c:pt>
                <c:pt idx="5">
                  <c:v>1.966467375362628E-6</c:v>
                </c:pt>
                <c:pt idx="6">
                  <c:v>1.2659971293307011E-5</c:v>
                </c:pt>
                <c:pt idx="7" formatCode="0.000">
                  <c:v>3.9468773329707136E-8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037-429C-B4A2-3F8CCD632D40}"/>
            </c:ext>
          </c:extLst>
        </c:ser>
        <c:ser>
          <c:idx val="3"/>
          <c:order val="9"/>
          <c:tx>
            <c:strRef>
              <c:f>'tau_m (Q rating curve)'!$A$115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560277768710173E-2"/>
                  <c:y val="-0.298957961801890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curve)'!$C$115:$K$115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16.36101026857208</c:v>
                </c:pt>
                <c:pt idx="4">
                  <c:v>16.36101026857208</c:v>
                </c:pt>
                <c:pt idx="5">
                  <c:v>14.2211750644374</c:v>
                </c:pt>
                <c:pt idx="6">
                  <c:v>15.962592244725913</c:v>
                </c:pt>
                <c:pt idx="7">
                  <c:v>11.393755501706917</c:v>
                </c:pt>
                <c:pt idx="8">
                  <c:v>0</c:v>
                </c:pt>
              </c:numCache>
            </c:numRef>
          </c:xVal>
          <c:yVal>
            <c:numRef>
              <c:f>'tau_m (Q rating curve)'!$C$116:$K$116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2.2411398941884645E-6</c:v>
                </c:pt>
                <c:pt idx="4">
                  <c:v>4.9708886662090091E-6</c:v>
                </c:pt>
                <c:pt idx="5">
                  <c:v>1.2702950979616834E-5</c:v>
                </c:pt>
                <c:pt idx="6">
                  <c:v>2.3139399972219167E-5</c:v>
                </c:pt>
                <c:pt idx="7">
                  <c:v>3.9728026225063782E-6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037-429C-B4A2-3F8CCD63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62733417380602"/>
                  <c:y val="0.32655367231638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('tau_m (CS calibration)'!$AB$18,'tau_m (CS calibration)'!$AB$22)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('tau_m (CS calibration)'!$AI$18,'tau_m (CS calibration)'!$AI$22)</c:f>
              <c:numCache>
                <c:formatCode>0.0000</c:formatCode>
                <c:ptCount val="2"/>
                <c:pt idx="0">
                  <c:v>4.5248868831398781E-2</c:v>
                </c:pt>
                <c:pt idx="1">
                  <c:v>6.7873303220539055E-2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1-4B98-B457-88048ABD5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1712"/>
        <c:axId val="488602672"/>
      </c:scatterChart>
      <c:valAx>
        <c:axId val="4886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2672"/>
        <c:crosses val="autoZero"/>
        <c:crossBetween val="midCat"/>
      </c:valAx>
      <c:valAx>
        <c:axId val="4886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(Q rating curve)'!$V$92:$V$100</c:f>
              <c:numCache>
                <c:formatCode>General</c:formatCode>
                <c:ptCount val="9"/>
                <c:pt idx="0">
                  <c:v>5.6</c:v>
                </c:pt>
                <c:pt idx="1">
                  <c:v>4</c:v>
                </c:pt>
                <c:pt idx="2">
                  <c:v>2.8</c:v>
                </c:pt>
                <c:pt idx="3">
                  <c:v>2</c:v>
                </c:pt>
                <c:pt idx="4">
                  <c:v>1.4</c:v>
                </c:pt>
                <c:pt idx="5">
                  <c:v>1</c:v>
                </c:pt>
                <c:pt idx="6">
                  <c:v>0.7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'tau_m (Q rating curve)'!$Y$92:$Y$100</c:f>
              <c:numCache>
                <c:formatCode>0.00</c:formatCode>
                <c:ptCount val="9"/>
                <c:pt idx="0">
                  <c:v>1.9799999999999998</c:v>
                </c:pt>
                <c:pt idx="1">
                  <c:v>2.25</c:v>
                </c:pt>
                <c:pt idx="2">
                  <c:v>0.8</c:v>
                </c:pt>
                <c:pt idx="3">
                  <c:v>1.05</c:v>
                </c:pt>
                <c:pt idx="4">
                  <c:v>0.20000000000000004</c:v>
                </c:pt>
                <c:pt idx="5">
                  <c:v>12.387500000000001</c:v>
                </c:pt>
                <c:pt idx="6">
                  <c:v>0.91</c:v>
                </c:pt>
                <c:pt idx="7">
                  <c:v>5.1500000000000012</c:v>
                </c:pt>
                <c:pt idx="8">
                  <c:v>16.75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3-43F3-BAFD-0C50B9031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8352"/>
        <c:axId val="488600752"/>
      </c:scatterChart>
      <c:valAx>
        <c:axId val="4885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0752"/>
        <c:crosses val="autoZero"/>
        <c:crossBetween val="midCat"/>
      </c:valAx>
      <c:valAx>
        <c:axId val="4886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59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3591005585268385"/>
                  <c:y val="7.153179439955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curve)'!$Z$92:$Z$100</c:f>
              <c:numCache>
                <c:formatCode>General</c:formatCode>
                <c:ptCount val="9"/>
                <c:pt idx="0">
                  <c:v>5.6</c:v>
                </c:pt>
                <c:pt idx="1">
                  <c:v>4</c:v>
                </c:pt>
                <c:pt idx="2">
                  <c:v>2.8</c:v>
                </c:pt>
                <c:pt idx="3">
                  <c:v>2</c:v>
                </c:pt>
                <c:pt idx="4">
                  <c:v>1.4</c:v>
                </c:pt>
                <c:pt idx="5">
                  <c:v>1</c:v>
                </c:pt>
                <c:pt idx="6">
                  <c:v>0.7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'tau_m (Q rating curve)'!$Y$92:$Y$100</c:f>
              <c:numCache>
                <c:formatCode>0.00</c:formatCode>
                <c:ptCount val="9"/>
                <c:pt idx="0">
                  <c:v>1.9799999999999998</c:v>
                </c:pt>
                <c:pt idx="1">
                  <c:v>2.25</c:v>
                </c:pt>
                <c:pt idx="2">
                  <c:v>0.8</c:v>
                </c:pt>
                <c:pt idx="3">
                  <c:v>1.05</c:v>
                </c:pt>
                <c:pt idx="4">
                  <c:v>0.20000000000000004</c:v>
                </c:pt>
                <c:pt idx="5">
                  <c:v>12.387500000000001</c:v>
                </c:pt>
                <c:pt idx="6">
                  <c:v>0.91</c:v>
                </c:pt>
                <c:pt idx="7">
                  <c:v>5.1500000000000012</c:v>
                </c:pt>
                <c:pt idx="8">
                  <c:v>16.75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7-49CC-9811-67852A8B6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2416"/>
        <c:axId val="787146736"/>
      </c:scatterChart>
      <c:valAx>
        <c:axId val="144862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146736"/>
        <c:crosses val="autoZero"/>
        <c:crossBetween val="midCat"/>
      </c:valAx>
      <c:valAx>
        <c:axId val="787146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8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'tau_m (Q rating curve)'!$AI$16</c:f>
              <c:strCache>
                <c:ptCount val="1"/>
                <c:pt idx="0">
                  <c:v>cu,m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(Q rating curve)'!$AB$18:$AB$30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5.6</c:v>
                </c:pt>
                <c:pt idx="3">
                  <c:v>8</c:v>
                </c:pt>
                <c:pt idx="4">
                  <c:v>11</c:v>
                </c:pt>
                <c:pt idx="5">
                  <c:v>16</c:v>
                </c:pt>
                <c:pt idx="6">
                  <c:v>22.6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  <c:pt idx="12">
                  <c:v>180</c:v>
                </c:pt>
              </c:numCache>
            </c:numRef>
          </c:xVal>
          <c:yVal>
            <c:numRef>
              <c:f>'tau_m (Q rating curve)'!$AI$18:$AI$30</c:f>
              <c:numCache>
                <c:formatCode>0.0000</c:formatCode>
                <c:ptCount val="13"/>
                <c:pt idx="0">
                  <c:v>4.5248868831398781E-2</c:v>
                </c:pt>
                <c:pt idx="1">
                  <c:v>5.2036199148140866E-2</c:v>
                </c:pt>
                <c:pt idx="2">
                  <c:v>5.565610865040331E-2</c:v>
                </c:pt>
                <c:pt idx="3">
                  <c:v>6.108597290379697E-2</c:v>
                </c:pt>
                <c:pt idx="4">
                  <c:v>6.7873303220539055E-2</c:v>
                </c:pt>
                <c:pt idx="5">
                  <c:v>0.1131221719988196</c:v>
                </c:pt>
                <c:pt idx="6">
                  <c:v>0.22624434394452098</c:v>
                </c:pt>
                <c:pt idx="7">
                  <c:v>0.34841628964587845</c:v>
                </c:pt>
                <c:pt idx="8">
                  <c:v>0.54298642539248476</c:v>
                </c:pt>
                <c:pt idx="9">
                  <c:v>0.73755656113909107</c:v>
                </c:pt>
                <c:pt idx="10">
                  <c:v>0.89592760186307296</c:v>
                </c:pt>
                <c:pt idx="11">
                  <c:v>0.94117647064135346</c:v>
                </c:pt>
                <c:pt idx="12">
                  <c:v>1.0000000000531182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0-4E53-9790-64345D49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70096"/>
        <c:axId val="1025661936"/>
      </c:scatterChart>
      <c:valAx>
        <c:axId val="10256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61936"/>
        <c:crosses val="autoZero"/>
        <c:crossBetween val="midCat"/>
      </c:valAx>
      <c:valAx>
        <c:axId val="10256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62733417380602"/>
                  <c:y val="0.32655367231638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('tau_m (Q rating curve)'!$AB$18,'tau_m (Q rating curve)'!$AB$22)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('tau_m (Q rating curve)'!$AI$18,'tau_m (Q rating curve)'!$AI$22)</c:f>
              <c:numCache>
                <c:formatCode>0.0000</c:formatCode>
                <c:ptCount val="2"/>
                <c:pt idx="0">
                  <c:v>4.5248868831398781E-2</c:v>
                </c:pt>
                <c:pt idx="1">
                  <c:v>6.7873303220539055E-2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C5-4AA0-A282-5A7A4378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1712"/>
        <c:axId val="488602672"/>
      </c:scatterChart>
      <c:valAx>
        <c:axId val="4886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2672"/>
        <c:crosses val="autoZero"/>
        <c:crossBetween val="midCat"/>
      </c:valAx>
      <c:valAx>
        <c:axId val="4886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563001285443434"/>
          <c:y val="0.10372924025629561"/>
          <c:w val="0.86319320500073082"/>
          <c:h val="0.76577337683381885"/>
        </c:manualLayout>
      </c:layout>
      <c:scatterChart>
        <c:scatterStyle val="smoothMarker"/>
        <c:varyColors val="0"/>
        <c:ser>
          <c:idx val="7"/>
          <c:order val="0"/>
          <c:tx>
            <c:v>Reference</c:v>
          </c:tx>
          <c:spPr>
            <a:ln w="95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[1]run_01!$L$57:$L$58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[1]run_01!$M$57:$M$58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C0F-4446-A159-EFB38ECE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scatterChart>
        <c:scatterStyle val="lineMarker"/>
        <c:varyColors val="0"/>
        <c:ser>
          <c:idx val="9"/>
          <c:order val="1"/>
          <c:tx>
            <c:strRef>
              <c:f>'tau_m (CS calibration)'!$A$99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0686928501877579"/>
                  <c:y val="-0.211755722564911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y = 5E-06x + 1E-07</a:t>
                    </a:r>
                    <a:b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R² = 0.0927</a:t>
                    </a:r>
                    <a:endParaRPr lang="en-US">
                      <a:solidFill>
                        <a:schemeClr val="accent4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calibration)'!$C$99:$K$99</c:f>
              <c:numCache>
                <c:formatCode>0.000</c:formatCode>
                <c:ptCount val="9"/>
                <c:pt idx="0" formatCode="0.0000">
                  <c:v>0.22112762442401629</c:v>
                </c:pt>
                <c:pt idx="1">
                  <c:v>0</c:v>
                </c:pt>
                <c:pt idx="2">
                  <c:v>0.17016318884678483</c:v>
                </c:pt>
                <c:pt idx="3">
                  <c:v>0.30131828667458227</c:v>
                </c:pt>
                <c:pt idx="4">
                  <c:v>0.30457599283281045</c:v>
                </c:pt>
                <c:pt idx="5">
                  <c:v>0.28318282106175013</c:v>
                </c:pt>
                <c:pt idx="6">
                  <c:v>0.29807810025493908</c:v>
                </c:pt>
                <c:pt idx="7">
                  <c:v>0.26581169458648857</c:v>
                </c:pt>
                <c:pt idx="8">
                  <c:v>0.21503653176705678</c:v>
                </c:pt>
              </c:numCache>
            </c:numRef>
          </c:xVal>
          <c:yVal>
            <c:numRef>
              <c:f>'tau_m (CS calibration)'!$C$100:$K$100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2.4858366172765746E-6</c:v>
                </c:pt>
                <c:pt idx="5">
                  <c:v>0</c:v>
                </c:pt>
                <c:pt idx="6">
                  <c:v>2.4644747514381158E-6</c:v>
                </c:pt>
                <c:pt idx="7">
                  <c:v>3.1160560905908248E-6</c:v>
                </c:pt>
                <c:pt idx="8">
                  <c:v>4.4250813266616357E-6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C0F-4446-A159-EFB38ECECF38}"/>
            </c:ext>
          </c:extLst>
        </c:ser>
        <c:ser>
          <c:idx val="8"/>
          <c:order val="2"/>
          <c:tx>
            <c:strRef>
              <c:f>'tau_m (CS calibration)'!$A$101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118363431413459"/>
                  <c:y val="-0.198175324216819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y = 4E-06x + 1E-06</a:t>
                    </a:r>
                    <a:b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R² = 0.0241</a:t>
                    </a:r>
                    <a:endParaRPr lang="en-US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calibration)'!$C$101:$K$101</c:f>
              <c:numCache>
                <c:formatCode>0.000</c:formatCode>
                <c:ptCount val="9"/>
                <c:pt idx="0" formatCode="0.0000">
                  <c:v>0.30957867419362278</c:v>
                </c:pt>
                <c:pt idx="1">
                  <c:v>0</c:v>
                </c:pt>
                <c:pt idx="2">
                  <c:v>0.23822846438549874</c:v>
                </c:pt>
                <c:pt idx="3">
                  <c:v>0.42184560134441512</c:v>
                </c:pt>
                <c:pt idx="4">
                  <c:v>0.42640638996593461</c:v>
                </c:pt>
                <c:pt idx="5">
                  <c:v>0.39645594948645019</c:v>
                </c:pt>
                <c:pt idx="6">
                  <c:v>0.41730934035691475</c:v>
                </c:pt>
                <c:pt idx="7">
                  <c:v>0.37213637242108399</c:v>
                </c:pt>
                <c:pt idx="8">
                  <c:v>0.30105114447387948</c:v>
                </c:pt>
              </c:numCache>
            </c:numRef>
          </c:xVal>
          <c:yVal>
            <c:numRef>
              <c:f>'tau_m (CS calibration)'!$C$102:$K$102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3.4478507289048625E-6</c:v>
                </c:pt>
                <c:pt idx="5">
                  <c:v>0</c:v>
                </c:pt>
                <c:pt idx="6">
                  <c:v>2.0094038740742404E-6</c:v>
                </c:pt>
                <c:pt idx="7">
                  <c:v>6.2842469677681044E-6</c:v>
                </c:pt>
                <c:pt idx="8">
                  <c:v>1.1306207791917831E-5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C0F-4446-A159-EFB38ECECF38}"/>
            </c:ext>
          </c:extLst>
        </c:ser>
        <c:ser>
          <c:idx val="6"/>
          <c:order val="3"/>
          <c:tx>
            <c:strRef>
              <c:f>'tau_m (CS calibration)'!$A$103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235240559666368"/>
                  <c:y val="-0.16222134010222131"/>
                </c:manualLayout>
              </c:layout>
              <c:numFmt formatCode="General" sourceLinked="0"/>
              <c:spPr>
                <a:solidFill>
                  <a:schemeClr val="tx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calibration)'!$C$103:$K$103</c:f>
              <c:numCache>
                <c:formatCode>0.000</c:formatCode>
                <c:ptCount val="9"/>
                <c:pt idx="0" formatCode="0.0000">
                  <c:v>0.44225524884803258</c:v>
                </c:pt>
                <c:pt idx="1">
                  <c:v>0</c:v>
                </c:pt>
                <c:pt idx="2">
                  <c:v>0.34032637769356966</c:v>
                </c:pt>
                <c:pt idx="3">
                  <c:v>0.60263657334916454</c:v>
                </c:pt>
                <c:pt idx="4">
                  <c:v>0.6091519856656209</c:v>
                </c:pt>
                <c:pt idx="5">
                  <c:v>0.56636564212350027</c:v>
                </c:pt>
                <c:pt idx="6">
                  <c:v>0.59615620050987816</c:v>
                </c:pt>
                <c:pt idx="7">
                  <c:v>0.53162338917297713</c:v>
                </c:pt>
                <c:pt idx="8">
                  <c:v>0.43007306353411356</c:v>
                </c:pt>
              </c:numCache>
            </c:numRef>
          </c:xVal>
          <c:yVal>
            <c:numRef>
              <c:f>'tau_m (CS calibration)'!$C$104:$K$104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3.1710418507035042E-7</c:v>
                </c:pt>
                <c:pt idx="3">
                  <c:v>4.5007630498156041E-6</c:v>
                </c:pt>
                <c:pt idx="4">
                  <c:v>7.5018954124223111E-6</c:v>
                </c:pt>
                <c:pt idx="5">
                  <c:v>5.5089108944120354E-7</c:v>
                </c:pt>
                <c:pt idx="6">
                  <c:v>3.2334516625754346E-6</c:v>
                </c:pt>
                <c:pt idx="7">
                  <c:v>2.3701276055845272E-5</c:v>
                </c:pt>
                <c:pt idx="8">
                  <c:v>2.3220426758210894E-5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C0F-4446-A159-EFB38ECECF38}"/>
            </c:ext>
          </c:extLst>
        </c:ser>
        <c:ser>
          <c:idx val="5"/>
          <c:order val="4"/>
          <c:tx>
            <c:strRef>
              <c:f>'tau_m (CS calibration)'!$A$105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314263128594631E-3"/>
                  <c:y val="-0.2997251648015411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calibration)'!$C$105:$K$105</c:f>
              <c:numCache>
                <c:formatCode>0.000</c:formatCode>
                <c:ptCount val="9"/>
                <c:pt idx="0" formatCode="0.0000">
                  <c:v>0.61915734838724557</c:v>
                </c:pt>
                <c:pt idx="1">
                  <c:v>0</c:v>
                </c:pt>
                <c:pt idx="2">
                  <c:v>0.47645692877099749</c:v>
                </c:pt>
                <c:pt idx="3">
                  <c:v>0.84369120268883024</c:v>
                </c:pt>
                <c:pt idx="4">
                  <c:v>0.85281277993186921</c:v>
                </c:pt>
                <c:pt idx="5">
                  <c:v>0.79291189897290038</c:v>
                </c:pt>
                <c:pt idx="6">
                  <c:v>0.8346186807138295</c:v>
                </c:pt>
                <c:pt idx="7">
                  <c:v>0.74427274484216799</c:v>
                </c:pt>
                <c:pt idx="8">
                  <c:v>0.60210228894775897</c:v>
                </c:pt>
              </c:numCache>
            </c:numRef>
          </c:xVal>
          <c:yVal>
            <c:numRef>
              <c:f>'tau_m (CS calibration)'!$C$106:$K$106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2.0044116389632102E-6</c:v>
                </c:pt>
                <c:pt idx="3">
                  <c:v>4.5741974266343184E-6</c:v>
                </c:pt>
                <c:pt idx="4">
                  <c:v>1.5644643117746867E-5</c:v>
                </c:pt>
                <c:pt idx="5">
                  <c:v>6.21462043302095E-7</c:v>
                </c:pt>
                <c:pt idx="6">
                  <c:v>9.3925278228156408E-6</c:v>
                </c:pt>
                <c:pt idx="7">
                  <c:v>1.1710275140959129E-6</c:v>
                </c:pt>
                <c:pt idx="8">
                  <c:v>1.7400319792974639E-5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C0F-4446-A159-EFB38ECECF38}"/>
            </c:ext>
          </c:extLst>
        </c:ser>
        <c:ser>
          <c:idx val="4"/>
          <c:order val="5"/>
          <c:tx>
            <c:strRef>
              <c:f>'tau_m (CS calibration)'!$A$107</c:f>
              <c:strCache>
                <c:ptCount val="1"/>
                <c:pt idx="0">
                  <c:v>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007999393009521E-2"/>
                  <c:y val="-0.24639527746948842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calibration)'!$C$107:$K$107</c:f>
              <c:numCache>
                <c:formatCode>0.000</c:formatCode>
                <c:ptCount val="9"/>
                <c:pt idx="0" formatCode="0.0000">
                  <c:v>0.88451049769606516</c:v>
                </c:pt>
                <c:pt idx="1">
                  <c:v>0</c:v>
                </c:pt>
                <c:pt idx="2">
                  <c:v>0.68065275538713932</c:v>
                </c:pt>
                <c:pt idx="3">
                  <c:v>1.2052731466983291</c:v>
                </c:pt>
                <c:pt idx="4">
                  <c:v>1.2183039713312418</c:v>
                </c:pt>
                <c:pt idx="5">
                  <c:v>1.1327312842470005</c:v>
                </c:pt>
                <c:pt idx="6">
                  <c:v>1.1923124010197563</c:v>
                </c:pt>
                <c:pt idx="7">
                  <c:v>1.0632467783459543</c:v>
                </c:pt>
                <c:pt idx="8">
                  <c:v>0.86014612706822713</c:v>
                </c:pt>
              </c:numCache>
            </c:numRef>
          </c:xVal>
          <c:yVal>
            <c:numRef>
              <c:f>'tau_m (CS calibration)'!$C$108:$K$108</c:f>
              <c:numCache>
                <c:formatCode>General</c:formatCode>
                <c:ptCount val="9"/>
                <c:pt idx="0">
                  <c:v>8.9112462265277194E-6</c:v>
                </c:pt>
                <c:pt idx="1">
                  <c:v>0</c:v>
                </c:pt>
                <c:pt idx="2">
                  <c:v>7.3803062925262021E-6</c:v>
                </c:pt>
                <c:pt idx="3">
                  <c:v>1.0167836790281058E-5</c:v>
                </c:pt>
                <c:pt idx="4">
                  <c:v>3.4614851884018037E-5</c:v>
                </c:pt>
                <c:pt idx="5">
                  <c:v>5.1642620499751167E-6</c:v>
                </c:pt>
                <c:pt idx="6">
                  <c:v>2.98573775641854E-5</c:v>
                </c:pt>
                <c:pt idx="7">
                  <c:v>5.6943218057012795E-5</c:v>
                </c:pt>
                <c:pt idx="8">
                  <c:v>5.3280979228142622E-5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C0F-4446-A159-EFB38ECECF38}"/>
            </c:ext>
          </c:extLst>
        </c:ser>
        <c:ser>
          <c:idx val="0"/>
          <c:order val="6"/>
          <c:tx>
            <c:strRef>
              <c:f>'tau_m (CS calibration)'!$A$109</c:f>
              <c:strCache>
                <c:ptCount val="1"/>
                <c:pt idx="0">
                  <c:v>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548632903999348E-2"/>
                  <c:y val="-0.3649304040511939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calibration)'!$C$109:$K$109</c:f>
              <c:numCache>
                <c:formatCode>0.000</c:formatCode>
                <c:ptCount val="9"/>
                <c:pt idx="0" formatCode="0.0000">
                  <c:v>1.2383146967744911</c:v>
                </c:pt>
                <c:pt idx="1">
                  <c:v>0</c:v>
                </c:pt>
                <c:pt idx="2">
                  <c:v>0.95291385754199498</c:v>
                </c:pt>
                <c:pt idx="3">
                  <c:v>1.6873824053776605</c:v>
                </c:pt>
                <c:pt idx="4">
                  <c:v>1.7056255598637384</c:v>
                </c:pt>
                <c:pt idx="5">
                  <c:v>1.5858237979458008</c:v>
                </c:pt>
                <c:pt idx="6">
                  <c:v>1.669237361427659</c:v>
                </c:pt>
                <c:pt idx="7">
                  <c:v>1.488545489684336</c:v>
                </c:pt>
                <c:pt idx="8">
                  <c:v>1.2042045778955179</c:v>
                </c:pt>
              </c:numCache>
            </c:numRef>
          </c:xVal>
          <c:yVal>
            <c:numRef>
              <c:f>'tau_m (CS calibration)'!$C$110:$K$110</c:f>
              <c:numCache>
                <c:formatCode>0.00000</c:formatCode>
                <c:ptCount val="9"/>
                <c:pt idx="0">
                  <c:v>3.9702738221239402E-7</c:v>
                </c:pt>
                <c:pt idx="1">
                  <c:v>0</c:v>
                </c:pt>
                <c:pt idx="2">
                  <c:v>3.8164187997568175E-7</c:v>
                </c:pt>
                <c:pt idx="3">
                  <c:v>5.0062631827835725E-7</c:v>
                </c:pt>
                <c:pt idx="4">
                  <c:v>1.3890899169448274E-6</c:v>
                </c:pt>
                <c:pt idx="5">
                  <c:v>1.6886026248754945E-7</c:v>
                </c:pt>
                <c:pt idx="6">
                  <c:v>1.9196196833706004E-6</c:v>
                </c:pt>
                <c:pt idx="7">
                  <c:v>1.7743201259763386E-6</c:v>
                </c:pt>
                <c:pt idx="8">
                  <c:v>1.4790182405596351E-6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C0F-4446-A159-EFB38ECECF38}"/>
            </c:ext>
          </c:extLst>
        </c:ser>
        <c:ser>
          <c:idx val="1"/>
          <c:order val="7"/>
          <c:tx>
            <c:strRef>
              <c:f>'tau_m (CS calibration)'!$A$111</c:f>
              <c:strCache>
                <c:ptCount val="1"/>
                <c:pt idx="0">
                  <c:v>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994070962006338E-2"/>
                  <c:y val="-0.2594273180393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calibration)'!$C$111:$K$111</c:f>
              <c:numCache>
                <c:formatCode>0.000</c:formatCode>
                <c:ptCount val="9"/>
                <c:pt idx="0" formatCode="0.0000">
                  <c:v>1.7690209953921303</c:v>
                </c:pt>
                <c:pt idx="1">
                  <c:v>0</c:v>
                </c:pt>
                <c:pt idx="2">
                  <c:v>1.3613055107742786</c:v>
                </c:pt>
                <c:pt idx="3">
                  <c:v>2.4105462933966582</c:v>
                </c:pt>
                <c:pt idx="4">
                  <c:v>2.4366079426624836</c:v>
                </c:pt>
                <c:pt idx="5">
                  <c:v>2.2654625684940011</c:v>
                </c:pt>
                <c:pt idx="6">
                  <c:v>2.3846248020395127</c:v>
                </c:pt>
                <c:pt idx="7">
                  <c:v>2.1264935566919085</c:v>
                </c:pt>
                <c:pt idx="8">
                  <c:v>1.7202922541364543</c:v>
                </c:pt>
              </c:numCache>
            </c:numRef>
          </c:xVal>
          <c:yVal>
            <c:numRef>
              <c:f>'tau_m (CS calibration)'!$C$112:$K$112</c:f>
              <c:numCache>
                <c:formatCode>General</c:formatCode>
                <c:ptCount val="9"/>
                <c:pt idx="0">
                  <c:v>6.4123819646710365E-6</c:v>
                </c:pt>
                <c:pt idx="1">
                  <c:v>0</c:v>
                </c:pt>
                <c:pt idx="2">
                  <c:v>9.3085094299233448E-6</c:v>
                </c:pt>
                <c:pt idx="3">
                  <c:v>9.1701478425865993E-6</c:v>
                </c:pt>
                <c:pt idx="4">
                  <c:v>2.022365855726904E-5</c:v>
                </c:pt>
                <c:pt idx="5">
                  <c:v>7.4180279042062385E-6</c:v>
                </c:pt>
                <c:pt idx="6">
                  <c:v>4.1782404574659934E-5</c:v>
                </c:pt>
                <c:pt idx="7">
                  <c:v>2.2144964880327705E-5</c:v>
                </c:pt>
                <c:pt idx="8">
                  <c:v>2.1385671409275137E-5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C0F-4446-A159-EFB38ECECF38}"/>
            </c:ext>
          </c:extLst>
        </c:ser>
        <c:ser>
          <c:idx val="2"/>
          <c:order val="8"/>
          <c:tx>
            <c:strRef>
              <c:f>'tau_m (CS calibration)'!$A$113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070473826036656E-3"/>
                  <c:y val="-0.32024524243614788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calibration)'!$C$113:$K$113</c:f>
              <c:numCache>
                <c:formatCode>0.000</c:formatCode>
                <c:ptCount val="9"/>
                <c:pt idx="0" formatCode="0.0000">
                  <c:v>2.4766293935489823</c:v>
                </c:pt>
                <c:pt idx="1">
                  <c:v>0</c:v>
                </c:pt>
                <c:pt idx="2">
                  <c:v>1.90582771508399</c:v>
                </c:pt>
                <c:pt idx="3">
                  <c:v>3.374764810755321</c:v>
                </c:pt>
                <c:pt idx="4">
                  <c:v>3.4112511197274769</c:v>
                </c:pt>
                <c:pt idx="5">
                  <c:v>3.1716475958916015</c:v>
                </c:pt>
                <c:pt idx="6">
                  <c:v>3.338474722855318</c:v>
                </c:pt>
                <c:pt idx="7">
                  <c:v>2.977090979368672</c:v>
                </c:pt>
                <c:pt idx="8">
                  <c:v>2.4084091557910359</c:v>
                </c:pt>
              </c:numCache>
            </c:numRef>
          </c:xVal>
          <c:yVal>
            <c:numRef>
              <c:f>'tau_m (CS calibration)'!$C$114:$K$114</c:f>
              <c:numCache>
                <c:formatCode>General</c:formatCode>
                <c:ptCount val="9"/>
                <c:pt idx="0">
                  <c:v>1.7715743737385892E-6</c:v>
                </c:pt>
                <c:pt idx="1">
                  <c:v>0</c:v>
                </c:pt>
                <c:pt idx="2">
                  <c:v>3.1605503915751396E-6</c:v>
                </c:pt>
                <c:pt idx="3">
                  <c:v>1.9551016764851503E-6</c:v>
                </c:pt>
                <c:pt idx="4">
                  <c:v>4.0594333689426803E-6</c:v>
                </c:pt>
                <c:pt idx="5">
                  <c:v>1.6699657854661195E-6</c:v>
                </c:pt>
                <c:pt idx="6">
                  <c:v>1.183888238100295E-5</c:v>
                </c:pt>
                <c:pt idx="7" formatCode="0.000">
                  <c:v>2.6430830268312849E-8</c:v>
                </c:pt>
                <c:pt idx="8">
                  <c:v>4.5281559825277573E-6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C0F-4446-A159-EFB38ECECF38}"/>
            </c:ext>
          </c:extLst>
        </c:ser>
        <c:ser>
          <c:idx val="3"/>
          <c:order val="9"/>
          <c:tx>
            <c:strRef>
              <c:f>'tau_m (CS calibration)'!$A$115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560277768710173E-2"/>
                  <c:y val="-0.298957961801890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calibration)'!$C$115:$K$115</c:f>
              <c:numCache>
                <c:formatCode>0.000</c:formatCode>
                <c:ptCount val="9"/>
                <c:pt idx="0" formatCode="0.0000">
                  <c:v>12.38314696774491</c:v>
                </c:pt>
                <c:pt idx="1">
                  <c:v>0</c:v>
                </c:pt>
                <c:pt idx="2">
                  <c:v>9.5291385754199478</c:v>
                </c:pt>
                <c:pt idx="3">
                  <c:v>16.873824053776602</c:v>
                </c:pt>
                <c:pt idx="4">
                  <c:v>17.056255598637382</c:v>
                </c:pt>
                <c:pt idx="5">
                  <c:v>15.858237979458005</c:v>
                </c:pt>
                <c:pt idx="6">
                  <c:v>16.692373614276587</c:v>
                </c:pt>
                <c:pt idx="7">
                  <c:v>14.885454896843356</c:v>
                </c:pt>
                <c:pt idx="8">
                  <c:v>12.042045778955178</c:v>
                </c:pt>
              </c:numCache>
            </c:numRef>
          </c:xVal>
          <c:yVal>
            <c:numRef>
              <c:f>'tau_m (CS calibration)'!$C$116:$K$116</c:f>
              <c:numCache>
                <c:formatCode>General</c:formatCode>
                <c:ptCount val="9"/>
                <c:pt idx="0">
                  <c:v>4.2483584496948035E-6</c:v>
                </c:pt>
                <c:pt idx="1">
                  <c:v>0</c:v>
                </c:pt>
                <c:pt idx="2">
                  <c:v>1.0501915735892812E-5</c:v>
                </c:pt>
                <c:pt idx="3">
                  <c:v>2.1397541029347868E-6</c:v>
                </c:pt>
                <c:pt idx="4">
                  <c:v>4.6700729944484384E-6</c:v>
                </c:pt>
                <c:pt idx="5">
                  <c:v>1.0787615282201946E-5</c:v>
                </c:pt>
                <c:pt idx="6">
                  <c:v>2.1638645798739909E-5</c:v>
                </c:pt>
                <c:pt idx="7">
                  <c:v>2.6604442688858546E-6</c:v>
                </c:pt>
                <c:pt idx="8">
                  <c:v>6.6317165504044697E-6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C0F-4446-A159-EFB38ECE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(CS calibration)'!$V$92:$V$100</c:f>
              <c:numCache>
                <c:formatCode>General</c:formatCode>
                <c:ptCount val="9"/>
                <c:pt idx="0">
                  <c:v>5.6</c:v>
                </c:pt>
                <c:pt idx="1">
                  <c:v>4</c:v>
                </c:pt>
                <c:pt idx="2">
                  <c:v>2.8</c:v>
                </c:pt>
                <c:pt idx="3">
                  <c:v>2</c:v>
                </c:pt>
                <c:pt idx="4">
                  <c:v>1.4</c:v>
                </c:pt>
                <c:pt idx="5">
                  <c:v>1</c:v>
                </c:pt>
                <c:pt idx="6">
                  <c:v>0.7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'tau_m (CS calibration)'!$Y$92:$Y$100</c:f>
              <c:numCache>
                <c:formatCode>0.00</c:formatCode>
                <c:ptCount val="9"/>
                <c:pt idx="0">
                  <c:v>1.9799999999999998</c:v>
                </c:pt>
                <c:pt idx="1">
                  <c:v>2.25</c:v>
                </c:pt>
                <c:pt idx="2">
                  <c:v>0.8</c:v>
                </c:pt>
                <c:pt idx="3">
                  <c:v>1.1133333333333333</c:v>
                </c:pt>
                <c:pt idx="4">
                  <c:v>0.35000000000000003</c:v>
                </c:pt>
                <c:pt idx="5">
                  <c:v>14.314285714285715</c:v>
                </c:pt>
                <c:pt idx="6">
                  <c:v>1.2222222222222223</c:v>
                </c:pt>
                <c:pt idx="7">
                  <c:v>10.08</c:v>
                </c:pt>
                <c:pt idx="8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C-42DB-ACA0-B2CBABFC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8352"/>
        <c:axId val="488600752"/>
      </c:scatterChart>
      <c:valAx>
        <c:axId val="4885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0752"/>
        <c:crosses val="autoZero"/>
        <c:crossBetween val="midCat"/>
      </c:valAx>
      <c:valAx>
        <c:axId val="4886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59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3591005585268385"/>
                  <c:y val="7.153179439955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calibration)'!$Z$92:$Z$100</c:f>
              <c:numCache>
                <c:formatCode>General</c:formatCode>
                <c:ptCount val="9"/>
                <c:pt idx="0">
                  <c:v>5.6</c:v>
                </c:pt>
                <c:pt idx="1">
                  <c:v>4</c:v>
                </c:pt>
                <c:pt idx="2">
                  <c:v>2.8</c:v>
                </c:pt>
                <c:pt idx="3">
                  <c:v>2</c:v>
                </c:pt>
                <c:pt idx="4">
                  <c:v>1.4</c:v>
                </c:pt>
                <c:pt idx="5">
                  <c:v>1</c:v>
                </c:pt>
                <c:pt idx="6">
                  <c:v>0.7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'tau_m (CS calibration)'!$Y$92:$Y$100</c:f>
              <c:numCache>
                <c:formatCode>0.00</c:formatCode>
                <c:ptCount val="9"/>
                <c:pt idx="0">
                  <c:v>1.9799999999999998</c:v>
                </c:pt>
                <c:pt idx="1">
                  <c:v>2.25</c:v>
                </c:pt>
                <c:pt idx="2">
                  <c:v>0.8</c:v>
                </c:pt>
                <c:pt idx="3">
                  <c:v>1.1133333333333333</c:v>
                </c:pt>
                <c:pt idx="4">
                  <c:v>0.35000000000000003</c:v>
                </c:pt>
                <c:pt idx="5">
                  <c:v>14.314285714285715</c:v>
                </c:pt>
                <c:pt idx="6">
                  <c:v>1.2222222222222223</c:v>
                </c:pt>
                <c:pt idx="7">
                  <c:v>10.08</c:v>
                </c:pt>
                <c:pt idx="8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D-4B80-AB41-CB3E110B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2416"/>
        <c:axId val="787146736"/>
      </c:scatterChart>
      <c:valAx>
        <c:axId val="144862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146736"/>
        <c:crosses val="autoZero"/>
        <c:crossBetween val="midCat"/>
      </c:valAx>
      <c:valAx>
        <c:axId val="787146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8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'tau_m (CS calibration)'!$AI$16</c:f>
              <c:strCache>
                <c:ptCount val="1"/>
                <c:pt idx="0">
                  <c:v>cu,m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(CS calibration)'!$AB$18:$AB$30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5.6</c:v>
                </c:pt>
                <c:pt idx="3">
                  <c:v>8</c:v>
                </c:pt>
                <c:pt idx="4">
                  <c:v>11</c:v>
                </c:pt>
                <c:pt idx="5">
                  <c:v>16</c:v>
                </c:pt>
                <c:pt idx="6">
                  <c:v>22.6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  <c:pt idx="12">
                  <c:v>180</c:v>
                </c:pt>
              </c:numCache>
            </c:numRef>
          </c:xVal>
          <c:yVal>
            <c:numRef>
              <c:f>'tau_m (CS calibration)'!$AI$18:$AI$30</c:f>
              <c:numCache>
                <c:formatCode>0.0000</c:formatCode>
                <c:ptCount val="13"/>
                <c:pt idx="0">
                  <c:v>4.5248868831398781E-2</c:v>
                </c:pt>
                <c:pt idx="1">
                  <c:v>5.2036199148140866E-2</c:v>
                </c:pt>
                <c:pt idx="2">
                  <c:v>5.565610865040331E-2</c:v>
                </c:pt>
                <c:pt idx="3">
                  <c:v>6.108597290379697E-2</c:v>
                </c:pt>
                <c:pt idx="4">
                  <c:v>6.7873303220539055E-2</c:v>
                </c:pt>
                <c:pt idx="5">
                  <c:v>0.1131221719988196</c:v>
                </c:pt>
                <c:pt idx="6">
                  <c:v>0.22624434394452098</c:v>
                </c:pt>
                <c:pt idx="7">
                  <c:v>0.34841628964587845</c:v>
                </c:pt>
                <c:pt idx="8">
                  <c:v>0.54298642539248476</c:v>
                </c:pt>
                <c:pt idx="9">
                  <c:v>0.73755656113909107</c:v>
                </c:pt>
                <c:pt idx="10">
                  <c:v>0.89592760186307296</c:v>
                </c:pt>
                <c:pt idx="11">
                  <c:v>0.94117647064135346</c:v>
                </c:pt>
                <c:pt idx="12">
                  <c:v>1.0000000000531182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4-4821-A9C7-0334084C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70096"/>
        <c:axId val="1025661936"/>
      </c:scatterChart>
      <c:valAx>
        <c:axId val="10256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61936"/>
        <c:crosses val="autoZero"/>
        <c:crossBetween val="midCat"/>
      </c:valAx>
      <c:valAx>
        <c:axId val="10256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608938</xdr:colOff>
      <xdr:row>77</xdr:row>
      <xdr:rowOff>35450</xdr:rowOff>
    </xdr:from>
    <xdr:to>
      <xdr:col>20</xdr:col>
      <xdr:colOff>424069</xdr:colOff>
      <xdr:row>100</xdr:row>
      <xdr:rowOff>70693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11E37-86E7-4EE6-B892-B7C13C811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112395</xdr:colOff>
      <xdr:row>101</xdr:row>
      <xdr:rowOff>110488</xdr:rowOff>
    </xdr:from>
    <xdr:to>
      <xdr:col>26</xdr:col>
      <xdr:colOff>247650</xdr:colOff>
      <xdr:row>116</xdr:row>
      <xdr:rowOff>99059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B0F94-5B64-4646-897B-F044E1235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293370</xdr:colOff>
      <xdr:row>101</xdr:row>
      <xdr:rowOff>95250</xdr:rowOff>
    </xdr:from>
    <xdr:to>
      <xdr:col>21</xdr:col>
      <xdr:colOff>3810</xdr:colOff>
      <xdr:row>116</xdr:row>
      <xdr:rowOff>139065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806111-1019-4DB6-A89A-1C5CFCBEF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28575</xdr:colOff>
      <xdr:row>19</xdr:row>
      <xdr:rowOff>139065</xdr:rowOff>
    </xdr:from>
    <xdr:to>
      <xdr:col>46</xdr:col>
      <xdr:colOff>331470</xdr:colOff>
      <xdr:row>34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31521A-2DD6-4CC0-8C93-BB069FA21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232408</xdr:colOff>
      <xdr:row>8</xdr:row>
      <xdr:rowOff>93345</xdr:rowOff>
    </xdr:from>
    <xdr:to>
      <xdr:col>43</xdr:col>
      <xdr:colOff>331469</xdr:colOff>
      <xdr:row>19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2B476B-92EA-47AC-981F-0B03347BD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608938</xdr:colOff>
      <xdr:row>77</xdr:row>
      <xdr:rowOff>35450</xdr:rowOff>
    </xdr:from>
    <xdr:to>
      <xdr:col>20</xdr:col>
      <xdr:colOff>424069</xdr:colOff>
      <xdr:row>100</xdr:row>
      <xdr:rowOff>70693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56931-7265-40B7-A88F-1E0DFAD65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112395</xdr:colOff>
      <xdr:row>101</xdr:row>
      <xdr:rowOff>110488</xdr:rowOff>
    </xdr:from>
    <xdr:to>
      <xdr:col>26</xdr:col>
      <xdr:colOff>247650</xdr:colOff>
      <xdr:row>116</xdr:row>
      <xdr:rowOff>99059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C8E13-ED28-A77B-60D2-2C0C5FA68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318135</xdr:colOff>
      <xdr:row>101</xdr:row>
      <xdr:rowOff>106680</xdr:rowOff>
    </xdr:from>
    <xdr:to>
      <xdr:col>21</xdr:col>
      <xdr:colOff>750570</xdr:colOff>
      <xdr:row>116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09007-D4DF-2491-9825-A990C4F2C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28575</xdr:colOff>
      <xdr:row>19</xdr:row>
      <xdr:rowOff>139065</xdr:rowOff>
    </xdr:from>
    <xdr:to>
      <xdr:col>46</xdr:col>
      <xdr:colOff>331470</xdr:colOff>
      <xdr:row>34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17F343-D485-364D-2EC4-DF30E4CD9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232408</xdr:colOff>
      <xdr:row>8</xdr:row>
      <xdr:rowOff>93345</xdr:rowOff>
    </xdr:from>
    <xdr:to>
      <xdr:col>43</xdr:col>
      <xdr:colOff>331469</xdr:colOff>
      <xdr:row>19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0FDE6E-0C83-B786-35A5-FCCF7A42E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ol\Documents\GitHub\La_Jara\Shear%20Stress\bedload_tauc\sebs_critical_shear_stress_measurements.xlsx" TargetMode="External"/><Relationship Id="rId1" Type="http://schemas.openxmlformats.org/officeDocument/2006/relationships/externalLinkPath" Target="sebs_critical_shear_stress_measu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n_01"/>
      <sheetName val="run_02"/>
      <sheetName val="run_03"/>
      <sheetName val="run_01 (2)"/>
      <sheetName val="run_02 (2)"/>
      <sheetName val="run_03 (3)"/>
      <sheetName val="run_04 (4)"/>
      <sheetName val="Summary"/>
    </sheetNames>
    <sheetDataSet>
      <sheetData sheetId="0">
        <row r="57">
          <cell r="L57">
            <v>0</v>
          </cell>
          <cell r="M57">
            <v>0</v>
          </cell>
        </row>
        <row r="58">
          <cell r="L58">
            <v>10</v>
          </cell>
          <cell r="M58">
            <v>0</v>
          </cell>
        </row>
        <row r="59">
          <cell r="B59">
            <v>22.4</v>
          </cell>
          <cell r="D59">
            <v>3.2814778804083629E-2</v>
          </cell>
          <cell r="E59">
            <v>3.4054680707178056E-2</v>
          </cell>
          <cell r="F59">
            <v>3.6487646666030715E-2</v>
          </cell>
          <cell r="G59">
            <v>3.7086344617725371E-2</v>
          </cell>
          <cell r="H59">
            <v>3.8468800151043148E-2</v>
          </cell>
          <cell r="I59">
            <v>3.9249788474193845E-2</v>
          </cell>
        </row>
        <row r="60">
          <cell r="D60">
            <v>0</v>
          </cell>
          <cell r="E60">
            <v>1.753602123999181E-2</v>
          </cell>
          <cell r="F60">
            <v>2.1741034218016077E-2</v>
          </cell>
          <cell r="G60">
            <v>0.10511912878293388</v>
          </cell>
          <cell r="H60">
            <v>7.3030340427607376E-3</v>
          </cell>
          <cell r="I60">
            <v>0.10363493519499573</v>
          </cell>
        </row>
        <row r="61">
          <cell r="B61">
            <v>16</v>
          </cell>
          <cell r="D61">
            <v>4.5940690325717085E-2</v>
          </cell>
          <cell r="E61">
            <v>4.7676552990049276E-2</v>
          </cell>
          <cell r="F61">
            <v>5.1082705332443003E-2</v>
          </cell>
          <cell r="G61">
            <v>5.1920882464815521E-2</v>
          </cell>
          <cell r="H61">
            <v>5.3856320211460404E-2</v>
          </cell>
          <cell r="I61">
            <v>5.4949703863871387E-2</v>
          </cell>
        </row>
        <row r="62">
          <cell r="D62">
            <v>7.8308153311982612E-3</v>
          </cell>
          <cell r="E62">
            <v>3.8157592571650247E-3</v>
          </cell>
          <cell r="F62">
            <v>1.1131179167107772E-2</v>
          </cell>
          <cell r="G62">
            <v>4.5623458051884155E-2</v>
          </cell>
          <cell r="H62">
            <v>5.0477526703962633E-2</v>
          </cell>
          <cell r="I62">
            <v>5.8592739744445198E-2</v>
          </cell>
        </row>
        <row r="63">
          <cell r="B63">
            <v>11.2</v>
          </cell>
          <cell r="D63">
            <v>6.5629557608167258E-2</v>
          </cell>
          <cell r="E63">
            <v>6.8109361414356112E-2</v>
          </cell>
          <cell r="F63">
            <v>7.2975293332061431E-2</v>
          </cell>
          <cell r="G63">
            <v>7.4172689235450742E-2</v>
          </cell>
          <cell r="H63" t="str">
            <v xml:space="preserve">                   </v>
          </cell>
          <cell r="I63">
            <v>7.8499576948387689E-2</v>
          </cell>
        </row>
        <row r="64">
          <cell r="D64">
            <v>1.1060801779590112E-2</v>
          </cell>
          <cell r="E64">
            <v>1.2205972906870654E-2</v>
          </cell>
          <cell r="F64">
            <v>2.1487376926762228E-2</v>
          </cell>
          <cell r="G64">
            <v>4.6029874528505564E-2</v>
          </cell>
          <cell r="H64">
            <v>6.2451816522436934E-2</v>
          </cell>
          <cell r="I64">
            <v>7.0931524237152502E-2</v>
          </cell>
        </row>
        <row r="65">
          <cell r="B65">
            <v>8</v>
          </cell>
          <cell r="D65">
            <v>9.1881380651434169E-2</v>
          </cell>
          <cell r="E65">
            <v>9.5353105980098551E-2</v>
          </cell>
          <cell r="F65">
            <v>0.10216541066488601</v>
          </cell>
          <cell r="G65">
            <v>0.10384176492963104</v>
          </cell>
          <cell r="H65">
            <v>0.10771264042292081</v>
          </cell>
          <cell r="I65">
            <v>0.10989940772774277</v>
          </cell>
        </row>
        <row r="66">
          <cell r="D66">
            <v>3.4411835061376656E-3</v>
          </cell>
          <cell r="E66">
            <v>1.4795312902929133E-3</v>
          </cell>
          <cell r="F66">
            <v>6.670226743551823E-3</v>
          </cell>
          <cell r="G66">
            <v>1.874695863906788E-2</v>
          </cell>
          <cell r="H66">
            <v>3.4258725974668211E-2</v>
          </cell>
          <cell r="I66">
            <v>3.3002168298939392E-2</v>
          </cell>
        </row>
        <row r="67">
          <cell r="B67">
            <v>5.6</v>
          </cell>
          <cell r="D67">
            <v>0.13125911521633452</v>
          </cell>
          <cell r="E67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F67">
            <v>0.14595058666412286</v>
          </cell>
          <cell r="G67">
            <v>0.14834537847090148</v>
          </cell>
          <cell r="H67">
            <v>0.15387520060417259</v>
          </cell>
          <cell r="I67">
            <v>0.15699915389677538</v>
          </cell>
        </row>
        <row r="68">
          <cell r="D68">
            <v>2.9809710964647414E-3</v>
          </cell>
          <cell r="E68">
            <v>1.8797734385250999E-3</v>
          </cell>
          <cell r="F68">
            <v>6.1441238040764665E-3</v>
          </cell>
          <cell r="G68">
            <v>1.7781080479633841E-2</v>
          </cell>
          <cell r="H68">
            <v>4.1099550712406237E-2</v>
          </cell>
          <cell r="I68">
            <v>3.7600182267186123E-2</v>
          </cell>
        </row>
        <row r="69">
          <cell r="B69">
            <v>4</v>
          </cell>
          <cell r="D69">
            <v>0.18376276130286834</v>
          </cell>
          <cell r="E69">
            <v>0.1907062119601971</v>
          </cell>
          <cell r="F69">
            <v>0.20433082132977201</v>
          </cell>
          <cell r="G69">
            <v>0.20768352985926208</v>
          </cell>
          <cell r="H69">
            <v>0.21542528084584162</v>
          </cell>
          <cell r="I69">
            <v>0.21979881545548555</v>
          </cell>
        </row>
        <row r="70">
          <cell r="D70">
            <v>1.76265222238319E-3</v>
          </cell>
          <cell r="E70">
            <v>1.1115125647889182E-3</v>
          </cell>
          <cell r="F70">
            <v>3.5077518257736729E-3</v>
          </cell>
          <cell r="G70">
            <v>1.0758487913807882E-2</v>
          </cell>
          <cell r="H70">
            <v>4.1660947997643999E-2</v>
          </cell>
          <cell r="I70">
            <v>3.7279640133236092E-2</v>
          </cell>
        </row>
        <row r="71">
          <cell r="B71">
            <v>2.8</v>
          </cell>
          <cell r="D71">
            <v>0.26251823043266903</v>
          </cell>
          <cell r="E71">
            <v>0.27243744565742445</v>
          </cell>
          <cell r="F71">
            <v>0.29190117332824572</v>
          </cell>
          <cell r="G71">
            <v>0.29669075694180297</v>
          </cell>
          <cell r="H71">
            <v>0.30775040120834518</v>
          </cell>
          <cell r="I71">
            <v>0.31399830779355076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2.8853304467970223E-3</v>
          </cell>
          <cell r="H72">
            <v>1.6387205206948356E-2</v>
          </cell>
          <cell r="I72">
            <v>1.8550629947780402E-2</v>
          </cell>
        </row>
        <row r="73">
          <cell r="B73">
            <v>2</v>
          </cell>
        </row>
        <row r="74">
          <cell r="G7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46A3F-073E-4AD3-9086-76C467E4EDB2}">
  <dimension ref="A1:AM116"/>
  <sheetViews>
    <sheetView tabSelected="1" topLeftCell="I90" zoomScaleNormal="100" workbookViewId="0">
      <selection activeCell="P115" sqref="P115"/>
    </sheetView>
  </sheetViews>
  <sheetFormatPr defaultRowHeight="15" x14ac:dyDescent="0.25"/>
  <cols>
    <col min="1" max="1" width="15.140625" customWidth="1"/>
    <col min="2" max="2" width="10.28515625" customWidth="1"/>
    <col min="5" max="5" width="11" bestFit="1" customWidth="1"/>
    <col min="6" max="6" width="9.85546875" bestFit="1" customWidth="1"/>
    <col min="8" max="8" width="12" customWidth="1"/>
    <col min="9" max="9" width="9.140625" customWidth="1"/>
    <col min="12" max="12" width="17.7109375" customWidth="1"/>
    <col min="13" max="13" width="12.140625" customWidth="1"/>
    <col min="15" max="15" width="11" bestFit="1" customWidth="1"/>
    <col min="16" max="16" width="12" style="59" bestFit="1" customWidth="1"/>
    <col min="17" max="17" width="10.85546875" style="59" customWidth="1"/>
    <col min="18" max="18" width="18.42578125" customWidth="1"/>
    <col min="21" max="21" width="10.5703125" bestFit="1" customWidth="1"/>
    <col min="22" max="22" width="12.5703125" customWidth="1"/>
    <col min="24" max="24" width="9.140625" style="1"/>
    <col min="25" max="25" width="11" style="1" bestFit="1" customWidth="1"/>
    <col min="26" max="26" width="9.140625" style="1"/>
    <col min="35" max="35" width="12" bestFit="1" customWidth="1"/>
    <col min="38" max="38" width="12" bestFit="1" customWidth="1"/>
  </cols>
  <sheetData>
    <row r="1" spans="1:39" x14ac:dyDescent="0.25">
      <c r="A1" s="48" t="s">
        <v>71</v>
      </c>
      <c r="B1" s="49"/>
      <c r="C1" s="49"/>
      <c r="D1" s="49"/>
      <c r="E1" s="49"/>
      <c r="F1" s="49"/>
      <c r="G1" s="49"/>
      <c r="H1" s="49"/>
      <c r="I1" s="49"/>
      <c r="J1" s="49"/>
      <c r="K1" s="25"/>
      <c r="L1" s="48" t="s">
        <v>60</v>
      </c>
      <c r="M1" s="49"/>
      <c r="N1" s="50"/>
      <c r="P1"/>
      <c r="Q1" s="57"/>
      <c r="R1" s="1" t="s">
        <v>52</v>
      </c>
      <c r="S1" s="21" t="s">
        <v>41</v>
      </c>
      <c r="T1" s="1" t="s">
        <v>53</v>
      </c>
      <c r="U1" s="1" t="s">
        <v>40</v>
      </c>
      <c r="W1" s="1" t="s">
        <v>43</v>
      </c>
      <c r="X1" s="1" t="s">
        <v>38</v>
      </c>
      <c r="Y1" s="1" t="s">
        <v>42</v>
      </c>
      <c r="Z1" s="1" t="s">
        <v>40</v>
      </c>
      <c r="AB1" s="1" t="s">
        <v>52</v>
      </c>
      <c r="AC1" s="21" t="s">
        <v>41</v>
      </c>
      <c r="AD1" s="22" t="s">
        <v>53</v>
      </c>
      <c r="AE1" s="1" t="s">
        <v>40</v>
      </c>
    </row>
    <row r="2" spans="1:39" x14ac:dyDescent="0.25">
      <c r="A2" s="62" t="s">
        <v>70</v>
      </c>
      <c r="B2" s="63" t="s">
        <v>0</v>
      </c>
      <c r="C2" s="63" t="s">
        <v>1</v>
      </c>
      <c r="D2" s="63" t="s">
        <v>2</v>
      </c>
      <c r="E2" s="64" t="s">
        <v>3</v>
      </c>
      <c r="F2" s="63" t="s">
        <v>4</v>
      </c>
      <c r="G2" s="63" t="s">
        <v>5</v>
      </c>
      <c r="H2" s="63" t="s">
        <v>6</v>
      </c>
      <c r="I2" s="63" t="s">
        <v>7</v>
      </c>
      <c r="J2" s="63" t="s">
        <v>8</v>
      </c>
      <c r="K2" s="1"/>
      <c r="L2" s="2" t="s">
        <v>61</v>
      </c>
      <c r="M2" s="2">
        <v>1000</v>
      </c>
      <c r="N2" s="2" t="s">
        <v>62</v>
      </c>
      <c r="P2"/>
      <c r="Q2" s="57"/>
      <c r="R2" s="7">
        <f>U2*$AC$33/10000</f>
        <v>9.3595554883954112E-3</v>
      </c>
      <c r="S2" s="1" t="s">
        <v>78</v>
      </c>
      <c r="T2" s="5">
        <f>AD9</f>
        <v>20.684617629353859</v>
      </c>
      <c r="U2" s="5">
        <f>SUM(AE2:AE9)</f>
        <v>20.684617629353859</v>
      </c>
      <c r="W2" s="1">
        <v>1</v>
      </c>
      <c r="X2" s="9">
        <v>0.37</v>
      </c>
      <c r="Y2" s="5">
        <f>Z2</f>
        <v>1.4521943478260869E-2</v>
      </c>
      <c r="Z2" s="13">
        <v>1.4521943478260869E-2</v>
      </c>
      <c r="AB2" s="7">
        <f>AE2*$AC$33/10000</f>
        <v>6.5020462325398381E-5</v>
      </c>
      <c r="AC2" s="23">
        <f>1/1000</f>
        <v>1E-3</v>
      </c>
      <c r="AD2" s="24">
        <f>Y8</f>
        <v>0.14369522173913041</v>
      </c>
      <c r="AE2" s="5">
        <f>AD2</f>
        <v>0.14369522173913041</v>
      </c>
    </row>
    <row r="3" spans="1:39" x14ac:dyDescent="0.25">
      <c r="A3" s="60">
        <v>11.2</v>
      </c>
      <c r="B3" s="36">
        <v>4</v>
      </c>
      <c r="C3" s="4">
        <v>24.492999999999999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20">
        <v>0</v>
      </c>
      <c r="L3" s="2" t="s">
        <v>69</v>
      </c>
      <c r="M3" s="2">
        <v>2650</v>
      </c>
      <c r="N3" s="2" t="s">
        <v>62</v>
      </c>
      <c r="P3"/>
      <c r="Q3" s="57"/>
      <c r="R3" s="7">
        <f>U3*$AC$33/10000</f>
        <v>8.650709206137662E-3</v>
      </c>
      <c r="S3" s="1">
        <v>0.5</v>
      </c>
      <c r="T3" s="5">
        <f>AD10</f>
        <v>39.802684974918094</v>
      </c>
      <c r="U3" s="5">
        <f t="shared" ref="U3:U5" si="0">T3-T2</f>
        <v>19.118067345564235</v>
      </c>
      <c r="W3" s="1">
        <v>5</v>
      </c>
      <c r="X3" s="9">
        <v>0.44</v>
      </c>
      <c r="Y3" s="5">
        <f t="shared" ref="Y3:Y7" si="1">Z3+Y2</f>
        <v>2.9906226086956519E-2</v>
      </c>
      <c r="Z3" s="13">
        <v>1.5384282608695652E-2</v>
      </c>
      <c r="AB3" s="7">
        <f>AE3*$AC$33/10000</f>
        <v>4.3691073972063743E-4</v>
      </c>
      <c r="AC3" s="23">
        <f>5/1000</f>
        <v>5.0000000000000001E-3</v>
      </c>
      <c r="AD3" s="24">
        <f>Y17 + (W3 - X17) * ((Y18 - Y17) / (X18 - X17))</f>
        <v>1.1092679565217392</v>
      </c>
      <c r="AE3" s="5">
        <f>AD3-AD2</f>
        <v>0.96557273478260874</v>
      </c>
    </row>
    <row r="4" spans="1:39" x14ac:dyDescent="0.25">
      <c r="A4" s="61">
        <v>8</v>
      </c>
      <c r="B4" s="36">
        <v>0</v>
      </c>
      <c r="C4" s="4">
        <v>10.259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4">
        <v>0.996</v>
      </c>
      <c r="J4" s="120">
        <v>0</v>
      </c>
      <c r="L4" s="2" t="s">
        <v>63</v>
      </c>
      <c r="M4" s="2">
        <v>9.81</v>
      </c>
      <c r="N4" s="2" t="s">
        <v>64</v>
      </c>
      <c r="P4"/>
      <c r="Q4" s="57"/>
      <c r="R4" s="7">
        <f>U4*$AC$33/10000</f>
        <v>1.8954130943692853E-3</v>
      </c>
      <c r="S4" s="1">
        <v>0.7</v>
      </c>
      <c r="T4" s="5">
        <f>AD11</f>
        <v>43.991547913474214</v>
      </c>
      <c r="U4" s="5">
        <f t="shared" si="0"/>
        <v>4.1888629385561202</v>
      </c>
      <c r="W4" s="1">
        <v>10</v>
      </c>
      <c r="X4" s="9">
        <v>0.52</v>
      </c>
      <c r="Y4" s="5">
        <f t="shared" si="1"/>
        <v>4.6655078260869565E-2</v>
      </c>
      <c r="Z4" s="13">
        <v>1.6748852173913042E-2</v>
      </c>
      <c r="AB4" s="7">
        <f>AE4*$AC$33/10000</f>
        <v>3.2938944978737577E-4</v>
      </c>
      <c r="AC4" s="23">
        <f>10/1000</f>
        <v>0.01</v>
      </c>
      <c r="AD4" s="24">
        <f>Y21 + (W4 - X21) * ((Y22 - Y21) / (X22 - X21))</f>
        <v>1.8372186405518396</v>
      </c>
      <c r="AE4" s="5">
        <f>AD4-AD3</f>
        <v>0.72795068403010044</v>
      </c>
    </row>
    <row r="5" spans="1:39" x14ac:dyDescent="0.25">
      <c r="A5" s="61">
        <v>5.6</v>
      </c>
      <c r="B5" s="36">
        <v>0</v>
      </c>
      <c r="C5" s="4">
        <v>17.54</v>
      </c>
      <c r="D5" s="3">
        <v>0</v>
      </c>
      <c r="E5" s="3">
        <v>0</v>
      </c>
      <c r="F5" s="4">
        <v>1.0137</v>
      </c>
      <c r="G5" s="3">
        <v>0</v>
      </c>
      <c r="H5" s="4">
        <v>0.97299999999999998</v>
      </c>
      <c r="I5" s="4">
        <v>1.036</v>
      </c>
      <c r="J5" s="121">
        <v>0.29499999999999998</v>
      </c>
      <c r="L5" s="35" t="s">
        <v>65</v>
      </c>
      <c r="M5" s="35">
        <v>0.25</v>
      </c>
      <c r="N5" s="35" t="s">
        <v>66</v>
      </c>
      <c r="P5"/>
      <c r="Q5" s="57"/>
      <c r="R5" s="7">
        <f>U5*$AC$33/10000</f>
        <v>2.5343191042496417E-2</v>
      </c>
      <c r="S5" s="1">
        <v>1</v>
      </c>
      <c r="T5" s="5">
        <f>AD12</f>
        <v>100.00000011739129</v>
      </c>
      <c r="U5" s="5">
        <f t="shared" si="0"/>
        <v>56.008452203917081</v>
      </c>
      <c r="W5" s="1">
        <v>50</v>
      </c>
      <c r="X5" s="9">
        <v>0.61</v>
      </c>
      <c r="Y5" s="5">
        <f t="shared" si="1"/>
        <v>6.5399752173913042E-2</v>
      </c>
      <c r="Z5" s="13">
        <v>1.8744673913043474E-2</v>
      </c>
      <c r="AB5" s="7">
        <f>AE5*$AC$33/10000</f>
        <v>1.8264194471701882E-3</v>
      </c>
      <c r="AC5" s="23">
        <f>50/1000</f>
        <v>0.05</v>
      </c>
      <c r="AD5" s="24">
        <f>Y32 + (W5 - X32) * ((Y33 - Y32) / (X33 - X32))</f>
        <v>5.8736056187979546</v>
      </c>
      <c r="AE5" s="5">
        <f t="shared" ref="AE5:AE12" si="2">AD5-AD4</f>
        <v>4.0363869782461155</v>
      </c>
    </row>
    <row r="6" spans="1:39" x14ac:dyDescent="0.25">
      <c r="A6" s="61">
        <v>4</v>
      </c>
      <c r="B6" s="36">
        <v>0</v>
      </c>
      <c r="C6" s="4">
        <v>16.170000000000002</v>
      </c>
      <c r="D6" s="3">
        <v>0</v>
      </c>
      <c r="E6" s="3">
        <v>0</v>
      </c>
      <c r="F6" s="4">
        <v>1.0545</v>
      </c>
      <c r="G6" s="3">
        <v>0</v>
      </c>
      <c r="H6" s="4">
        <v>0.59499999999999997</v>
      </c>
      <c r="I6" s="4">
        <v>1.5669999999999999</v>
      </c>
      <c r="J6" s="121">
        <v>0.56530000000000002</v>
      </c>
      <c r="L6" s="35" t="s">
        <v>67</v>
      </c>
      <c r="M6" s="35">
        <v>10</v>
      </c>
      <c r="N6" s="35" t="s">
        <v>68</v>
      </c>
      <c r="P6"/>
      <c r="Q6" s="57"/>
      <c r="R6" s="43">
        <f>SUM(R2:R5)</f>
        <v>4.5248868831398781E-2</v>
      </c>
      <c r="U6" s="5">
        <f>SUM(U2:U5)</f>
        <v>100.00000011739129</v>
      </c>
      <c r="W6" s="1">
        <v>100</v>
      </c>
      <c r="X6" s="9">
        <v>0.72</v>
      </c>
      <c r="Y6" s="5">
        <f t="shared" si="1"/>
        <v>8.6922495652173914E-2</v>
      </c>
      <c r="Z6" s="13">
        <v>2.1522743478260869E-2</v>
      </c>
      <c r="AB6" s="7">
        <f>AE6*$AC$33/10000</f>
        <v>8.7952742465204319E-4</v>
      </c>
      <c r="AC6" s="23">
        <f>100/1000</f>
        <v>0.1</v>
      </c>
      <c r="AD6" s="24">
        <f>Y36 + (W6 - X36) * ((Y37 - Y36) / (X37 - X36))</f>
        <v>7.8173612272789699</v>
      </c>
      <c r="AE6" s="5">
        <f t="shared" si="2"/>
        <v>1.9437556084810153</v>
      </c>
    </row>
    <row r="7" spans="1:39" x14ac:dyDescent="0.25">
      <c r="A7" s="61">
        <v>2.8</v>
      </c>
      <c r="B7" s="36">
        <v>0</v>
      </c>
      <c r="C7" s="4">
        <v>14.249000000000001</v>
      </c>
      <c r="D7" s="4">
        <v>2.7E-2</v>
      </c>
      <c r="E7" s="4">
        <v>0.90300000000000002</v>
      </c>
      <c r="F7" s="5">
        <v>1.5296000000000001</v>
      </c>
      <c r="G7" s="4">
        <v>0.1007</v>
      </c>
      <c r="H7" s="4">
        <v>0.63829999999999998</v>
      </c>
      <c r="I7" s="122">
        <v>3.94</v>
      </c>
      <c r="J7" s="121">
        <v>0.77400000000000002</v>
      </c>
      <c r="P7"/>
      <c r="Q7" s="57"/>
      <c r="R7" s="7"/>
      <c r="W7" s="1">
        <v>200</v>
      </c>
      <c r="X7" s="9">
        <v>0.85</v>
      </c>
      <c r="Y7" s="5">
        <f t="shared" si="1"/>
        <v>0.11223754782608694</v>
      </c>
      <c r="Z7" s="13">
        <v>2.5315052173913034E-2</v>
      </c>
      <c r="AB7" s="7">
        <f>AE7*$AC$33/10000</f>
        <v>3.6222907107707401E-4</v>
      </c>
      <c r="AC7" s="23">
        <f>200/1000</f>
        <v>0.2</v>
      </c>
      <c r="AD7" s="24">
        <f>Y41 + (W7 - X41) * ((Y42 - Y41) / (X42 - X41))</f>
        <v>8.6178874743593035</v>
      </c>
      <c r="AE7" s="5">
        <f t="shared" si="2"/>
        <v>0.8005262470803336</v>
      </c>
    </row>
    <row r="8" spans="1:39" x14ac:dyDescent="0.25">
      <c r="A8" s="61">
        <v>2</v>
      </c>
      <c r="B8" s="36">
        <v>0</v>
      </c>
      <c r="C8" s="4">
        <v>13.52</v>
      </c>
      <c r="D8" s="4">
        <v>0.128</v>
      </c>
      <c r="E8" s="4">
        <v>0.68830000000000002</v>
      </c>
      <c r="F8" s="4">
        <v>2.3923999999999999</v>
      </c>
      <c r="G8" s="4">
        <v>8.5199999999999998E-2</v>
      </c>
      <c r="H8" s="4">
        <v>1.3906000000000001</v>
      </c>
      <c r="I8" s="122">
        <v>0.14599999999999999</v>
      </c>
      <c r="J8" s="121">
        <v>0.435</v>
      </c>
      <c r="L8" s="48" t="s">
        <v>38</v>
      </c>
      <c r="M8" s="50"/>
      <c r="P8"/>
      <c r="Q8" s="57"/>
      <c r="R8" s="7"/>
      <c r="W8" s="1">
        <v>300</v>
      </c>
      <c r="X8" s="9">
        <v>1.01</v>
      </c>
      <c r="Y8" s="5">
        <f>Z8+Y7</f>
        <v>0.14369522173913041</v>
      </c>
      <c r="Z8" s="13">
        <v>3.1457673913043473E-2</v>
      </c>
      <c r="AB8" s="7">
        <f>AE8*$AC$33/10000</f>
        <v>8.330378258850303E-4</v>
      </c>
      <c r="AC8" s="23">
        <f>300/1000</f>
        <v>0.3</v>
      </c>
      <c r="AD8" s="24">
        <f>Y46</f>
        <v>10.45890106956522</v>
      </c>
      <c r="AE8" s="5">
        <f t="shared" si="2"/>
        <v>1.8410135952059168</v>
      </c>
    </row>
    <row r="9" spans="1:39" x14ac:dyDescent="0.25">
      <c r="A9" s="61">
        <v>1.4</v>
      </c>
      <c r="B9" s="37">
        <v>0.56200000000000006</v>
      </c>
      <c r="C9" s="4">
        <v>13.35</v>
      </c>
      <c r="D9" s="4">
        <v>0.31419999999999998</v>
      </c>
      <c r="E9" s="4">
        <v>1.02</v>
      </c>
      <c r="F9" s="4">
        <v>3.5289000000000001</v>
      </c>
      <c r="G9" s="4">
        <v>0.47199999999999998</v>
      </c>
      <c r="H9" s="4">
        <v>2.9470000000000001</v>
      </c>
      <c r="I9" s="122">
        <v>4.7329999999999997</v>
      </c>
      <c r="J9" s="121">
        <v>0.88800000000000001</v>
      </c>
      <c r="L9" s="6" t="s">
        <v>70</v>
      </c>
      <c r="M9" s="6" t="s">
        <v>77</v>
      </c>
      <c r="P9"/>
      <c r="Q9" s="57"/>
      <c r="R9" s="44" t="s">
        <v>80</v>
      </c>
      <c r="W9" s="1">
        <v>400</v>
      </c>
      <c r="X9" s="9">
        <v>1.19</v>
      </c>
      <c r="Y9" s="5">
        <f>Z9+Y8</f>
        <v>0.18734088260869564</v>
      </c>
      <c r="Z9" s="13">
        <v>4.3645660869565228E-2</v>
      </c>
      <c r="AB9" s="7">
        <f>AE9*$AC$33/10000</f>
        <v>4.6270210677776648E-3</v>
      </c>
      <c r="AC9" s="23">
        <v>0.4</v>
      </c>
      <c r="AD9" s="24">
        <f>Y48 + (W9 - X48) * ((Y49 - Y48) / (X49 - X48))</f>
        <v>20.684617629353859</v>
      </c>
      <c r="AE9" s="5">
        <f t="shared" si="2"/>
        <v>10.225716559788639</v>
      </c>
    </row>
    <row r="10" spans="1:39" x14ac:dyDescent="0.25">
      <c r="A10" s="61">
        <v>1</v>
      </c>
      <c r="B10" s="37">
        <v>0.70120000000000005</v>
      </c>
      <c r="C10" s="4">
        <v>9.56</v>
      </c>
      <c r="D10" s="4">
        <v>0.45500000000000002</v>
      </c>
      <c r="E10" s="4">
        <v>1.4064000000000001</v>
      </c>
      <c r="F10" s="4">
        <v>3.9658000000000002</v>
      </c>
      <c r="G10" s="4">
        <v>0.43219999999999997</v>
      </c>
      <c r="H10" s="4">
        <v>5.306</v>
      </c>
      <c r="I10" s="122">
        <v>4.13</v>
      </c>
      <c r="J10" s="121">
        <v>0.69030000000000002</v>
      </c>
      <c r="L10" s="2">
        <v>180</v>
      </c>
      <c r="M10" s="34">
        <f>T32</f>
        <v>5.8823529411764719E-2</v>
      </c>
      <c r="P10"/>
      <c r="Q10" s="57"/>
      <c r="R10" s="39" t="s">
        <v>81</v>
      </c>
      <c r="S10" s="2" t="s">
        <v>47</v>
      </c>
      <c r="U10" s="52">
        <f>R6-R5</f>
        <v>1.9905677788902364E-2</v>
      </c>
      <c r="W10" s="1">
        <v>500</v>
      </c>
      <c r="X10" s="9">
        <v>1.4</v>
      </c>
      <c r="Y10" s="5">
        <f>Z10+Y9</f>
        <v>0.25067402608695649</v>
      </c>
      <c r="Z10" s="13">
        <v>6.333314347826087E-2</v>
      </c>
      <c r="AB10" s="7">
        <f>AE10*$AC$33/10000</f>
        <v>8.650709206137662E-3</v>
      </c>
      <c r="AC10" s="23">
        <v>0.5</v>
      </c>
      <c r="AD10" s="24">
        <f>Y49 + (W10 - X49) * ((Y50 - Y49) / (X50 - X49))</f>
        <v>39.802684974918094</v>
      </c>
      <c r="AE10" s="5">
        <f t="shared" si="2"/>
        <v>19.118067345564235</v>
      </c>
    </row>
    <row r="11" spans="1:39" x14ac:dyDescent="0.25">
      <c r="A11" s="61">
        <v>0.7</v>
      </c>
      <c r="B11" s="37">
        <v>0.84699999999999998</v>
      </c>
      <c r="C11" s="4">
        <v>8.0239999999999991</v>
      </c>
      <c r="D11" s="4">
        <v>0.83</v>
      </c>
      <c r="E11" s="4">
        <v>1.9267000000000001</v>
      </c>
      <c r="F11" s="4">
        <v>4.3182</v>
      </c>
      <c r="G11" s="4">
        <v>1.42</v>
      </c>
      <c r="H11" s="4">
        <v>8.6374999999999993</v>
      </c>
      <c r="I11" s="122">
        <v>3.8551000000000002</v>
      </c>
      <c r="J11" s="121">
        <v>0.74650000000000005</v>
      </c>
      <c r="L11" s="2">
        <v>128</v>
      </c>
      <c r="M11" s="34">
        <f>T31</f>
        <v>4.5248868778280493E-2</v>
      </c>
      <c r="P11"/>
      <c r="Q11" s="57"/>
      <c r="R11" s="2">
        <v>2.8</v>
      </c>
      <c r="S11" s="30">
        <f>AG18 + (R11 - AB18) * ((AG19 - AG18) / (AB19 - AB18))</f>
        <v>4.5248868831398781E-2</v>
      </c>
      <c r="W11" s="1">
        <v>700</v>
      </c>
      <c r="X11" s="9">
        <v>1.65</v>
      </c>
      <c r="Y11" s="5">
        <f>Z11+Y10</f>
        <v>0.329392652173913</v>
      </c>
      <c r="Z11" s="13">
        <v>7.8718626086956511E-2</v>
      </c>
      <c r="AB11" s="7">
        <f>AE11*$AC$33/10000</f>
        <v>1.8954130943692853E-3</v>
      </c>
      <c r="AC11" s="23">
        <v>0.7</v>
      </c>
      <c r="AD11" s="24">
        <f>Y49 + (W11 - X49) * ((Y50 - Y49) / (X50 - X49))</f>
        <v>43.991547913474214</v>
      </c>
      <c r="AE11" s="5">
        <f t="shared" si="2"/>
        <v>4.1888629385561202</v>
      </c>
    </row>
    <row r="12" spans="1:39" x14ac:dyDescent="0.25">
      <c r="A12" s="61">
        <v>0.5</v>
      </c>
      <c r="B12" s="37">
        <v>1.0680000000000001</v>
      </c>
      <c r="C12" s="4">
        <v>6.02</v>
      </c>
      <c r="D12" s="4">
        <v>1.2862</v>
      </c>
      <c r="E12" s="4">
        <v>1.8748</v>
      </c>
      <c r="F12" s="4">
        <v>3.956</v>
      </c>
      <c r="G12" s="4">
        <v>1.4590000000000001</v>
      </c>
      <c r="H12" s="4">
        <v>11.17</v>
      </c>
      <c r="I12" s="4">
        <v>2.1000000000000001E-2</v>
      </c>
      <c r="J12" s="121">
        <v>0.72140000000000004</v>
      </c>
      <c r="L12" s="2">
        <v>90</v>
      </c>
      <c r="M12" s="34">
        <f>T30</f>
        <v>0.15837104072398189</v>
      </c>
      <c r="P12"/>
      <c r="Q12" s="57"/>
      <c r="R12" s="2">
        <v>2</v>
      </c>
      <c r="S12" s="30">
        <f>AG18 + (R12 - AB18) * ((AG19 - AG18) / (AB19 - AB18))</f>
        <v>4.5248868831398781E-2</v>
      </c>
      <c r="W12" s="1">
        <v>1000</v>
      </c>
      <c r="X12" s="9">
        <v>1.95</v>
      </c>
      <c r="Y12" s="5">
        <f>Z12+Y11</f>
        <v>0.42033431739130428</v>
      </c>
      <c r="Z12" s="13">
        <v>9.094166521739129E-2</v>
      </c>
      <c r="AB12" s="7">
        <f>AE12*$AC$33/10000</f>
        <v>2.5343191042496417E-2</v>
      </c>
      <c r="AC12" s="26">
        <v>1</v>
      </c>
      <c r="AD12" s="27">
        <f>Y50 + (W12 - X50) * ((Y51 - Y50) / (X51 - X50))</f>
        <v>100.00000011739129</v>
      </c>
      <c r="AE12" s="5">
        <f t="shared" si="2"/>
        <v>56.008452203917081</v>
      </c>
    </row>
    <row r="13" spans="1:39" x14ac:dyDescent="0.25">
      <c r="A13" s="61" t="s">
        <v>9</v>
      </c>
      <c r="B13" s="37">
        <v>2.7709999999999999</v>
      </c>
      <c r="C13" s="4">
        <v>9.1370000000000005</v>
      </c>
      <c r="D13" s="4">
        <v>4.6239999999999997</v>
      </c>
      <c r="E13" s="4">
        <v>2.2200000000000002</v>
      </c>
      <c r="F13" s="4">
        <v>4.9240000000000004</v>
      </c>
      <c r="G13" s="4">
        <v>10.197100000000001</v>
      </c>
      <c r="H13" s="4">
        <v>22.088999999999999</v>
      </c>
      <c r="I13" s="4">
        <v>2.2869999999999999</v>
      </c>
      <c r="J13" s="121">
        <v>1.1431</v>
      </c>
      <c r="L13" s="2">
        <v>64</v>
      </c>
      <c r="M13" s="34">
        <f>T29</f>
        <v>0.19457013574660631</v>
      </c>
      <c r="P13"/>
      <c r="Q13" s="57"/>
      <c r="R13" s="2">
        <v>1.4</v>
      </c>
      <c r="S13" s="30">
        <f>AG18 + (R13 - AB18) * ((AG19 - AG18) / (AB19 - AB18))</f>
        <v>4.5248868831398781E-2</v>
      </c>
      <c r="V13" s="1"/>
      <c r="X13" s="9">
        <v>2.2999999999999998</v>
      </c>
      <c r="Y13" s="5">
        <f>Z13+Y12</f>
        <v>0.52298628260869562</v>
      </c>
      <c r="Z13" s="13">
        <v>0.10265196521739132</v>
      </c>
      <c r="AB13" s="43">
        <f>SUM(AB2:AB12)</f>
        <v>4.5248868831398781E-2</v>
      </c>
      <c r="AC13" s="25"/>
      <c r="AE13" s="5">
        <f>SUM(AE2:AE12)</f>
        <v>100.00000011739129</v>
      </c>
    </row>
    <row r="14" spans="1:39" x14ac:dyDescent="0.25">
      <c r="A14" s="62" t="s">
        <v>105</v>
      </c>
      <c r="B14" s="151">
        <f>SUM(B3:B13)/1000</f>
        <v>9.9492000000000018E-3</v>
      </c>
      <c r="C14" s="152">
        <f>SUM(C3:C13)/1000</f>
        <v>0.14232199999999998</v>
      </c>
      <c r="D14" s="152">
        <f t="shared" ref="D14:J14" si="3">SUM(D3:D13)/1000</f>
        <v>7.6644E-3</v>
      </c>
      <c r="E14" s="152">
        <f t="shared" si="3"/>
        <v>1.0039200000000002E-2</v>
      </c>
      <c r="F14" s="152">
        <f t="shared" si="3"/>
        <v>2.6683100000000001E-2</v>
      </c>
      <c r="G14" s="152">
        <f t="shared" si="3"/>
        <v>1.41662E-2</v>
      </c>
      <c r="H14" s="152">
        <f>SUM(H3:H13)/1000</f>
        <v>5.37464E-2</v>
      </c>
      <c r="I14" s="152">
        <f t="shared" si="3"/>
        <v>2.2711099999999998E-2</v>
      </c>
      <c r="J14" s="152">
        <f t="shared" si="3"/>
        <v>6.2585999999999996E-3</v>
      </c>
      <c r="K14" s="32"/>
      <c r="L14" s="2">
        <v>45</v>
      </c>
      <c r="M14" s="34">
        <f>T28</f>
        <v>0.19457013574660631</v>
      </c>
      <c r="P14"/>
      <c r="Q14" s="57"/>
      <c r="S14" s="55"/>
      <c r="U14" s="1"/>
      <c r="V14" s="1"/>
      <c r="X14" s="9">
        <v>2.72</v>
      </c>
      <c r="Y14" s="5">
        <f>Z14+Y13</f>
        <v>0.63402316086956523</v>
      </c>
      <c r="Z14" s="13">
        <v>0.11103687826086958</v>
      </c>
    </row>
    <row r="15" spans="1:39" x14ac:dyDescent="0.25">
      <c r="C15" s="1"/>
      <c r="L15" s="2">
        <v>32</v>
      </c>
      <c r="M15" s="34">
        <f>T27</f>
        <v>0.12217194570135748</v>
      </c>
      <c r="P15"/>
      <c r="Q15" s="156"/>
      <c r="R15" s="56" t="s">
        <v>81</v>
      </c>
      <c r="S15" s="6" t="s">
        <v>42</v>
      </c>
      <c r="T15" s="157" t="s">
        <v>83</v>
      </c>
      <c r="U15" s="162"/>
      <c r="X15" s="9">
        <v>3.2</v>
      </c>
      <c r="Y15" s="5">
        <f>Z15+Y14</f>
        <v>0.75186232608695658</v>
      </c>
      <c r="Z15" s="13">
        <v>0.11783916521739132</v>
      </c>
      <c r="AB15" s="45" t="s">
        <v>44</v>
      </c>
      <c r="AC15" s="46"/>
      <c r="AD15" s="46"/>
      <c r="AE15" s="47"/>
      <c r="AF15" s="31"/>
    </row>
    <row r="16" spans="1:39" x14ac:dyDescent="0.25">
      <c r="L16" s="2">
        <v>22.6</v>
      </c>
      <c r="M16" s="34">
        <f>T26</f>
        <v>0.11312217194570137</v>
      </c>
      <c r="P16"/>
      <c r="Q16" s="156"/>
      <c r="R16" s="2" t="s">
        <v>82</v>
      </c>
      <c r="S16" s="39">
        <f>AI17</f>
        <v>1.9905677788902364E-2</v>
      </c>
      <c r="T16" s="158">
        <f>S16</f>
        <v>1.9905677788902364E-2</v>
      </c>
      <c r="U16" s="163"/>
      <c r="X16" s="9">
        <v>3.78</v>
      </c>
      <c r="Y16" s="5">
        <f>Z16+Y15</f>
        <v>0.87711632608695655</v>
      </c>
      <c r="Z16" s="13">
        <v>0.125254</v>
      </c>
      <c r="AB16" s="6" t="s">
        <v>45</v>
      </c>
      <c r="AC16" s="6" t="s">
        <v>46</v>
      </c>
      <c r="AD16" s="2" t="s">
        <v>49</v>
      </c>
      <c r="AE16" s="2" t="s">
        <v>47</v>
      </c>
      <c r="AF16" s="1" t="s">
        <v>79</v>
      </c>
      <c r="AG16" s="53" t="s">
        <v>42</v>
      </c>
      <c r="AI16" s="53" t="s">
        <v>106</v>
      </c>
      <c r="AJ16" s="53" t="s">
        <v>83</v>
      </c>
      <c r="AL16" s="53" t="s">
        <v>66</v>
      </c>
      <c r="AM16">
        <f>(AI22-AI18)/(AB22-AB18)</f>
        <v>2.2624434389140274E-3</v>
      </c>
    </row>
    <row r="17" spans="1:39" x14ac:dyDescent="0.25">
      <c r="A17" s="32" t="s">
        <v>54</v>
      </c>
      <c r="L17" s="2">
        <v>16</v>
      </c>
      <c r="M17" s="34">
        <f>T25</f>
        <v>4.5248868778280549E-2</v>
      </c>
      <c r="P17"/>
      <c r="Q17" s="156"/>
      <c r="R17" s="2">
        <v>1</v>
      </c>
      <c r="S17" s="39">
        <f>AI18</f>
        <v>4.5248868831398781E-2</v>
      </c>
      <c r="T17" s="158">
        <f>S17-S16</f>
        <v>2.5343191042496417E-2</v>
      </c>
      <c r="U17" s="163"/>
      <c r="X17" s="9">
        <v>4.46</v>
      </c>
      <c r="Y17" s="5">
        <f>Z17+Y16</f>
        <v>1.0122908956521739</v>
      </c>
      <c r="Z17" s="13">
        <v>0.1351745695652174</v>
      </c>
      <c r="AB17" s="2" t="s">
        <v>82</v>
      </c>
      <c r="AC17" s="2">
        <v>10</v>
      </c>
      <c r="AD17" s="28">
        <v>0</v>
      </c>
      <c r="AE17" s="29">
        <f>AD17/$AD$30*100</f>
        <v>0</v>
      </c>
      <c r="AF17" s="41">
        <f>R6-R5</f>
        <v>1.9905677788902364E-2</v>
      </c>
      <c r="AG17" s="5">
        <f>AF17</f>
        <v>1.9905677788902364E-2</v>
      </c>
      <c r="AI17" s="52">
        <f>AG17</f>
        <v>1.9905677788902364E-2</v>
      </c>
      <c r="AJ17" s="52">
        <f>AI17</f>
        <v>1.9905677788902364E-2</v>
      </c>
      <c r="AL17" s="155" t="s">
        <v>102</v>
      </c>
      <c r="AM17">
        <f>-(AM16*AB18)+AI18</f>
        <v>4.2986425392484755E-2</v>
      </c>
    </row>
    <row r="18" spans="1:39" x14ac:dyDescent="0.25">
      <c r="A18" s="6" t="s">
        <v>55</v>
      </c>
      <c r="B18" s="6" t="s">
        <v>56</v>
      </c>
      <c r="C18" s="6" t="s">
        <v>99</v>
      </c>
      <c r="D18" s="6" t="s">
        <v>57</v>
      </c>
      <c r="E18" s="6" t="s">
        <v>58</v>
      </c>
      <c r="F18" s="6" t="s">
        <v>59</v>
      </c>
      <c r="L18" s="2">
        <v>11</v>
      </c>
      <c r="M18" s="34">
        <f>T24</f>
        <v>6.7873303167420851E-3</v>
      </c>
      <c r="P18"/>
      <c r="Q18" s="156"/>
      <c r="R18" s="2">
        <v>1.4</v>
      </c>
      <c r="S18" s="39">
        <f>$AM$16*R18+$AM$17</f>
        <v>4.6153846206964395E-2</v>
      </c>
      <c r="T18" s="158">
        <f>S18-S17</f>
        <v>9.0497737556561458E-4</v>
      </c>
      <c r="U18" s="160"/>
      <c r="X18" s="9">
        <v>5.27</v>
      </c>
      <c r="Y18" s="5">
        <f>Z18+Y17</f>
        <v>1.1577564869565218</v>
      </c>
      <c r="Z18" s="13">
        <v>0.1454655913043478</v>
      </c>
      <c r="AB18" s="2">
        <v>1</v>
      </c>
      <c r="AC18" s="33"/>
      <c r="AD18" s="33"/>
      <c r="AE18" s="33"/>
      <c r="AF18" s="41">
        <f>R5</f>
        <v>2.5343191042496417E-2</v>
      </c>
      <c r="AG18" s="5">
        <f>AG17+AF18</f>
        <v>4.5248868831398781E-2</v>
      </c>
      <c r="AI18" s="52">
        <f t="shared" ref="AI18:AI30" si="4">AG18</f>
        <v>4.5248868831398781E-2</v>
      </c>
      <c r="AJ18" s="52">
        <f>AI18-AI17</f>
        <v>2.5343191042496417E-2</v>
      </c>
    </row>
    <row r="19" spans="1:39" x14ac:dyDescent="0.25">
      <c r="A19" s="83">
        <v>2</v>
      </c>
      <c r="B19" s="125">
        <v>45030</v>
      </c>
      <c r="C19" s="128">
        <v>0.65277777777777779</v>
      </c>
      <c r="E19" s="84">
        <f>SQRT(D19/$M$2)</f>
        <v>0</v>
      </c>
      <c r="F19" s="153">
        <f>B14</f>
        <v>9.9492000000000018E-3</v>
      </c>
      <c r="H19">
        <v>10.346979763166001</v>
      </c>
      <c r="L19" s="2">
        <v>8</v>
      </c>
      <c r="M19" s="34">
        <f>T23</f>
        <v>5.4298642533936597E-3</v>
      </c>
      <c r="P19"/>
      <c r="Q19" s="156"/>
      <c r="R19" s="2">
        <v>2</v>
      </c>
      <c r="S19" s="39">
        <f t="shared" ref="S19:S20" si="5">$AM$16*R19+$AM$17</f>
        <v>4.7511312270312807E-2</v>
      </c>
      <c r="T19" s="158">
        <f t="shared" ref="T19:T32" si="6">S19-S18</f>
        <v>1.3574660633484115E-3</v>
      </c>
      <c r="U19" s="160"/>
      <c r="X19" s="9">
        <v>6.21</v>
      </c>
      <c r="Y19" s="5">
        <f>Z19+Y18</f>
        <v>1.3145914695652174</v>
      </c>
      <c r="Z19" s="13">
        <v>0.15683498260869566</v>
      </c>
      <c r="AB19" s="2">
        <v>4</v>
      </c>
      <c r="AC19" s="2">
        <v>0</v>
      </c>
      <c r="AD19" s="2">
        <f>AC19+AD17</f>
        <v>0</v>
      </c>
      <c r="AE19" s="30">
        <f>AD19/$AD$31*100</f>
        <v>0</v>
      </c>
      <c r="AF19" s="41">
        <f>AC19/$AC$32</f>
        <v>0</v>
      </c>
      <c r="AG19" s="5">
        <f t="shared" ref="AG19:AG30" si="7">AG18+AF19</f>
        <v>4.5248868831398781E-2</v>
      </c>
      <c r="AI19" s="52">
        <f>$AM$16*AB19+$AM$17</f>
        <v>5.2036199148140866E-2</v>
      </c>
      <c r="AJ19" s="52">
        <f t="shared" ref="AJ19:AJ29" si="8">AI19-AI18</f>
        <v>6.7873303167420851E-3</v>
      </c>
    </row>
    <row r="20" spans="1:39" x14ac:dyDescent="0.25">
      <c r="A20" s="66">
        <v>3</v>
      </c>
      <c r="B20" s="164">
        <v>45031</v>
      </c>
      <c r="C20" s="165">
        <v>0.52083333333333337</v>
      </c>
      <c r="D20" s="166"/>
      <c r="E20" s="167">
        <f t="shared" ref="E20:E27" si="9">SQRT(D20/$M$2)</f>
        <v>0</v>
      </c>
      <c r="F20" s="168">
        <f>C14</f>
        <v>0.14232199999999998</v>
      </c>
      <c r="L20" s="2">
        <v>5.6</v>
      </c>
      <c r="M20" s="34">
        <f>T22</f>
        <v>3.6199095022624445E-3</v>
      </c>
      <c r="P20"/>
      <c r="Q20" s="156"/>
      <c r="R20" s="2">
        <v>2.8</v>
      </c>
      <c r="S20" s="39">
        <f t="shared" si="5"/>
        <v>4.9321267021444029E-2</v>
      </c>
      <c r="T20" s="158">
        <f t="shared" si="6"/>
        <v>1.8099547511312222E-3</v>
      </c>
      <c r="U20" s="161"/>
      <c r="X20" s="9">
        <v>7.33</v>
      </c>
      <c r="Y20" s="5">
        <f>Z20+Y19</f>
        <v>1.4834078391304348</v>
      </c>
      <c r="Z20" s="13">
        <v>0.16881636956521742</v>
      </c>
      <c r="AB20" s="2">
        <v>5.6</v>
      </c>
      <c r="AC20" s="2">
        <v>0</v>
      </c>
      <c r="AD20" s="2">
        <f t="shared" ref="AD20:AD30" si="10">AC20+AD19</f>
        <v>0</v>
      </c>
      <c r="AE20" s="30">
        <f>AD20/$AD$31*100</f>
        <v>0</v>
      </c>
      <c r="AF20" s="41">
        <f>AC20/$AC$32</f>
        <v>0</v>
      </c>
      <c r="AG20" s="5">
        <f t="shared" si="7"/>
        <v>4.5248868831398781E-2</v>
      </c>
      <c r="AI20" s="52">
        <f>$AM$16*AB20+$AM$17</f>
        <v>5.565610865040331E-2</v>
      </c>
      <c r="AJ20" s="52">
        <f>AI20-AI19</f>
        <v>3.6199095022624445E-3</v>
      </c>
    </row>
    <row r="21" spans="1:39" x14ac:dyDescent="0.25">
      <c r="A21" s="83">
        <v>4</v>
      </c>
      <c r="B21" s="125">
        <v>45031</v>
      </c>
      <c r="C21" s="128">
        <v>0.58333333333333337</v>
      </c>
      <c r="D21" s="104"/>
      <c r="E21" s="84">
        <f>SQRT(D21/$M$2)</f>
        <v>0</v>
      </c>
      <c r="F21" s="153">
        <f>D14</f>
        <v>7.6644E-3</v>
      </c>
      <c r="H21">
        <v>6.7316958777680398</v>
      </c>
      <c r="L21" s="2">
        <v>4</v>
      </c>
      <c r="M21" s="34">
        <f>T21</f>
        <v>2.7149321266968368E-3</v>
      </c>
      <c r="P21"/>
      <c r="Q21" s="57"/>
      <c r="R21" s="2">
        <v>4</v>
      </c>
      <c r="S21" s="39">
        <f>AI19</f>
        <v>5.2036199148140866E-2</v>
      </c>
      <c r="T21" s="158">
        <f t="shared" si="6"/>
        <v>2.7149321266968368E-3</v>
      </c>
      <c r="U21" s="161"/>
      <c r="X21" s="9">
        <v>8.65</v>
      </c>
      <c r="Y21" s="5">
        <f>Z21+Y20</f>
        <v>1.6652984695652175</v>
      </c>
      <c r="Z21" s="13">
        <v>0.18189063043478262</v>
      </c>
      <c r="AB21" s="2">
        <v>8</v>
      </c>
      <c r="AC21" s="2">
        <v>0</v>
      </c>
      <c r="AD21" s="2">
        <f t="shared" si="10"/>
        <v>0</v>
      </c>
      <c r="AE21" s="30">
        <f>AD21/$AD$31*100</f>
        <v>0</v>
      </c>
      <c r="AF21" s="41">
        <f>AC21/$AC$32</f>
        <v>0</v>
      </c>
      <c r="AG21" s="5">
        <f t="shared" si="7"/>
        <v>4.5248868831398781E-2</v>
      </c>
      <c r="AI21" s="52">
        <f>$AM$16*AB21+$AM$17</f>
        <v>6.108597290379697E-2</v>
      </c>
      <c r="AJ21" s="52">
        <f t="shared" si="8"/>
        <v>5.4298642533936597E-3</v>
      </c>
    </row>
    <row r="22" spans="1:39" x14ac:dyDescent="0.25">
      <c r="A22" s="2">
        <v>5</v>
      </c>
      <c r="B22" s="124">
        <v>45035</v>
      </c>
      <c r="C22" s="129">
        <v>0.625</v>
      </c>
      <c r="D22" s="132">
        <v>26.482749271224201</v>
      </c>
      <c r="E22" s="34">
        <f t="shared" si="9"/>
        <v>0.16273521214299075</v>
      </c>
      <c r="F22" s="39">
        <f>E14</f>
        <v>1.0039200000000002E-2</v>
      </c>
      <c r="L22" s="2">
        <v>2.8</v>
      </c>
      <c r="M22" s="34">
        <f>T20</f>
        <v>1.8099547511312222E-3</v>
      </c>
      <c r="P22"/>
      <c r="Q22" s="57"/>
      <c r="R22" s="2">
        <v>5.6</v>
      </c>
      <c r="S22" s="39">
        <f t="shared" ref="S22:S31" si="11">AI20</f>
        <v>5.565610865040331E-2</v>
      </c>
      <c r="T22" s="158">
        <f t="shared" si="6"/>
        <v>3.6199095022624445E-3</v>
      </c>
      <c r="U22" s="161"/>
      <c r="X22" s="9">
        <v>10.210000000000001</v>
      </c>
      <c r="Y22" s="5">
        <f>Z22+Y21</f>
        <v>1.8639617782608697</v>
      </c>
      <c r="Z22" s="13">
        <v>0.19866330869565213</v>
      </c>
      <c r="AB22" s="2">
        <v>11</v>
      </c>
      <c r="AC22" s="2">
        <v>5</v>
      </c>
      <c r="AD22" s="2">
        <f t="shared" si="10"/>
        <v>5</v>
      </c>
      <c r="AE22" s="30">
        <f>AD22/$AD$31*100</f>
        <v>2.3696682464454977</v>
      </c>
      <c r="AF22" s="7">
        <f>AC22/$AC$32</f>
        <v>2.2624434389140271E-2</v>
      </c>
      <c r="AG22" s="5">
        <f t="shared" si="7"/>
        <v>6.7873303220539055E-2</v>
      </c>
      <c r="AI22" s="52">
        <f t="shared" si="4"/>
        <v>6.7873303220539055E-2</v>
      </c>
      <c r="AJ22" s="52">
        <f t="shared" si="8"/>
        <v>6.7873303167420851E-3</v>
      </c>
    </row>
    <row r="23" spans="1:39" x14ac:dyDescent="0.25">
      <c r="A23" s="83">
        <v>6</v>
      </c>
      <c r="B23" s="125">
        <v>45035</v>
      </c>
      <c r="C23" s="128">
        <v>0.63888888888888884</v>
      </c>
      <c r="D23" s="132">
        <v>26.482749271224201</v>
      </c>
      <c r="E23" s="84">
        <f t="shared" si="9"/>
        <v>0.16273521214299075</v>
      </c>
      <c r="F23" s="153">
        <f>F14</f>
        <v>2.6683100000000001E-2</v>
      </c>
      <c r="L23" s="2">
        <v>2</v>
      </c>
      <c r="M23" s="34">
        <f>T19</f>
        <v>1.3574660633484115E-3</v>
      </c>
      <c r="P23"/>
      <c r="Q23" s="57"/>
      <c r="R23" s="2">
        <v>8</v>
      </c>
      <c r="S23" s="39">
        <f t="shared" si="11"/>
        <v>6.108597290379697E-2</v>
      </c>
      <c r="T23" s="158">
        <f t="shared" si="6"/>
        <v>5.4298642533936597E-3</v>
      </c>
      <c r="U23" s="161"/>
      <c r="X23" s="9">
        <v>12.05</v>
      </c>
      <c r="Y23" s="5">
        <f>Z23+Y22</f>
        <v>2.0826345956521739</v>
      </c>
      <c r="Z23" s="13">
        <v>0.21867281739130434</v>
      </c>
      <c r="AB23" s="2">
        <v>16</v>
      </c>
      <c r="AC23" s="2">
        <v>10</v>
      </c>
      <c r="AD23" s="2">
        <f t="shared" si="10"/>
        <v>15</v>
      </c>
      <c r="AE23" s="30">
        <f>AD23/$AD$31*100</f>
        <v>7.109004739336493</v>
      </c>
      <c r="AF23" s="5">
        <f>AC23/$AC$32</f>
        <v>4.5248868778280542E-2</v>
      </c>
      <c r="AG23" s="5">
        <f t="shared" si="7"/>
        <v>0.1131221719988196</v>
      </c>
      <c r="AI23" s="52">
        <f t="shared" si="4"/>
        <v>0.1131221719988196</v>
      </c>
      <c r="AJ23" s="52">
        <f t="shared" si="8"/>
        <v>4.5248868778280549E-2</v>
      </c>
    </row>
    <row r="24" spans="1:39" x14ac:dyDescent="0.25">
      <c r="A24" s="2">
        <v>7</v>
      </c>
      <c r="B24" s="124">
        <v>45033</v>
      </c>
      <c r="C24" s="129">
        <v>0.6875</v>
      </c>
      <c r="D24" s="116">
        <v>23.019105018051601</v>
      </c>
      <c r="E24" s="34">
        <f t="shared" si="9"/>
        <v>0.15172048318553299</v>
      </c>
      <c r="F24" s="39">
        <f>G14</f>
        <v>1.41662E-2</v>
      </c>
      <c r="L24" s="2">
        <v>1.4</v>
      </c>
      <c r="M24" s="34">
        <f>T18</f>
        <v>9.0497737556561458E-4</v>
      </c>
      <c r="P24"/>
      <c r="Q24" s="57"/>
      <c r="R24" s="2">
        <v>11</v>
      </c>
      <c r="S24" s="39">
        <f t="shared" si="11"/>
        <v>6.7873303220539055E-2</v>
      </c>
      <c r="T24" s="158">
        <f t="shared" si="6"/>
        <v>6.7873303167420851E-3</v>
      </c>
      <c r="U24" s="161"/>
      <c r="X24" s="9">
        <v>14.22</v>
      </c>
      <c r="Y24" s="5">
        <f>Z24+Y23</f>
        <v>2.3316030086956521</v>
      </c>
      <c r="Z24" s="13">
        <v>0.24896841304347825</v>
      </c>
      <c r="AB24" s="2">
        <v>22.6</v>
      </c>
      <c r="AC24" s="2">
        <v>25</v>
      </c>
      <c r="AD24" s="2">
        <f t="shared" si="10"/>
        <v>40</v>
      </c>
      <c r="AE24" s="30">
        <f>AD24/$AD$31*100</f>
        <v>18.957345971563981</v>
      </c>
      <c r="AF24" s="5">
        <f>AC24/$AC$32</f>
        <v>0.11312217194570136</v>
      </c>
      <c r="AG24" s="5">
        <f t="shared" si="7"/>
        <v>0.22624434394452098</v>
      </c>
      <c r="AI24" s="52">
        <f t="shared" si="4"/>
        <v>0.22624434394452098</v>
      </c>
      <c r="AJ24" s="52">
        <f t="shared" si="8"/>
        <v>0.11312217194570137</v>
      </c>
    </row>
    <row r="25" spans="1:39" x14ac:dyDescent="0.25">
      <c r="A25" s="83">
        <v>8</v>
      </c>
      <c r="B25" s="125">
        <v>45033</v>
      </c>
      <c r="C25" s="127">
        <v>0.72916666666666663</v>
      </c>
      <c r="D25" s="116">
        <v>25.837849936925601</v>
      </c>
      <c r="E25" s="84">
        <f t="shared" si="9"/>
        <v>0.16074156256838365</v>
      </c>
      <c r="F25" s="153">
        <f>H14</f>
        <v>5.37464E-2</v>
      </c>
      <c r="L25" s="2">
        <v>1</v>
      </c>
      <c r="M25" s="34">
        <f>T17</f>
        <v>2.5343191042496417E-2</v>
      </c>
      <c r="P25"/>
      <c r="Q25" s="57"/>
      <c r="R25" s="2">
        <v>16</v>
      </c>
      <c r="S25" s="39">
        <f t="shared" si="11"/>
        <v>0.1131221719988196</v>
      </c>
      <c r="T25" s="158">
        <f t="shared" si="6"/>
        <v>4.5248868778280549E-2</v>
      </c>
      <c r="U25" s="161"/>
      <c r="X25" s="9">
        <v>16.78</v>
      </c>
      <c r="Y25" s="5">
        <f>Z25+Y24</f>
        <v>2.6197704260869563</v>
      </c>
      <c r="Z25" s="13">
        <v>0.28816741739130436</v>
      </c>
      <c r="AB25" s="2">
        <v>32</v>
      </c>
      <c r="AC25" s="2">
        <v>27</v>
      </c>
      <c r="AD25" s="2">
        <f t="shared" si="10"/>
        <v>67</v>
      </c>
      <c r="AE25" s="30">
        <f>AD25/$AD$31*100</f>
        <v>31.753554502369667</v>
      </c>
      <c r="AF25" s="5">
        <f>AC25/$AC$32</f>
        <v>0.12217194570135746</v>
      </c>
      <c r="AG25" s="5">
        <f t="shared" si="7"/>
        <v>0.34841628964587845</v>
      </c>
      <c r="AI25" s="52">
        <f t="shared" si="4"/>
        <v>0.34841628964587845</v>
      </c>
      <c r="AJ25" s="52">
        <f t="shared" si="8"/>
        <v>0.12217194570135748</v>
      </c>
    </row>
    <row r="26" spans="1:39" x14ac:dyDescent="0.25">
      <c r="A26" s="2">
        <v>9</v>
      </c>
      <c r="B26" s="126">
        <v>45040</v>
      </c>
      <c r="C26" s="130">
        <v>0.57986111111111116</v>
      </c>
      <c r="D26" s="133">
        <v>18.442502342837901</v>
      </c>
      <c r="E26" s="34">
        <f t="shared" si="9"/>
        <v>0.13580317501015174</v>
      </c>
      <c r="F26" s="39">
        <f>I14</f>
        <v>2.2711099999999998E-2</v>
      </c>
      <c r="L26" s="2">
        <v>0.7</v>
      </c>
      <c r="M26" s="34">
        <f>R4</f>
        <v>1.8954130943692853E-3</v>
      </c>
      <c r="P26"/>
      <c r="Q26" s="57"/>
      <c r="R26" s="2">
        <v>22.6</v>
      </c>
      <c r="S26" s="39">
        <f t="shared" si="11"/>
        <v>0.22624434394452098</v>
      </c>
      <c r="T26" s="158">
        <f t="shared" si="6"/>
        <v>0.11312217194570137</v>
      </c>
      <c r="U26" s="161"/>
      <c r="X26" s="9">
        <v>19.809999999999999</v>
      </c>
      <c r="Y26" s="5">
        <f>Z26+Y25</f>
        <v>2.9570251782608694</v>
      </c>
      <c r="Z26" s="13">
        <v>0.33725475217391304</v>
      </c>
      <c r="AB26" s="2">
        <v>45</v>
      </c>
      <c r="AC26" s="2">
        <v>43</v>
      </c>
      <c r="AD26" s="2">
        <f t="shared" si="10"/>
        <v>110</v>
      </c>
      <c r="AE26" s="30">
        <f>AD26/$AD$31*100</f>
        <v>52.132701421800952</v>
      </c>
      <c r="AF26" s="5">
        <f>AC26/$AC$32</f>
        <v>0.19457013574660634</v>
      </c>
      <c r="AG26" s="5">
        <f t="shared" si="7"/>
        <v>0.54298642539248476</v>
      </c>
      <c r="AI26" s="52">
        <f t="shared" si="4"/>
        <v>0.54298642539248476</v>
      </c>
      <c r="AJ26" s="52">
        <f t="shared" si="8"/>
        <v>0.19457013574660631</v>
      </c>
    </row>
    <row r="27" spans="1:39" x14ac:dyDescent="0.25">
      <c r="A27" s="83">
        <v>10</v>
      </c>
      <c r="B27" s="123">
        <v>45042</v>
      </c>
      <c r="C27" s="131">
        <v>0.70833333333333337</v>
      </c>
      <c r="D27" s="87"/>
      <c r="E27" s="84">
        <f t="shared" si="9"/>
        <v>0</v>
      </c>
      <c r="F27" s="153">
        <f>J14</f>
        <v>6.2585999999999996E-3</v>
      </c>
      <c r="H27">
        <v>10.961320932168199</v>
      </c>
      <c r="L27" s="2">
        <v>0.5</v>
      </c>
      <c r="M27" s="34">
        <f>R3</f>
        <v>8.650709206137662E-3</v>
      </c>
      <c r="P27"/>
      <c r="Q27" s="57"/>
      <c r="R27" s="2">
        <v>32</v>
      </c>
      <c r="S27" s="39">
        <f t="shared" si="11"/>
        <v>0.34841628964587845</v>
      </c>
      <c r="T27" s="158">
        <f t="shared" si="6"/>
        <v>0.12217194570135748</v>
      </c>
      <c r="U27" s="161"/>
      <c r="X27" s="9">
        <v>23.37</v>
      </c>
      <c r="Y27" s="5">
        <f>Z27+Y26</f>
        <v>3.1096920391304348</v>
      </c>
      <c r="Z27" s="13">
        <v>0.15266686086956519</v>
      </c>
      <c r="AB27" s="2">
        <v>64</v>
      </c>
      <c r="AC27" s="2">
        <v>43</v>
      </c>
      <c r="AD27" s="2">
        <f t="shared" si="10"/>
        <v>153</v>
      </c>
      <c r="AE27" s="30">
        <f>AD27/$AD$31*100</f>
        <v>72.511848341232238</v>
      </c>
      <c r="AF27" s="5">
        <f>AC27/$AC$32</f>
        <v>0.19457013574660634</v>
      </c>
      <c r="AG27" s="5">
        <f t="shared" si="7"/>
        <v>0.73755656113909107</v>
      </c>
      <c r="AI27" s="52">
        <f t="shared" si="4"/>
        <v>0.73755656113909107</v>
      </c>
      <c r="AJ27" s="52">
        <f t="shared" si="8"/>
        <v>0.19457013574660631</v>
      </c>
    </row>
    <row r="28" spans="1:39" x14ac:dyDescent="0.25">
      <c r="C28" s="1"/>
      <c r="L28" s="2" t="s">
        <v>78</v>
      </c>
      <c r="M28" s="34">
        <f>R2</f>
        <v>9.3595554883954112E-3</v>
      </c>
      <c r="P28"/>
      <c r="Q28" s="57"/>
      <c r="R28" s="2">
        <v>45</v>
      </c>
      <c r="S28" s="39">
        <f t="shared" si="11"/>
        <v>0.54298642539248476</v>
      </c>
      <c r="T28" s="158">
        <f t="shared" si="6"/>
        <v>0.19457013574660631</v>
      </c>
      <c r="U28" s="161"/>
      <c r="X28" s="9">
        <v>25</v>
      </c>
      <c r="Y28" s="5">
        <f>Z28+Y27</f>
        <v>3.3513365173913043</v>
      </c>
      <c r="Z28" s="13">
        <v>0.24164447826086954</v>
      </c>
      <c r="AB28" s="2">
        <v>90</v>
      </c>
      <c r="AC28" s="2">
        <v>35</v>
      </c>
      <c r="AD28" s="2">
        <f t="shared" si="10"/>
        <v>188</v>
      </c>
      <c r="AE28" s="30">
        <f>AD28/$AD$31*100</f>
        <v>89.099526066350705</v>
      </c>
      <c r="AF28" s="5">
        <f>AC28/$AC$32</f>
        <v>0.15837104072398189</v>
      </c>
      <c r="AG28" s="5">
        <f t="shared" si="7"/>
        <v>0.89592760186307296</v>
      </c>
      <c r="AI28" s="52">
        <f t="shared" si="4"/>
        <v>0.89592760186307296</v>
      </c>
      <c r="AJ28" s="52">
        <f t="shared" si="8"/>
        <v>0.15837104072398189</v>
      </c>
    </row>
    <row r="29" spans="1:39" x14ac:dyDescent="0.25">
      <c r="M29" s="58">
        <f>SUM(M10:M28)</f>
        <v>1.0000000000531182</v>
      </c>
      <c r="P29"/>
      <c r="Q29" s="57"/>
      <c r="R29" s="2">
        <v>64</v>
      </c>
      <c r="S29" s="39">
        <f t="shared" si="11"/>
        <v>0.73755656113909107</v>
      </c>
      <c r="T29" s="158">
        <f t="shared" si="6"/>
        <v>0.19457013574660631</v>
      </c>
      <c r="U29" s="161"/>
      <c r="X29" s="9">
        <v>27.58</v>
      </c>
      <c r="Y29" s="5">
        <f>Z29+Y28</f>
        <v>3.8141872173913045</v>
      </c>
      <c r="Z29" s="13">
        <v>0.46285069999999995</v>
      </c>
      <c r="AB29" s="2">
        <v>128</v>
      </c>
      <c r="AC29" s="2">
        <v>10</v>
      </c>
      <c r="AD29" s="2">
        <f t="shared" si="10"/>
        <v>198</v>
      </c>
      <c r="AE29" s="30">
        <f>AD29/$AD$31*100</f>
        <v>93.838862559241704</v>
      </c>
      <c r="AF29" s="5">
        <f>AC29/$AC$32</f>
        <v>4.5248868778280542E-2</v>
      </c>
      <c r="AG29" s="5">
        <f t="shared" si="7"/>
        <v>0.94117647064135346</v>
      </c>
      <c r="AI29" s="52">
        <f t="shared" si="4"/>
        <v>0.94117647064135346</v>
      </c>
      <c r="AJ29" s="52">
        <f t="shared" si="8"/>
        <v>4.5248868778280493E-2</v>
      </c>
    </row>
    <row r="30" spans="1:39" x14ac:dyDescent="0.25">
      <c r="A30" s="51" t="s">
        <v>72</v>
      </c>
      <c r="B30" s="51"/>
      <c r="C30" s="51"/>
      <c r="D30" s="51"/>
      <c r="E30" s="51"/>
      <c r="F30" s="51"/>
      <c r="G30" s="51"/>
      <c r="H30" s="51"/>
      <c r="I30" s="51"/>
      <c r="J30" s="51"/>
      <c r="K30" s="25"/>
      <c r="P30"/>
      <c r="Q30" s="57"/>
      <c r="R30" s="2">
        <v>90</v>
      </c>
      <c r="S30" s="39">
        <f t="shared" si="11"/>
        <v>0.89592760186307296</v>
      </c>
      <c r="T30" s="158">
        <f t="shared" si="6"/>
        <v>0.15837104072398189</v>
      </c>
      <c r="U30" s="161"/>
      <c r="X30" s="9">
        <v>32.549999999999997</v>
      </c>
      <c r="Y30" s="5">
        <f>Z30+Y29</f>
        <v>4.3410367260869567</v>
      </c>
      <c r="Z30" s="13">
        <v>0.52684950869565228</v>
      </c>
      <c r="AB30" s="2">
        <v>180</v>
      </c>
      <c r="AC30" s="2">
        <v>13</v>
      </c>
      <c r="AD30" s="2">
        <f t="shared" si="10"/>
        <v>211</v>
      </c>
      <c r="AE30" s="30">
        <f>AD30/$AD$31*100</f>
        <v>100</v>
      </c>
      <c r="AF30" s="5">
        <f>AC30/$AC$32</f>
        <v>5.8823529411764705E-2</v>
      </c>
      <c r="AG30" s="5">
        <f t="shared" si="7"/>
        <v>1.0000000000531182</v>
      </c>
      <c r="AI30" s="52">
        <f t="shared" si="4"/>
        <v>1.0000000000531182</v>
      </c>
      <c r="AJ30" s="52">
        <f>AI30-AI29</f>
        <v>5.8823529411764719E-2</v>
      </c>
    </row>
    <row r="31" spans="1:39" x14ac:dyDescent="0.25">
      <c r="A31" s="62" t="s">
        <v>70</v>
      </c>
      <c r="B31" s="6" t="s">
        <v>0</v>
      </c>
      <c r="C31" s="6" t="s">
        <v>1</v>
      </c>
      <c r="D31" s="6" t="s">
        <v>2</v>
      </c>
      <c r="E31" s="65" t="s">
        <v>3</v>
      </c>
      <c r="F31" s="6" t="s">
        <v>4</v>
      </c>
      <c r="G31" s="6" t="s">
        <v>5</v>
      </c>
      <c r="H31" s="6" t="s">
        <v>6</v>
      </c>
      <c r="I31" s="6" t="s">
        <v>7</v>
      </c>
      <c r="J31" s="6" t="s">
        <v>8</v>
      </c>
      <c r="K31" s="1"/>
      <c r="P31"/>
      <c r="Q31" s="57"/>
      <c r="R31" s="2">
        <v>128</v>
      </c>
      <c r="S31" s="39">
        <f t="shared" si="11"/>
        <v>0.94117647064135346</v>
      </c>
      <c r="T31" s="158">
        <f t="shared" si="6"/>
        <v>4.5248868778280493E-2</v>
      </c>
      <c r="U31" s="161"/>
      <c r="X31" s="9">
        <v>38.409999999999997</v>
      </c>
      <c r="Y31" s="5">
        <f>Z31+Y30</f>
        <v>4.920636043478261</v>
      </c>
      <c r="Z31" s="13">
        <v>0.57959931739130444</v>
      </c>
      <c r="AB31" s="2" t="s">
        <v>48</v>
      </c>
      <c r="AC31" s="2">
        <v>211</v>
      </c>
      <c r="AD31" s="2">
        <v>211</v>
      </c>
      <c r="AE31" s="2"/>
      <c r="AF31" s="5">
        <f>SUM(AF17:AF30)</f>
        <v>1.0000000000531182</v>
      </c>
      <c r="AG31" s="5"/>
      <c r="AI31" s="54"/>
    </row>
    <row r="32" spans="1:39" x14ac:dyDescent="0.25">
      <c r="A32" s="2">
        <v>180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5"/>
      <c r="P32"/>
      <c r="Q32" s="57"/>
      <c r="R32" s="2">
        <v>180</v>
      </c>
      <c r="S32" s="39">
        <f>AI30</f>
        <v>1.0000000000531182</v>
      </c>
      <c r="T32" s="158">
        <f t="shared" si="6"/>
        <v>5.8823529411764719E-2</v>
      </c>
      <c r="U32" s="160"/>
      <c r="X32" s="9">
        <v>45.32</v>
      </c>
      <c r="Y32" s="5">
        <f>Z32+Y31</f>
        <v>5.5320725695652175</v>
      </c>
      <c r="Z32" s="13">
        <v>0.61143652608695653</v>
      </c>
      <c r="AB32" s="1" t="s">
        <v>50</v>
      </c>
      <c r="AC32" s="1">
        <f>AC31+AC17</f>
        <v>221</v>
      </c>
      <c r="AD32" s="1"/>
      <c r="AE32" s="1"/>
      <c r="AI32">
        <f t="shared" ref="AI32" si="12">AC32/$AC$32</f>
        <v>1</v>
      </c>
      <c r="AJ32" s="52">
        <f>SUM(AJ17:AJ30)</f>
        <v>1.0000000000531182</v>
      </c>
    </row>
    <row r="33" spans="1:29" x14ac:dyDescent="0.25">
      <c r="A33" s="2">
        <v>128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5"/>
      <c r="P33"/>
      <c r="Q33" s="57"/>
      <c r="R33" s="2" t="s">
        <v>48</v>
      </c>
      <c r="S33" s="1"/>
      <c r="T33" s="30">
        <f>SUM(T16:T32)</f>
        <v>1.0000000000531182</v>
      </c>
      <c r="U33" s="1"/>
      <c r="X33" s="9">
        <v>53.48</v>
      </c>
      <c r="Y33" s="5">
        <f>Z33+Y32</f>
        <v>6.1275660913043479</v>
      </c>
      <c r="Z33" s="13">
        <v>0.5954935217391305</v>
      </c>
      <c r="AB33" s="1" t="s">
        <v>51</v>
      </c>
      <c r="AC33" s="5">
        <f>AC17/AC32*100</f>
        <v>4.5248868778280542</v>
      </c>
    </row>
    <row r="34" spans="1:29" x14ac:dyDescent="0.25">
      <c r="A34" s="2">
        <v>90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5"/>
      <c r="P34"/>
      <c r="Q34" s="57"/>
      <c r="X34" s="9">
        <v>63.11</v>
      </c>
      <c r="Y34" s="5">
        <f>Z34+Y33</f>
        <v>6.6892284173913046</v>
      </c>
      <c r="Z34" s="13">
        <v>0.56166232608695643</v>
      </c>
    </row>
    <row r="35" spans="1:29" x14ac:dyDescent="0.25">
      <c r="A35" s="2">
        <v>64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5"/>
      <c r="P35"/>
      <c r="Q35" s="57"/>
      <c r="X35" s="9">
        <v>74.48</v>
      </c>
      <c r="Y35" s="5">
        <f>Z35+Y34</f>
        <v>7.172364091304348</v>
      </c>
      <c r="Z35" s="13">
        <v>0.48313567391304357</v>
      </c>
    </row>
    <row r="36" spans="1:29" x14ac:dyDescent="0.25">
      <c r="A36" s="2">
        <v>45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5"/>
      <c r="P36"/>
      <c r="Q36" s="57"/>
      <c r="X36" s="9">
        <v>87.89</v>
      </c>
      <c r="Y36" s="5">
        <f>Z36+Y35</f>
        <v>7.5740880043478267</v>
      </c>
      <c r="Z36" s="13">
        <v>0.40172391304347826</v>
      </c>
    </row>
    <row r="37" spans="1:29" x14ac:dyDescent="0.25">
      <c r="A37" s="2">
        <v>32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5"/>
      <c r="P37"/>
      <c r="Q37" s="57"/>
      <c r="X37" s="9">
        <v>103.72</v>
      </c>
      <c r="Y37" s="5">
        <f>Z37+Y36</f>
        <v>7.8920909043478265</v>
      </c>
      <c r="Z37" s="13">
        <v>0.31800290000000003</v>
      </c>
    </row>
    <row r="38" spans="1:29" x14ac:dyDescent="0.25">
      <c r="A38" s="2">
        <v>22.6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5"/>
      <c r="P38"/>
      <c r="Q38" s="57"/>
      <c r="X38" s="9">
        <v>122.39</v>
      </c>
      <c r="Y38" s="5">
        <f>Z38+Y37</f>
        <v>7.9221474608695654</v>
      </c>
      <c r="Z38" s="13">
        <v>3.0056556521739126E-2</v>
      </c>
    </row>
    <row r="39" spans="1:29" x14ac:dyDescent="0.25">
      <c r="A39" s="2">
        <v>16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5"/>
      <c r="P39"/>
      <c r="Q39" s="57"/>
      <c r="X39" s="9">
        <v>125</v>
      </c>
      <c r="Y39" s="5">
        <f>Z39+Y38</f>
        <v>8.1459018260869573</v>
      </c>
      <c r="Z39" s="13">
        <v>0.22375436521739128</v>
      </c>
    </row>
    <row r="40" spans="1:29" x14ac:dyDescent="0.25">
      <c r="A40" s="61">
        <v>11</v>
      </c>
      <c r="B40" s="30">
        <f>(B3/1000)/B$14</f>
        <v>0.402042375266353</v>
      </c>
      <c r="C40" s="30">
        <f>C3/1000/C$14</f>
        <v>0.17209567038124818</v>
      </c>
      <c r="D40" s="30">
        <f>D3/1000/D$14</f>
        <v>0</v>
      </c>
      <c r="E40" s="30">
        <f>E3/1000/E$14</f>
        <v>0</v>
      </c>
      <c r="F40" s="30">
        <f>F3/1000/F$14</f>
        <v>0</v>
      </c>
      <c r="G40" s="30">
        <f>G3/1000/G$14</f>
        <v>0</v>
      </c>
      <c r="H40" s="30">
        <f>H3/1000/H$14</f>
        <v>0</v>
      </c>
      <c r="I40" s="30">
        <f>I3/1000/I$14</f>
        <v>0</v>
      </c>
      <c r="J40" s="30">
        <f>J3/1000/J$14</f>
        <v>0</v>
      </c>
      <c r="K40" s="5"/>
      <c r="P40"/>
      <c r="Q40" s="57"/>
      <c r="X40" s="9">
        <v>144.43</v>
      </c>
      <c r="Y40" s="5">
        <f>Z40+Y39</f>
        <v>8.3464342521739141</v>
      </c>
      <c r="Z40" s="13">
        <v>0.20053242608695654</v>
      </c>
    </row>
    <row r="41" spans="1:29" x14ac:dyDescent="0.25">
      <c r="A41" s="61">
        <v>8</v>
      </c>
      <c r="B41" s="30">
        <f t="shared" ref="B41:B50" si="13">(B4/1000)/B$14</f>
        <v>0</v>
      </c>
      <c r="C41" s="30">
        <f t="shared" ref="C41:J50" si="14">C4/1000/C$14</f>
        <v>7.2083023004173657E-2</v>
      </c>
      <c r="D41" s="30">
        <f t="shared" si="14"/>
        <v>0</v>
      </c>
      <c r="E41" s="30">
        <f t="shared" si="14"/>
        <v>0</v>
      </c>
      <c r="F41" s="30">
        <f t="shared" si="14"/>
        <v>0</v>
      </c>
      <c r="G41" s="30">
        <f t="shared" si="14"/>
        <v>0</v>
      </c>
      <c r="H41" s="30">
        <f t="shared" si="14"/>
        <v>0</v>
      </c>
      <c r="I41" s="30">
        <f t="shared" si="14"/>
        <v>4.3855207365561331E-2</v>
      </c>
      <c r="J41" s="30">
        <f t="shared" si="14"/>
        <v>0</v>
      </c>
      <c r="K41" s="5"/>
      <c r="P41"/>
      <c r="Q41" s="57"/>
      <c r="X41" s="9">
        <v>170.44</v>
      </c>
      <c r="Y41" s="5">
        <f>Z41+Y40</f>
        <v>8.5040216608695669</v>
      </c>
      <c r="Z41" s="13">
        <v>0.15758740869565219</v>
      </c>
    </row>
    <row r="42" spans="1:29" x14ac:dyDescent="0.25">
      <c r="A42" s="61">
        <v>5.6</v>
      </c>
      <c r="B42" s="30">
        <f t="shared" si="13"/>
        <v>0</v>
      </c>
      <c r="C42" s="30">
        <f t="shared" si="14"/>
        <v>0.12324166327061173</v>
      </c>
      <c r="D42" s="30">
        <f t="shared" si="14"/>
        <v>0</v>
      </c>
      <c r="E42" s="30">
        <f t="shared" si="14"/>
        <v>0</v>
      </c>
      <c r="F42" s="30">
        <f t="shared" si="14"/>
        <v>3.7990338453927762E-2</v>
      </c>
      <c r="G42" s="30">
        <f t="shared" si="14"/>
        <v>0</v>
      </c>
      <c r="H42" s="30">
        <f t="shared" si="14"/>
        <v>1.8103538097435364E-2</v>
      </c>
      <c r="I42" s="30">
        <f t="shared" si="14"/>
        <v>4.561646067341521E-2</v>
      </c>
      <c r="J42" s="30">
        <f t="shared" si="14"/>
        <v>4.7135142044546698E-2</v>
      </c>
      <c r="K42" s="5"/>
      <c r="P42"/>
      <c r="Q42" s="57"/>
      <c r="X42" s="9">
        <v>201.13</v>
      </c>
      <c r="Y42" s="5">
        <f>Z42+Y41</f>
        <v>8.6222402608695674</v>
      </c>
      <c r="Z42" s="13">
        <v>0.11821860000000001</v>
      </c>
    </row>
    <row r="43" spans="1:29" x14ac:dyDescent="0.25">
      <c r="A43" s="61">
        <v>4</v>
      </c>
      <c r="B43" s="30">
        <f t="shared" si="13"/>
        <v>0</v>
      </c>
      <c r="C43" s="30">
        <f t="shared" si="14"/>
        <v>0.11361560405278175</v>
      </c>
      <c r="D43" s="30">
        <f t="shared" si="14"/>
        <v>0</v>
      </c>
      <c r="E43" s="30">
        <f t="shared" si="14"/>
        <v>0</v>
      </c>
      <c r="F43" s="30">
        <f t="shared" si="14"/>
        <v>3.9519396172108937E-2</v>
      </c>
      <c r="G43" s="30">
        <f t="shared" si="14"/>
        <v>0</v>
      </c>
      <c r="H43" s="30">
        <f t="shared" si="14"/>
        <v>1.1070508908503638E-2</v>
      </c>
      <c r="I43" s="30">
        <f t="shared" si="14"/>
        <v>6.8997098335175325E-2</v>
      </c>
      <c r="J43" s="30">
        <f t="shared" si="14"/>
        <v>9.0323714568753405E-2</v>
      </c>
      <c r="K43" s="42"/>
      <c r="P43"/>
      <c r="Q43" s="57"/>
      <c r="X43" s="9">
        <v>237.35</v>
      </c>
      <c r="Y43" s="5">
        <f>Z43+Y42</f>
        <v>8.649954221739133</v>
      </c>
      <c r="Z43" s="13">
        <v>2.7713960869565214E-2</v>
      </c>
    </row>
    <row r="44" spans="1:29" x14ac:dyDescent="0.25">
      <c r="A44" s="61">
        <v>2.8</v>
      </c>
      <c r="B44" s="30">
        <f t="shared" si="13"/>
        <v>0</v>
      </c>
      <c r="C44" s="30">
        <f t="shared" si="14"/>
        <v>0.10011804218602889</v>
      </c>
      <c r="D44" s="30">
        <f t="shared" si="14"/>
        <v>3.5227806481916389E-3</v>
      </c>
      <c r="E44" s="30">
        <f t="shared" si="14"/>
        <v>8.9947406167822125E-2</v>
      </c>
      <c r="F44" s="30">
        <f t="shared" si="14"/>
        <v>5.7324673669850952E-2</v>
      </c>
      <c r="G44" s="30">
        <f t="shared" si="14"/>
        <v>7.1084694554644145E-3</v>
      </c>
      <c r="H44" s="30">
        <f t="shared" si="14"/>
        <v>1.18761442626855E-2</v>
      </c>
      <c r="I44" s="30">
        <f t="shared" si="14"/>
        <v>0.17348345082360608</v>
      </c>
      <c r="J44" s="30">
        <f t="shared" si="14"/>
        <v>0.12366983031348866</v>
      </c>
      <c r="P44"/>
      <c r="Q44" s="57"/>
      <c r="X44" s="9">
        <v>250</v>
      </c>
      <c r="Y44" s="5">
        <f>Z44+Y43</f>
        <v>8.7158762130434813</v>
      </c>
      <c r="Z44" s="13">
        <v>6.5921991304347824E-2</v>
      </c>
    </row>
    <row r="45" spans="1:29" x14ac:dyDescent="0.25">
      <c r="A45" s="61">
        <v>2</v>
      </c>
      <c r="B45" s="30">
        <f t="shared" si="13"/>
        <v>0</v>
      </c>
      <c r="C45" s="30">
        <f t="shared" si="14"/>
        <v>9.499585447084781E-2</v>
      </c>
      <c r="D45" s="30">
        <f t="shared" si="14"/>
        <v>1.6700589739575177E-2</v>
      </c>
      <c r="E45" s="30">
        <f t="shared" si="14"/>
        <v>6.8561239939437399E-2</v>
      </c>
      <c r="F45" s="30">
        <f t="shared" si="14"/>
        <v>8.9659747180799818E-2</v>
      </c>
      <c r="G45" s="30">
        <f t="shared" si="14"/>
        <v>6.0143157656958107E-3</v>
      </c>
      <c r="H45" s="30">
        <f t="shared" si="14"/>
        <v>2.587336082044565E-2</v>
      </c>
      <c r="I45" s="30">
        <f t="shared" si="14"/>
        <v>6.4285745736666214E-3</v>
      </c>
      <c r="J45" s="30">
        <f t="shared" si="14"/>
        <v>6.9504361997890909E-2</v>
      </c>
      <c r="P45"/>
      <c r="Q45" s="57"/>
      <c r="X45" s="9">
        <v>280.08999999999997</v>
      </c>
      <c r="Y45" s="5">
        <f>Z45+Y44</f>
        <v>8.7468423260869592</v>
      </c>
      <c r="Z45" s="13">
        <v>3.0966113043478259E-2</v>
      </c>
    </row>
    <row r="46" spans="1:29" x14ac:dyDescent="0.25">
      <c r="A46" s="61">
        <v>1.4</v>
      </c>
      <c r="B46" s="30">
        <f t="shared" si="13"/>
        <v>5.6486953724922608E-2</v>
      </c>
      <c r="C46" s="30">
        <f t="shared" si="14"/>
        <v>9.3801379969365245E-2</v>
      </c>
      <c r="D46" s="30">
        <f t="shared" si="14"/>
        <v>4.0994728876363448E-2</v>
      </c>
      <c r="E46" s="30">
        <f t="shared" si="14"/>
        <v>0.10160172125268944</v>
      </c>
      <c r="F46" s="30">
        <f t="shared" si="14"/>
        <v>0.13225224955121406</v>
      </c>
      <c r="G46" s="30">
        <f t="shared" si="14"/>
        <v>3.3318744617469753E-2</v>
      </c>
      <c r="H46" s="30">
        <f t="shared" si="14"/>
        <v>5.4831579417412145E-2</v>
      </c>
      <c r="I46" s="30">
        <f t="shared" si="14"/>
        <v>0.20840029765180901</v>
      </c>
      <c r="J46" s="30">
        <f t="shared" si="14"/>
        <v>0.14188476656121179</v>
      </c>
      <c r="P46"/>
      <c r="Q46" s="57"/>
      <c r="X46" s="9">
        <v>300</v>
      </c>
      <c r="Y46" s="5">
        <f>Z46+Y45</f>
        <v>10.45890106956522</v>
      </c>
      <c r="Z46" s="13">
        <v>1.7120587434782608</v>
      </c>
    </row>
    <row r="47" spans="1:29" x14ac:dyDescent="0.25">
      <c r="A47" s="61">
        <v>1</v>
      </c>
      <c r="B47" s="30">
        <f t="shared" si="13"/>
        <v>7.0478028384191677E-2</v>
      </c>
      <c r="C47" s="30">
        <f t="shared" si="14"/>
        <v>6.7171624906901276E-2</v>
      </c>
      <c r="D47" s="30">
        <f t="shared" si="14"/>
        <v>5.9365377589896143E-2</v>
      </c>
      <c r="E47" s="30">
        <f t="shared" si="14"/>
        <v>0.14009084389194357</v>
      </c>
      <c r="F47" s="30">
        <f t="shared" si="14"/>
        <v>0.14862590928340411</v>
      </c>
      <c r="G47" s="30">
        <f t="shared" si="14"/>
        <v>3.0509240304386495E-2</v>
      </c>
      <c r="H47" s="30">
        <f t="shared" si="14"/>
        <v>9.8722891207597155E-2</v>
      </c>
      <c r="I47" s="30">
        <f t="shared" si="14"/>
        <v>0.18184940403591196</v>
      </c>
      <c r="J47" s="30">
        <f t="shared" si="14"/>
        <v>0.1102962323842393</v>
      </c>
      <c r="P47"/>
      <c r="Q47" s="57"/>
      <c r="X47" s="9">
        <v>330.52</v>
      </c>
      <c r="Y47" s="5">
        <f>Z47+Y46</f>
        <v>13.774185308695655</v>
      </c>
      <c r="Z47" s="13">
        <v>3.3152842391304347</v>
      </c>
    </row>
    <row r="48" spans="1:29" x14ac:dyDescent="0.25">
      <c r="A48" s="61">
        <v>0.7</v>
      </c>
      <c r="B48" s="30">
        <f t="shared" si="13"/>
        <v>8.5132472962650252E-2</v>
      </c>
      <c r="C48" s="30">
        <f t="shared" si="14"/>
        <v>5.6379196469976543E-2</v>
      </c>
      <c r="D48" s="30">
        <f t="shared" si="14"/>
        <v>0.1082928865925578</v>
      </c>
      <c r="E48" s="30">
        <f t="shared" si="14"/>
        <v>0.19191768268387918</v>
      </c>
      <c r="F48" s="30">
        <f t="shared" si="14"/>
        <v>0.16183277055514539</v>
      </c>
      <c r="G48" s="30">
        <f t="shared" si="14"/>
        <v>0.10023859609493017</v>
      </c>
      <c r="H48" s="30">
        <f t="shared" si="14"/>
        <v>0.16070843814655492</v>
      </c>
      <c r="I48" s="30">
        <f t="shared" si="14"/>
        <v>0.16974519067768626</v>
      </c>
      <c r="J48" s="30">
        <f t="shared" si="14"/>
        <v>0.11927587639408177</v>
      </c>
      <c r="P48"/>
      <c r="Q48" s="57"/>
      <c r="X48" s="9">
        <v>390.04</v>
      </c>
      <c r="Y48" s="5">
        <f>Z48+Y47</f>
        <v>17.662748386956522</v>
      </c>
      <c r="Z48" s="13">
        <v>3.8885630782608689</v>
      </c>
    </row>
    <row r="49" spans="1:38" x14ac:dyDescent="0.25">
      <c r="A49" s="61">
        <v>0.5</v>
      </c>
      <c r="B49" s="30">
        <f t="shared" si="13"/>
        <v>0.10734531419611627</v>
      </c>
      <c r="C49" s="30">
        <f t="shared" si="14"/>
        <v>4.2298449993676317E-2</v>
      </c>
      <c r="D49" s="30">
        <f t="shared" si="14"/>
        <v>0.16781483221126245</v>
      </c>
      <c r="E49" s="30">
        <f t="shared" si="14"/>
        <v>0.18674794804366879</v>
      </c>
      <c r="F49" s="30">
        <f t="shared" si="14"/>
        <v>0.14825863561580177</v>
      </c>
      <c r="G49" s="30">
        <f t="shared" si="14"/>
        <v>0.10299162795950925</v>
      </c>
      <c r="H49" s="30">
        <f t="shared" si="14"/>
        <v>0.20782787312266496</v>
      </c>
      <c r="I49" s="30">
        <f t="shared" si="14"/>
        <v>9.2465798662328129E-4</v>
      </c>
      <c r="J49" s="30">
        <f t="shared" si="14"/>
        <v>0.1152653948167322</v>
      </c>
      <c r="P49"/>
      <c r="Q49" s="57"/>
      <c r="X49" s="9">
        <v>460.27</v>
      </c>
      <c r="Y49" s="5">
        <f>Z49+Y48</f>
        <v>38.970567352173916</v>
      </c>
      <c r="Z49" s="13">
        <v>21.30781896521739</v>
      </c>
    </row>
    <row r="50" spans="1:38" x14ac:dyDescent="0.25">
      <c r="A50" s="61" t="s">
        <v>78</v>
      </c>
      <c r="B50" s="30">
        <f t="shared" si="13"/>
        <v>0.27851485546576604</v>
      </c>
      <c r="C50" s="30">
        <f t="shared" si="14"/>
        <v>6.4199491294388802E-2</v>
      </c>
      <c r="D50" s="30">
        <f t="shared" si="14"/>
        <v>0.60330880434215328</v>
      </c>
      <c r="E50" s="30">
        <f t="shared" si="14"/>
        <v>0.22113315802055938</v>
      </c>
      <c r="F50" s="30">
        <f t="shared" si="14"/>
        <v>0.1845362795177472</v>
      </c>
      <c r="G50" s="30">
        <f t="shared" si="14"/>
        <v>0.7198190058025441</v>
      </c>
      <c r="H50" s="30">
        <f t="shared" si="14"/>
        <v>0.41098566601670061</v>
      </c>
      <c r="I50" s="30">
        <f t="shared" si="14"/>
        <v>0.10069965787654496</v>
      </c>
      <c r="J50" s="30">
        <f t="shared" si="14"/>
        <v>0.18264468091905539</v>
      </c>
      <c r="P50"/>
      <c r="Q50" s="57"/>
      <c r="X50" s="9">
        <v>850</v>
      </c>
      <c r="Y50" s="5">
        <f>Z50+Y49</f>
        <v>47.13319511739131</v>
      </c>
      <c r="Z50" s="13">
        <v>8.1626277652173904</v>
      </c>
    </row>
    <row r="51" spans="1:38" x14ac:dyDescent="0.25">
      <c r="B51" s="40">
        <f>SUM(B40:B50)</f>
        <v>0.99999999999999989</v>
      </c>
      <c r="C51" s="40">
        <f t="shared" ref="C51:J51" si="15">SUM(C40:C50)</f>
        <v>1.0000000000000002</v>
      </c>
      <c r="D51" s="40">
        <f t="shared" si="15"/>
        <v>0.99999999999999989</v>
      </c>
      <c r="E51" s="40">
        <f t="shared" si="15"/>
        <v>1</v>
      </c>
      <c r="F51" s="40">
        <f t="shared" si="15"/>
        <v>1</v>
      </c>
      <c r="G51" s="40">
        <f t="shared" si="15"/>
        <v>1</v>
      </c>
      <c r="H51" s="40">
        <f t="shared" si="15"/>
        <v>0.99999999999999989</v>
      </c>
      <c r="I51" s="40">
        <f t="shared" si="15"/>
        <v>1</v>
      </c>
      <c r="J51" s="40">
        <f t="shared" si="15"/>
        <v>1</v>
      </c>
      <c r="P51"/>
      <c r="Q51" s="57"/>
      <c r="X51" s="9">
        <v>1000</v>
      </c>
      <c r="Y51" s="5">
        <f>Z51+Y50</f>
        <v>100.00000011739129</v>
      </c>
      <c r="Z51" s="13">
        <v>52.866804999999992</v>
      </c>
    </row>
    <row r="52" spans="1:38" x14ac:dyDescent="0.25">
      <c r="B52" s="1"/>
      <c r="C52" s="1"/>
      <c r="D52" s="1"/>
      <c r="E52" s="1"/>
      <c r="F52" s="1"/>
      <c r="G52" s="1"/>
      <c r="H52" s="1"/>
      <c r="I52" s="1"/>
      <c r="J52" s="1"/>
      <c r="P52"/>
      <c r="Q52" s="57"/>
      <c r="X52" s="9">
        <v>5000</v>
      </c>
      <c r="Y52" s="5"/>
      <c r="Z52" s="13">
        <v>100.00000011739129</v>
      </c>
    </row>
    <row r="53" spans="1:38" x14ac:dyDescent="0.25">
      <c r="A53" s="32" t="s">
        <v>73</v>
      </c>
      <c r="P53"/>
      <c r="Q53" s="57"/>
    </row>
    <row r="54" spans="1:38" x14ac:dyDescent="0.25">
      <c r="A54" s="48" t="s">
        <v>74</v>
      </c>
      <c r="B54" s="50"/>
      <c r="C54" s="68" t="s">
        <v>88</v>
      </c>
      <c r="D54" s="69"/>
      <c r="E54" s="69"/>
      <c r="F54" s="70"/>
      <c r="G54" s="169" t="s">
        <v>89</v>
      </c>
      <c r="H54" s="170"/>
      <c r="I54" s="170"/>
      <c r="J54" s="171"/>
      <c r="K54" s="68" t="s">
        <v>90</v>
      </c>
      <c r="L54" s="69"/>
      <c r="M54" s="69"/>
      <c r="N54" s="70"/>
      <c r="O54" s="74" t="s">
        <v>91</v>
      </c>
      <c r="P54" s="75"/>
      <c r="Q54" s="75"/>
      <c r="R54" s="76"/>
      <c r="S54" s="68" t="s">
        <v>92</v>
      </c>
      <c r="T54" s="69"/>
      <c r="U54" s="69"/>
      <c r="V54" s="70"/>
      <c r="W54" s="74" t="s">
        <v>93</v>
      </c>
      <c r="X54" s="75"/>
      <c r="Y54" s="75"/>
      <c r="Z54" s="76"/>
      <c r="AA54" s="68" t="s">
        <v>94</v>
      </c>
      <c r="AB54" s="69"/>
      <c r="AC54" s="69"/>
      <c r="AD54" s="70"/>
      <c r="AE54" s="74" t="s">
        <v>95</v>
      </c>
      <c r="AF54" s="75"/>
      <c r="AG54" s="75"/>
      <c r="AH54" s="76"/>
      <c r="AI54" s="68" t="s">
        <v>96</v>
      </c>
      <c r="AJ54" s="69"/>
      <c r="AK54" s="69"/>
      <c r="AL54" s="70"/>
    </row>
    <row r="55" spans="1:38" x14ac:dyDescent="0.25">
      <c r="A55" s="6" t="s">
        <v>75</v>
      </c>
      <c r="B55" s="38" t="s">
        <v>76</v>
      </c>
      <c r="C55" s="71" t="s">
        <v>84</v>
      </c>
      <c r="D55" s="71" t="s">
        <v>85</v>
      </c>
      <c r="E55" s="71" t="s">
        <v>86</v>
      </c>
      <c r="F55" s="71" t="s">
        <v>87</v>
      </c>
      <c r="G55" s="172" t="s">
        <v>84</v>
      </c>
      <c r="H55" s="172" t="s">
        <v>85</v>
      </c>
      <c r="I55" s="172" t="s">
        <v>86</v>
      </c>
      <c r="J55" s="172" t="s">
        <v>87</v>
      </c>
      <c r="K55" s="71" t="s">
        <v>84</v>
      </c>
      <c r="L55" s="71" t="s">
        <v>85</v>
      </c>
      <c r="M55" s="71" t="s">
        <v>86</v>
      </c>
      <c r="N55" s="71" t="s">
        <v>87</v>
      </c>
      <c r="O55" s="77" t="s">
        <v>84</v>
      </c>
      <c r="P55" s="77" t="s">
        <v>85</v>
      </c>
      <c r="Q55" s="77" t="s">
        <v>86</v>
      </c>
      <c r="R55" s="77" t="s">
        <v>87</v>
      </c>
      <c r="S55" s="71" t="s">
        <v>84</v>
      </c>
      <c r="T55" s="71" t="s">
        <v>85</v>
      </c>
      <c r="U55" s="71" t="s">
        <v>86</v>
      </c>
      <c r="V55" s="71" t="s">
        <v>87</v>
      </c>
      <c r="W55" s="77" t="s">
        <v>84</v>
      </c>
      <c r="X55" s="77" t="s">
        <v>85</v>
      </c>
      <c r="Y55" s="77" t="s">
        <v>86</v>
      </c>
      <c r="Z55" s="77" t="s">
        <v>87</v>
      </c>
      <c r="AA55" s="71" t="s">
        <v>84</v>
      </c>
      <c r="AB55" s="71" t="s">
        <v>85</v>
      </c>
      <c r="AC55" s="71" t="s">
        <v>86</v>
      </c>
      <c r="AD55" s="71" t="s">
        <v>87</v>
      </c>
      <c r="AE55" s="77" t="s">
        <v>84</v>
      </c>
      <c r="AF55" s="77" t="s">
        <v>85</v>
      </c>
      <c r="AG55" s="77" t="s">
        <v>86</v>
      </c>
      <c r="AH55" s="77" t="s">
        <v>87</v>
      </c>
      <c r="AI55" s="71" t="s">
        <v>84</v>
      </c>
      <c r="AJ55" s="71" t="s">
        <v>85</v>
      </c>
      <c r="AK55" s="71" t="s">
        <v>86</v>
      </c>
      <c r="AL55" s="71" t="s">
        <v>87</v>
      </c>
    </row>
    <row r="56" spans="1:38" x14ac:dyDescent="0.25">
      <c r="A56" s="2">
        <v>1</v>
      </c>
      <c r="B56" s="36">
        <v>180</v>
      </c>
      <c r="C56" s="72">
        <f>$D$19/(($M$3-$M$2)*$M$4*B56/1000)</f>
        <v>0</v>
      </c>
      <c r="D56" s="82">
        <f>($B$14/1000/($M$6*60))*B32/($M$3*$M$5)</f>
        <v>0</v>
      </c>
      <c r="E56" s="72">
        <f>M10</f>
        <v>5.8823529411764719E-2</v>
      </c>
      <c r="F56" s="73" t="e">
        <f>($M$3/$M$2-1)*$M$4*D56/(E56*$E$19^3)</f>
        <v>#DIV/0!</v>
      </c>
      <c r="G56" s="173">
        <f>$D$20/(($M$3-$M$2)*$M$4*B56/1000)</f>
        <v>0</v>
      </c>
      <c r="H56" s="174">
        <f>($C$14/1000/($M$6*60))*C32/($M$3*$M$5)</f>
        <v>0</v>
      </c>
      <c r="I56" s="173">
        <f>E56</f>
        <v>5.8823529411764719E-2</v>
      </c>
      <c r="J56" s="173" t="e">
        <f>($M$3/$M$2-1)*$M$4*H56/(I56*$E$20^3)</f>
        <v>#DIV/0!</v>
      </c>
      <c r="K56" s="72">
        <f>$D$21/(($M$3-$M$2)*$M$4*B56/1000)</f>
        <v>0</v>
      </c>
      <c r="L56" s="82">
        <f>($D$14/1000/($M$6*60))*D32/($M$3*$M$5)</f>
        <v>0</v>
      </c>
      <c r="M56" s="72">
        <f>I56</f>
        <v>5.8823529411764719E-2</v>
      </c>
      <c r="N56" s="73" t="e">
        <f>($M$3/$M$2-1)*$M$4*L56/(M56*$E$21^3)</f>
        <v>#DIV/0!</v>
      </c>
      <c r="O56" s="78">
        <f>$D$22/(($M$3-$M$2)*$M$4*B56/1000)</f>
        <v>9.0894501492067119E-3</v>
      </c>
      <c r="P56" s="79">
        <f>($E$14/1000/($M$6*60))*E32/($M$3*$M$5)</f>
        <v>0</v>
      </c>
      <c r="Q56" s="78">
        <f>M56</f>
        <v>5.8823529411764719E-2</v>
      </c>
      <c r="R56" s="78">
        <f>($M$3/$M$2-1)*$M$4*P56/(Q56*$E$22^3)</f>
        <v>0</v>
      </c>
      <c r="S56" s="72">
        <f>$D$23/(($M$3-$M$2)*$M$4*B56/1000)</f>
        <v>9.0894501492067119E-3</v>
      </c>
      <c r="T56" s="73">
        <f>($F$14/1000/($M$6*60))*F32/($M$3*$M$5)</f>
        <v>0</v>
      </c>
      <c r="U56" s="72">
        <f>Q56</f>
        <v>5.8823529411764719E-2</v>
      </c>
      <c r="V56" s="73">
        <f>($M$3/$M$2-1)*$M$4*T56/(U56*$E$23^3)</f>
        <v>0</v>
      </c>
      <c r="W56" s="78">
        <f>$D$24/(($M$3-$M$2)*$M$4*B56/1000)</f>
        <v>7.9006528135763341E-3</v>
      </c>
      <c r="X56" s="79">
        <f>($G$14/1000/($M$6*60))*G32/($M$3*$M$5)</f>
        <v>0</v>
      </c>
      <c r="Y56" s="78">
        <f>U56</f>
        <v>5.8823529411764719E-2</v>
      </c>
      <c r="Z56" s="78">
        <f>($M$3/$M$2-1)*$M$4*X56/(Y56*$E$24^3)</f>
        <v>0</v>
      </c>
      <c r="AA56" s="72">
        <f>$D$25/(($M$3-$M$2)*$M$4*B56/1000)</f>
        <v>8.8681068026255066E-3</v>
      </c>
      <c r="AB56" s="73">
        <f>($H$14/1000/($M$6*60))*H32/($M$3*$M$5)</f>
        <v>0</v>
      </c>
      <c r="AC56" s="72">
        <f>Y56</f>
        <v>5.8823529411764719E-2</v>
      </c>
      <c r="AD56" s="82">
        <f>($M$3/$M$2-1)*$M$4*AB56/(AC56*$E$25^3)</f>
        <v>0</v>
      </c>
      <c r="AE56" s="78">
        <f>$D$26/(($M$3-$M$2)*$M$4*B56/1000)</f>
        <v>6.3298641676149533E-3</v>
      </c>
      <c r="AF56" s="79">
        <f>($I$14/1000/($M$6*60))*I32/($M$3*$M$5)</f>
        <v>0</v>
      </c>
      <c r="AG56" s="78">
        <f>AC56</f>
        <v>5.8823529411764719E-2</v>
      </c>
      <c r="AH56" s="78">
        <f>($M$3/$M$2-1)*$M$4*AF56/(AG56*$E$26^3)</f>
        <v>0</v>
      </c>
      <c r="AI56" s="72">
        <f>$D$27/(($M$3-$M$2)*$M$4*B56/1000)</f>
        <v>0</v>
      </c>
      <c r="AJ56" s="73">
        <f>($I$14/1000/($M$6*60))*J32/($M$3*$M$5)</f>
        <v>0</v>
      </c>
      <c r="AK56" s="72">
        <f>AG56</f>
        <v>5.8823529411764719E-2</v>
      </c>
      <c r="AL56" s="73" t="e">
        <f>($M$3/$M$2-1)*$M$4*AJ56/(AK56*$E$27^3)</f>
        <v>#DIV/0!</v>
      </c>
    </row>
    <row r="57" spans="1:38" x14ac:dyDescent="0.25">
      <c r="A57" s="2">
        <v>2</v>
      </c>
      <c r="B57" s="36">
        <v>128</v>
      </c>
      <c r="C57" s="72">
        <f>$D$19/(($M$3-$M$2)*$M$4*B57/1000)</f>
        <v>0</v>
      </c>
      <c r="D57" s="82">
        <f t="shared" ref="D57:D74" si="16">($B$14/1000/($M$6*60))*B33/($M$3*$M$5)</f>
        <v>0</v>
      </c>
      <c r="E57" s="72">
        <f t="shared" ref="E57:E74" si="17">M11</f>
        <v>4.5248868778280493E-2</v>
      </c>
      <c r="F57" s="73" t="e">
        <f>($M$3/$M$2-1)*$M$4*D57/(E57*$E$19^3)</f>
        <v>#DIV/0!</v>
      </c>
      <c r="G57" s="173">
        <f>$D$20/(($M$3-$M$2)*$M$4*B57/1000)</f>
        <v>0</v>
      </c>
      <c r="H57" s="174">
        <f t="shared" ref="H57:H74" si="18">($C$14/1000/($M$6*60))*C33/($M$3*$M$5)</f>
        <v>0</v>
      </c>
      <c r="I57" s="173">
        <f t="shared" ref="I57:I74" si="19">E57</f>
        <v>4.5248868778280493E-2</v>
      </c>
      <c r="J57" s="173" t="e">
        <f>($M$3/$M$2-1)*$M$4*H57/(I57*$E$20^3)</f>
        <v>#DIV/0!</v>
      </c>
      <c r="K57" s="72">
        <f>$D$21/(($M$3-$M$2)*$M$4*B57/1000)</f>
        <v>0</v>
      </c>
      <c r="L57" s="82">
        <f t="shared" ref="L57:L74" si="20">($D$14/1000/($M$6*60))*D33/($M$3*$M$5)</f>
        <v>0</v>
      </c>
      <c r="M57" s="72">
        <f t="shared" ref="M57:M74" si="21">I57</f>
        <v>4.5248868778280493E-2</v>
      </c>
      <c r="N57" s="73" t="e">
        <f>($M$3/$M$2-1)*$M$4*L57/(M57*$E$21^3)</f>
        <v>#DIV/0!</v>
      </c>
      <c r="O57" s="78">
        <f>$D$22/(($M$3-$M$2)*$M$4*B57/1000)</f>
        <v>1.278203927232194E-2</v>
      </c>
      <c r="P57" s="79">
        <f t="shared" ref="P57:P74" si="22">($E$14/1000/($M$6*60))*E33/($M$3*$M$5)</f>
        <v>0</v>
      </c>
      <c r="Q57" s="78">
        <f t="shared" ref="Q57:Q74" si="23">M57</f>
        <v>4.5248868778280493E-2</v>
      </c>
      <c r="R57" s="78">
        <f>($M$3/$M$2-1)*$M$4*P57/(Q57*$E$22^3)</f>
        <v>0</v>
      </c>
      <c r="S57" s="72">
        <f>$D$23/(($M$3-$M$2)*$M$4*B57/1000)</f>
        <v>1.278203927232194E-2</v>
      </c>
      <c r="T57" s="73">
        <f t="shared" ref="T57:T74" si="24">($F$14/1000/($M$6*60))*F33/($M$3*$M$5)</f>
        <v>0</v>
      </c>
      <c r="U57" s="72">
        <f t="shared" ref="U57:U74" si="25">Q57</f>
        <v>4.5248868778280493E-2</v>
      </c>
      <c r="V57" s="73">
        <f>($M$3/$M$2-1)*$M$4*T57/(U57*$E$23^3)</f>
        <v>0</v>
      </c>
      <c r="W57" s="78">
        <f>$D$24/(($M$3-$M$2)*$M$4*B57/1000)</f>
        <v>1.1110293019091722E-2</v>
      </c>
      <c r="X57" s="79">
        <f t="shared" ref="X57:X74" si="26">($G$14/1000/($M$6*60))*G33/($M$3*$M$5)</f>
        <v>0</v>
      </c>
      <c r="Y57" s="78">
        <f t="shared" ref="Y57:Y74" si="27">U57</f>
        <v>4.5248868778280493E-2</v>
      </c>
      <c r="Z57" s="78">
        <f>($M$3/$M$2-1)*$M$4*X57/(Y57*$E$24^3)</f>
        <v>0</v>
      </c>
      <c r="AA57" s="72">
        <f>$D$25/(($M$3-$M$2)*$M$4*B57/1000)</f>
        <v>1.2470775191192121E-2</v>
      </c>
      <c r="AB57" s="73">
        <f t="shared" ref="AB57:AB74" si="28">($H$14/1000/($M$6*60))*H33/($M$3*$M$5)</f>
        <v>0</v>
      </c>
      <c r="AC57" s="72">
        <f t="shared" ref="AC57:AC74" si="29">Y57</f>
        <v>4.5248868778280493E-2</v>
      </c>
      <c r="AD57" s="82">
        <f>($M$3/$M$2-1)*$M$4*AB57/(AC57*$E$25^3)</f>
        <v>0</v>
      </c>
      <c r="AE57" s="78">
        <f>$D$26/(($M$3-$M$2)*$M$4*B57/1000)</f>
        <v>8.9013714857085289E-3</v>
      </c>
      <c r="AF57" s="79">
        <f t="shared" ref="AF57:AF74" si="30">($I$14/1000/($M$6*60))*I33/($M$3*$M$5)</f>
        <v>0</v>
      </c>
      <c r="AG57" s="78">
        <f t="shared" ref="AG57:AG74" si="31">AC57</f>
        <v>4.5248868778280493E-2</v>
      </c>
      <c r="AH57" s="78">
        <f>($M$3/$M$2-1)*$M$4*AF57/(AG57*$E$26^3)</f>
        <v>0</v>
      </c>
      <c r="AI57" s="72">
        <f t="shared" ref="AI57:AI74" si="32">$D$27/(($M$3-$M$2)*$M$4*B57/1000)</f>
        <v>0</v>
      </c>
      <c r="AJ57" s="73">
        <f t="shared" ref="AJ57:AJ74" si="33">($I$14/1000/($M$6*60))*J33/($M$3*$M$5)</f>
        <v>0</v>
      </c>
      <c r="AK57" s="72">
        <f t="shared" ref="AK57:AK74" si="34">AG57</f>
        <v>4.5248868778280493E-2</v>
      </c>
      <c r="AL57" s="73" t="e">
        <f t="shared" ref="AL57:AL74" si="35">($M$3/$M$2-1)*$M$4*AJ57/(AK57*$E$27^3)</f>
        <v>#DIV/0!</v>
      </c>
    </row>
    <row r="58" spans="1:38" x14ac:dyDescent="0.25">
      <c r="A58" s="2">
        <v>3</v>
      </c>
      <c r="B58" s="36">
        <v>90</v>
      </c>
      <c r="C58" s="72">
        <f>$D$19/(($M$3-$M$2)*$M$4*B58/1000)</f>
        <v>0</v>
      </c>
      <c r="D58" s="82">
        <f t="shared" si="16"/>
        <v>0</v>
      </c>
      <c r="E58" s="72">
        <f t="shared" si="17"/>
        <v>0.15837104072398189</v>
      </c>
      <c r="F58" s="73" t="e">
        <f>($M$3/$M$2-1)*$M$4*D58/(E58*$E$19^3)</f>
        <v>#DIV/0!</v>
      </c>
      <c r="G58" s="173">
        <f>$D$20/(($M$3-$M$2)*$M$4*B58/1000)</f>
        <v>0</v>
      </c>
      <c r="H58" s="174">
        <f t="shared" si="18"/>
        <v>0</v>
      </c>
      <c r="I58" s="173">
        <f t="shared" si="19"/>
        <v>0.15837104072398189</v>
      </c>
      <c r="J58" s="173" t="e">
        <f>($M$3/$M$2-1)*$M$4*H58/(I58*$E$20^3)</f>
        <v>#DIV/0!</v>
      </c>
      <c r="K58" s="72">
        <f>$D$21/(($M$3-$M$2)*$M$4*B58/1000)</f>
        <v>0</v>
      </c>
      <c r="L58" s="82">
        <f t="shared" si="20"/>
        <v>0</v>
      </c>
      <c r="M58" s="72">
        <f t="shared" si="21"/>
        <v>0.15837104072398189</v>
      </c>
      <c r="N58" s="73" t="e">
        <f>($M$3/$M$2-1)*$M$4*L58/(M58*$E$21^3)</f>
        <v>#DIV/0!</v>
      </c>
      <c r="O58" s="78">
        <f>$D$22/(($M$3-$M$2)*$M$4*B58/1000)</f>
        <v>1.8178900298413424E-2</v>
      </c>
      <c r="P58" s="79">
        <f t="shared" si="22"/>
        <v>0</v>
      </c>
      <c r="Q58" s="78">
        <f t="shared" si="23"/>
        <v>0.15837104072398189</v>
      </c>
      <c r="R58" s="78">
        <f>($M$3/$M$2-1)*$M$4*P58/(Q58*$E$22^3)</f>
        <v>0</v>
      </c>
      <c r="S58" s="72">
        <f>$D$23/(($M$3-$M$2)*$M$4*B58/1000)</f>
        <v>1.8178900298413424E-2</v>
      </c>
      <c r="T58" s="73">
        <f t="shared" si="24"/>
        <v>0</v>
      </c>
      <c r="U58" s="72">
        <f t="shared" si="25"/>
        <v>0.15837104072398189</v>
      </c>
      <c r="V58" s="73">
        <f>($M$3/$M$2-1)*$M$4*T58/(U58*$E$23^3)</f>
        <v>0</v>
      </c>
      <c r="W58" s="78">
        <f>$D$24/(($M$3-$M$2)*$M$4*B58/1000)</f>
        <v>1.5801305627152668E-2</v>
      </c>
      <c r="X58" s="79">
        <f t="shared" si="26"/>
        <v>0</v>
      </c>
      <c r="Y58" s="78">
        <f t="shared" si="27"/>
        <v>0.15837104072398189</v>
      </c>
      <c r="Z58" s="78">
        <f>($M$3/$M$2-1)*$M$4*X58/(Y58*$E$24^3)</f>
        <v>0</v>
      </c>
      <c r="AA58" s="72">
        <f>$D$25/(($M$3-$M$2)*$M$4*B58/1000)</f>
        <v>1.7736213605251013E-2</v>
      </c>
      <c r="AB58" s="73">
        <f t="shared" si="28"/>
        <v>0</v>
      </c>
      <c r="AC58" s="72">
        <f t="shared" si="29"/>
        <v>0.15837104072398189</v>
      </c>
      <c r="AD58" s="82">
        <f>($M$3/$M$2-1)*$M$4*AB58/(AC58*$E$25^3)</f>
        <v>0</v>
      </c>
      <c r="AE58" s="78">
        <f>$D$26/(($M$3-$M$2)*$M$4*B58/1000)</f>
        <v>1.2659728335229907E-2</v>
      </c>
      <c r="AF58" s="79">
        <f t="shared" si="30"/>
        <v>0</v>
      </c>
      <c r="AG58" s="78">
        <f t="shared" si="31"/>
        <v>0.15837104072398189</v>
      </c>
      <c r="AH58" s="78">
        <f>($M$3/$M$2-1)*$M$4*AF58/(AG58*$E$26^3)</f>
        <v>0</v>
      </c>
      <c r="AI58" s="72">
        <f t="shared" si="32"/>
        <v>0</v>
      </c>
      <c r="AJ58" s="73">
        <f t="shared" si="33"/>
        <v>0</v>
      </c>
      <c r="AK58" s="72">
        <f t="shared" si="34"/>
        <v>0.15837104072398189</v>
      </c>
      <c r="AL58" s="73" t="e">
        <f t="shared" si="35"/>
        <v>#DIV/0!</v>
      </c>
    </row>
    <row r="59" spans="1:38" x14ac:dyDescent="0.25">
      <c r="A59" s="2">
        <v>4</v>
      </c>
      <c r="B59" s="36">
        <v>64</v>
      </c>
      <c r="C59" s="72">
        <f>$D$19/(($M$3-$M$2)*$M$4*B59/1000)</f>
        <v>0</v>
      </c>
      <c r="D59" s="82">
        <f t="shared" si="16"/>
        <v>0</v>
      </c>
      <c r="E59" s="72">
        <f t="shared" si="17"/>
        <v>0.19457013574660631</v>
      </c>
      <c r="F59" s="73" t="e">
        <f>($M$3/$M$2-1)*$M$4*D59/(E59*$E$19^3)</f>
        <v>#DIV/0!</v>
      </c>
      <c r="G59" s="173">
        <f>$D$20/(($M$3-$M$2)*$M$4*B59/1000)</f>
        <v>0</v>
      </c>
      <c r="H59" s="174">
        <f t="shared" si="18"/>
        <v>0</v>
      </c>
      <c r="I59" s="173">
        <f t="shared" si="19"/>
        <v>0.19457013574660631</v>
      </c>
      <c r="J59" s="173" t="e">
        <f>($M$3/$M$2-1)*$M$4*H59/(I59*$E$20^3)</f>
        <v>#DIV/0!</v>
      </c>
      <c r="K59" s="72">
        <f>$D$21/(($M$3-$M$2)*$M$4*B59/1000)</f>
        <v>0</v>
      </c>
      <c r="L59" s="82">
        <f t="shared" si="20"/>
        <v>0</v>
      </c>
      <c r="M59" s="72">
        <f t="shared" si="21"/>
        <v>0.19457013574660631</v>
      </c>
      <c r="N59" s="73" t="e">
        <f>($M$3/$M$2-1)*$M$4*L59/(M59*$E$21^3)</f>
        <v>#DIV/0!</v>
      </c>
      <c r="O59" s="78">
        <f>$D$22/(($M$3-$M$2)*$M$4*B59/1000)</f>
        <v>2.5564078544643879E-2</v>
      </c>
      <c r="P59" s="79">
        <f t="shared" si="22"/>
        <v>0</v>
      </c>
      <c r="Q59" s="78">
        <f t="shared" si="23"/>
        <v>0.19457013574660631</v>
      </c>
      <c r="R59" s="78">
        <f>($M$3/$M$2-1)*$M$4*P59/(Q59*$E$22^3)</f>
        <v>0</v>
      </c>
      <c r="S59" s="72">
        <f>$D$23/(($M$3-$M$2)*$M$4*B59/1000)</f>
        <v>2.5564078544643879E-2</v>
      </c>
      <c r="T59" s="73">
        <f t="shared" si="24"/>
        <v>0</v>
      </c>
      <c r="U59" s="72">
        <f t="shared" si="25"/>
        <v>0.19457013574660631</v>
      </c>
      <c r="V59" s="73">
        <f>($M$3/$M$2-1)*$M$4*T59/(U59*$E$23^3)</f>
        <v>0</v>
      </c>
      <c r="W59" s="78">
        <f>$D$24/(($M$3-$M$2)*$M$4*B59/1000)</f>
        <v>2.2220586038183443E-2</v>
      </c>
      <c r="X59" s="79">
        <f t="shared" si="26"/>
        <v>0</v>
      </c>
      <c r="Y59" s="78">
        <f t="shared" si="27"/>
        <v>0.19457013574660631</v>
      </c>
      <c r="Z59" s="78">
        <f>($M$3/$M$2-1)*$M$4*X59/(Y59*$E$24^3)</f>
        <v>0</v>
      </c>
      <c r="AA59" s="72">
        <f>$D$25/(($M$3-$M$2)*$M$4*B59/1000)</f>
        <v>2.4941550382384242E-2</v>
      </c>
      <c r="AB59" s="73">
        <f t="shared" si="28"/>
        <v>0</v>
      </c>
      <c r="AC59" s="72">
        <f t="shared" si="29"/>
        <v>0.19457013574660631</v>
      </c>
      <c r="AD59" s="82">
        <f>($M$3/$M$2-1)*$M$4*AB59/(AC59*$E$25^3)</f>
        <v>0</v>
      </c>
      <c r="AE59" s="78">
        <f>$D$26/(($M$3-$M$2)*$M$4*B59/1000)</f>
        <v>1.7802742971417058E-2</v>
      </c>
      <c r="AF59" s="79">
        <f t="shared" si="30"/>
        <v>0</v>
      </c>
      <c r="AG59" s="78">
        <f t="shared" si="31"/>
        <v>0.19457013574660631</v>
      </c>
      <c r="AH59" s="78">
        <f>($M$3/$M$2-1)*$M$4*AF59/(AG59*$E$26^3)</f>
        <v>0</v>
      </c>
      <c r="AI59" s="72">
        <f t="shared" si="32"/>
        <v>0</v>
      </c>
      <c r="AJ59" s="73">
        <f t="shared" si="33"/>
        <v>0</v>
      </c>
      <c r="AK59" s="72">
        <f t="shared" si="34"/>
        <v>0.19457013574660631</v>
      </c>
      <c r="AL59" s="73" t="e">
        <f t="shared" si="35"/>
        <v>#DIV/0!</v>
      </c>
    </row>
    <row r="60" spans="1:38" x14ac:dyDescent="0.25">
      <c r="A60" s="2">
        <v>5</v>
      </c>
      <c r="B60" s="36">
        <v>45</v>
      </c>
      <c r="C60" s="72">
        <f>$D$19/(($M$3-$M$2)*$M$4*B60/1000)</f>
        <v>0</v>
      </c>
      <c r="D60" s="82">
        <f t="shared" si="16"/>
        <v>0</v>
      </c>
      <c r="E60" s="72">
        <f t="shared" si="17"/>
        <v>0.19457013574660631</v>
      </c>
      <c r="F60" s="73" t="e">
        <f>($M$3/$M$2-1)*$M$4*D60/(E60*$E$19^3)</f>
        <v>#DIV/0!</v>
      </c>
      <c r="G60" s="173">
        <f>$D$20/(($M$3-$M$2)*$M$4*B60/1000)</f>
        <v>0</v>
      </c>
      <c r="H60" s="174">
        <f t="shared" si="18"/>
        <v>0</v>
      </c>
      <c r="I60" s="173">
        <f t="shared" si="19"/>
        <v>0.19457013574660631</v>
      </c>
      <c r="J60" s="173" t="e">
        <f>($M$3/$M$2-1)*$M$4*H60/(I60*$E$20^3)</f>
        <v>#DIV/0!</v>
      </c>
      <c r="K60" s="72">
        <f>$D$21/(($M$3-$M$2)*$M$4*B60/1000)</f>
        <v>0</v>
      </c>
      <c r="L60" s="82">
        <f t="shared" si="20"/>
        <v>0</v>
      </c>
      <c r="M60" s="72">
        <f t="shared" si="21"/>
        <v>0.19457013574660631</v>
      </c>
      <c r="N60" s="73" t="e">
        <f>($M$3/$M$2-1)*$M$4*L60/(M60*$E$21^3)</f>
        <v>#DIV/0!</v>
      </c>
      <c r="O60" s="78">
        <f>$D$22/(($M$3-$M$2)*$M$4*B60/1000)</f>
        <v>3.6357800596826848E-2</v>
      </c>
      <c r="P60" s="79">
        <f t="shared" si="22"/>
        <v>0</v>
      </c>
      <c r="Q60" s="78">
        <f t="shared" si="23"/>
        <v>0.19457013574660631</v>
      </c>
      <c r="R60" s="78">
        <f>($M$3/$M$2-1)*$M$4*P60/(Q60*$E$22^3)</f>
        <v>0</v>
      </c>
      <c r="S60" s="72">
        <f>$D$23/(($M$3-$M$2)*$M$4*B60/1000)</f>
        <v>3.6357800596826848E-2</v>
      </c>
      <c r="T60" s="73">
        <f t="shared" si="24"/>
        <v>0</v>
      </c>
      <c r="U60" s="72">
        <f t="shared" si="25"/>
        <v>0.19457013574660631</v>
      </c>
      <c r="V60" s="73">
        <f>($M$3/$M$2-1)*$M$4*T60/(U60*$E$23^3)</f>
        <v>0</v>
      </c>
      <c r="W60" s="78">
        <f>$D$24/(($M$3-$M$2)*$M$4*B60/1000)</f>
        <v>3.1602611254305336E-2</v>
      </c>
      <c r="X60" s="79">
        <f t="shared" si="26"/>
        <v>0</v>
      </c>
      <c r="Y60" s="78">
        <f t="shared" si="27"/>
        <v>0.19457013574660631</v>
      </c>
      <c r="Z60" s="78">
        <f>($M$3/$M$2-1)*$M$4*X60/(Y60*$E$24^3)</f>
        <v>0</v>
      </c>
      <c r="AA60" s="72">
        <f>$D$25/(($M$3-$M$2)*$M$4*B60/1000)</f>
        <v>3.5472427210502026E-2</v>
      </c>
      <c r="AB60" s="73">
        <f t="shared" si="28"/>
        <v>0</v>
      </c>
      <c r="AC60" s="72">
        <f t="shared" si="29"/>
        <v>0.19457013574660631</v>
      </c>
      <c r="AD60" s="82">
        <f>($M$3/$M$2-1)*$M$4*AB60/(AC60*$E$25^3)</f>
        <v>0</v>
      </c>
      <c r="AE60" s="78">
        <f>$D$26/(($M$3-$M$2)*$M$4*B60/1000)</f>
        <v>2.5319456670459813E-2</v>
      </c>
      <c r="AF60" s="79">
        <f t="shared" si="30"/>
        <v>0</v>
      </c>
      <c r="AG60" s="78">
        <f t="shared" si="31"/>
        <v>0.19457013574660631</v>
      </c>
      <c r="AH60" s="78">
        <f>($M$3/$M$2-1)*$M$4*AF60/(AG60*$E$26^3)</f>
        <v>0</v>
      </c>
      <c r="AI60" s="72">
        <f t="shared" si="32"/>
        <v>0</v>
      </c>
      <c r="AJ60" s="73">
        <f t="shared" si="33"/>
        <v>0</v>
      </c>
      <c r="AK60" s="72">
        <f t="shared" si="34"/>
        <v>0.19457013574660631</v>
      </c>
      <c r="AL60" s="73" t="e">
        <f t="shared" si="35"/>
        <v>#DIV/0!</v>
      </c>
    </row>
    <row r="61" spans="1:38" x14ac:dyDescent="0.25">
      <c r="A61" s="2">
        <v>6</v>
      </c>
      <c r="B61" s="36">
        <v>32</v>
      </c>
      <c r="C61" s="72">
        <f>$D$19/(($M$3-$M$2)*$M$4*B61/1000)</f>
        <v>0</v>
      </c>
      <c r="D61" s="82">
        <f t="shared" si="16"/>
        <v>0</v>
      </c>
      <c r="E61" s="72">
        <f t="shared" si="17"/>
        <v>0.12217194570135748</v>
      </c>
      <c r="F61" s="73" t="e">
        <f>($M$3/$M$2-1)*$M$4*D61/(E61*$E$19^3)</f>
        <v>#DIV/0!</v>
      </c>
      <c r="G61" s="173">
        <f>$D$20/(($M$3-$M$2)*$M$4*B61/1000)</f>
        <v>0</v>
      </c>
      <c r="H61" s="174">
        <f t="shared" si="18"/>
        <v>0</v>
      </c>
      <c r="I61" s="173">
        <f t="shared" si="19"/>
        <v>0.12217194570135748</v>
      </c>
      <c r="J61" s="173" t="e">
        <f>($M$3/$M$2-1)*$M$4*H61/(I61*$E$20^3)</f>
        <v>#DIV/0!</v>
      </c>
      <c r="K61" s="72">
        <f>$D$21/(($M$3-$M$2)*$M$4*B61/1000)</f>
        <v>0</v>
      </c>
      <c r="L61" s="82">
        <f t="shared" si="20"/>
        <v>0</v>
      </c>
      <c r="M61" s="72">
        <f t="shared" si="21"/>
        <v>0.12217194570135748</v>
      </c>
      <c r="N61" s="73" t="e">
        <f>($M$3/$M$2-1)*$M$4*L61/(M61*$E$21^3)</f>
        <v>#DIV/0!</v>
      </c>
      <c r="O61" s="78">
        <f>$D$22/(($M$3-$M$2)*$M$4*B61/1000)</f>
        <v>5.1128157089287758E-2</v>
      </c>
      <c r="P61" s="79">
        <f t="shared" si="22"/>
        <v>0</v>
      </c>
      <c r="Q61" s="78">
        <f t="shared" si="23"/>
        <v>0.12217194570135748</v>
      </c>
      <c r="R61" s="78">
        <f>($M$3/$M$2-1)*$M$4*P61/(Q61*$E$22^3)</f>
        <v>0</v>
      </c>
      <c r="S61" s="72">
        <f>$D$23/(($M$3-$M$2)*$M$4*B61/1000)</f>
        <v>5.1128157089287758E-2</v>
      </c>
      <c r="T61" s="73">
        <f t="shared" si="24"/>
        <v>0</v>
      </c>
      <c r="U61" s="72">
        <f t="shared" si="25"/>
        <v>0.12217194570135748</v>
      </c>
      <c r="V61" s="73">
        <f>($M$3/$M$2-1)*$M$4*T61/(U61*$E$23^3)</f>
        <v>0</v>
      </c>
      <c r="W61" s="78">
        <f>$D$24/(($M$3-$M$2)*$M$4*B61/1000)</f>
        <v>4.4441172076366886E-2</v>
      </c>
      <c r="X61" s="79">
        <f t="shared" si="26"/>
        <v>0</v>
      </c>
      <c r="Y61" s="78">
        <f t="shared" si="27"/>
        <v>0.12217194570135748</v>
      </c>
      <c r="Z61" s="78">
        <f>($M$3/$M$2-1)*$M$4*X61/(Y61*$E$24^3)</f>
        <v>0</v>
      </c>
      <c r="AA61" s="72">
        <f>$D$25/(($M$3-$M$2)*$M$4*B61/1000)</f>
        <v>4.9883100764768484E-2</v>
      </c>
      <c r="AB61" s="73">
        <f t="shared" si="28"/>
        <v>0</v>
      </c>
      <c r="AC61" s="72">
        <f t="shared" si="29"/>
        <v>0.12217194570135748</v>
      </c>
      <c r="AD61" s="82">
        <f>($M$3/$M$2-1)*$M$4*AB61/(AC61*$E$25^3)</f>
        <v>0</v>
      </c>
      <c r="AE61" s="78">
        <f>$D$26/(($M$3-$M$2)*$M$4*B61/1000)</f>
        <v>3.5605485942834116E-2</v>
      </c>
      <c r="AF61" s="79">
        <f t="shared" si="30"/>
        <v>0</v>
      </c>
      <c r="AG61" s="78">
        <f t="shared" si="31"/>
        <v>0.12217194570135748</v>
      </c>
      <c r="AH61" s="78">
        <f>($M$3/$M$2-1)*$M$4*AF61/(AG61*$E$26^3)</f>
        <v>0</v>
      </c>
      <c r="AI61" s="72">
        <f t="shared" si="32"/>
        <v>0</v>
      </c>
      <c r="AJ61" s="73">
        <f t="shared" si="33"/>
        <v>0</v>
      </c>
      <c r="AK61" s="72">
        <f t="shared" si="34"/>
        <v>0.12217194570135748</v>
      </c>
      <c r="AL61" s="73" t="e">
        <f t="shared" si="35"/>
        <v>#DIV/0!</v>
      </c>
    </row>
    <row r="62" spans="1:38" x14ac:dyDescent="0.25">
      <c r="A62" s="2">
        <v>7</v>
      </c>
      <c r="B62" s="36">
        <v>22.6</v>
      </c>
      <c r="C62" s="72">
        <f>$D$19/(($M$3-$M$2)*$M$4*B62/1000)</f>
        <v>0</v>
      </c>
      <c r="D62" s="82">
        <f t="shared" si="16"/>
        <v>0</v>
      </c>
      <c r="E62" s="72">
        <f t="shared" si="17"/>
        <v>0.11312217194570137</v>
      </c>
      <c r="F62" s="73" t="e">
        <f>($M$3/$M$2-1)*$M$4*D62/(E62*$E$19^3)</f>
        <v>#DIV/0!</v>
      </c>
      <c r="G62" s="173">
        <f>$D$20/(($M$3-$M$2)*$M$4*B62/1000)</f>
        <v>0</v>
      </c>
      <c r="H62" s="174">
        <f t="shared" si="18"/>
        <v>0</v>
      </c>
      <c r="I62" s="173">
        <f t="shared" si="19"/>
        <v>0.11312217194570137</v>
      </c>
      <c r="J62" s="173" t="e">
        <f>($M$3/$M$2-1)*$M$4*H62/(I62*$E$20^3)</f>
        <v>#DIV/0!</v>
      </c>
      <c r="K62" s="72">
        <f>$D$21/(($M$3-$M$2)*$M$4*B62/1000)</f>
        <v>0</v>
      </c>
      <c r="L62" s="82">
        <f t="shared" si="20"/>
        <v>0</v>
      </c>
      <c r="M62" s="72">
        <f t="shared" si="21"/>
        <v>0.11312217194570137</v>
      </c>
      <c r="N62" s="73" t="e">
        <f>($M$3/$M$2-1)*$M$4*L62/(M62*$E$21^3)</f>
        <v>#DIV/0!</v>
      </c>
      <c r="O62" s="78">
        <f>$D$22/(($M$3-$M$2)*$M$4*B62/1000)</f>
        <v>7.2393850745894162E-2</v>
      </c>
      <c r="P62" s="79">
        <f t="shared" si="22"/>
        <v>0</v>
      </c>
      <c r="Q62" s="78">
        <f t="shared" si="23"/>
        <v>0.11312217194570137</v>
      </c>
      <c r="R62" s="78">
        <f>($M$3/$M$2-1)*$M$4*P62/(Q62*$E$22^3)</f>
        <v>0</v>
      </c>
      <c r="S62" s="72">
        <f>$D$23/(($M$3-$M$2)*$M$4*B62/1000)</f>
        <v>7.2393850745894162E-2</v>
      </c>
      <c r="T62" s="73">
        <f t="shared" si="24"/>
        <v>0</v>
      </c>
      <c r="U62" s="72">
        <f t="shared" si="25"/>
        <v>0.11312217194570137</v>
      </c>
      <c r="V62" s="73">
        <f>($M$3/$M$2-1)*$M$4*T62/(U62*$E$23^3)</f>
        <v>0</v>
      </c>
      <c r="W62" s="78">
        <f>$D$24/(($M$3-$M$2)*$M$4*B62/1000)</f>
        <v>6.2925553382466373E-2</v>
      </c>
      <c r="X62" s="79">
        <f t="shared" si="26"/>
        <v>0</v>
      </c>
      <c r="Y62" s="78">
        <f t="shared" si="27"/>
        <v>0.11312217194570137</v>
      </c>
      <c r="Z62" s="78">
        <f>($M$3/$M$2-1)*$M$4*X62/(Y62*$E$24^3)</f>
        <v>0</v>
      </c>
      <c r="AA62" s="72">
        <f>$D$25/(($M$3-$M$2)*$M$4*B62/1000)</f>
        <v>7.0630939135955362E-2</v>
      </c>
      <c r="AB62" s="73">
        <f t="shared" si="28"/>
        <v>0</v>
      </c>
      <c r="AC62" s="72">
        <f t="shared" si="29"/>
        <v>0.11312217194570137</v>
      </c>
      <c r="AD62" s="82">
        <f>($M$3/$M$2-1)*$M$4*AB62/(AC62*$E$25^3)</f>
        <v>0</v>
      </c>
      <c r="AE62" s="78">
        <f>$D$26/(($M$3-$M$2)*$M$4*B62/1000)</f>
        <v>5.041484735268547E-2</v>
      </c>
      <c r="AF62" s="79">
        <f t="shared" si="30"/>
        <v>0</v>
      </c>
      <c r="AG62" s="78">
        <f t="shared" si="31"/>
        <v>0.11312217194570137</v>
      </c>
      <c r="AH62" s="78">
        <f>($M$3/$M$2-1)*$M$4*AF62/(AG62*$E$26^3)</f>
        <v>0</v>
      </c>
      <c r="AI62" s="72">
        <f t="shared" si="32"/>
        <v>0</v>
      </c>
      <c r="AJ62" s="73">
        <f t="shared" si="33"/>
        <v>0</v>
      </c>
      <c r="AK62" s="72">
        <f t="shared" si="34"/>
        <v>0.11312217194570137</v>
      </c>
      <c r="AL62" s="73" t="e">
        <f t="shared" si="35"/>
        <v>#DIV/0!</v>
      </c>
    </row>
    <row r="63" spans="1:38" x14ac:dyDescent="0.25">
      <c r="A63" s="2">
        <v>8</v>
      </c>
      <c r="B63" s="36">
        <v>16</v>
      </c>
      <c r="C63" s="72">
        <f>$D$19/(($M$3-$M$2)*$M$4*B63/1000)</f>
        <v>0</v>
      </c>
      <c r="D63" s="82">
        <f t="shared" si="16"/>
        <v>0</v>
      </c>
      <c r="E63" s="72">
        <f t="shared" si="17"/>
        <v>4.5248868778280549E-2</v>
      </c>
      <c r="F63" s="73" t="e">
        <f>($M$3/$M$2-1)*$M$4*D63/(E63*$E$19^3)</f>
        <v>#DIV/0!</v>
      </c>
      <c r="G63" s="173">
        <f>$D$20/(($M$3-$M$2)*$M$4*B63/1000)</f>
        <v>0</v>
      </c>
      <c r="H63" s="174">
        <f t="shared" si="18"/>
        <v>0</v>
      </c>
      <c r="I63" s="173">
        <f t="shared" si="19"/>
        <v>4.5248868778280549E-2</v>
      </c>
      <c r="J63" s="173" t="e">
        <f>($M$3/$M$2-1)*$M$4*H63/(I63*$E$20^3)</f>
        <v>#DIV/0!</v>
      </c>
      <c r="K63" s="72">
        <f>$D$21/(($M$3-$M$2)*$M$4*B63/1000)</f>
        <v>0</v>
      </c>
      <c r="L63" s="82">
        <f t="shared" si="20"/>
        <v>0</v>
      </c>
      <c r="M63" s="72">
        <f t="shared" si="21"/>
        <v>4.5248868778280549E-2</v>
      </c>
      <c r="N63" s="73" t="e">
        <f>($M$3/$M$2-1)*$M$4*L63/(M63*$E$21^3)</f>
        <v>#DIV/0!</v>
      </c>
      <c r="O63" s="78">
        <f>$D$22/(($M$3-$M$2)*$M$4*B63/1000)</f>
        <v>0.10225631417857552</v>
      </c>
      <c r="P63" s="79">
        <f t="shared" si="22"/>
        <v>0</v>
      </c>
      <c r="Q63" s="78">
        <f t="shared" si="23"/>
        <v>4.5248868778280549E-2</v>
      </c>
      <c r="R63" s="78">
        <f>($M$3/$M$2-1)*$M$4*P63/(Q63*$E$22^3)</f>
        <v>0</v>
      </c>
      <c r="S63" s="72">
        <f>$D$23/(($M$3-$M$2)*$M$4*B63/1000)</f>
        <v>0.10225631417857552</v>
      </c>
      <c r="T63" s="73">
        <f t="shared" si="24"/>
        <v>0</v>
      </c>
      <c r="U63" s="72">
        <f t="shared" si="25"/>
        <v>4.5248868778280549E-2</v>
      </c>
      <c r="V63" s="73">
        <f>($M$3/$M$2-1)*$M$4*T63/(U63*$E$23^3)</f>
        <v>0</v>
      </c>
      <c r="W63" s="78">
        <f>$D$24/(($M$3-$M$2)*$M$4*B63/1000)</f>
        <v>8.8882344152733772E-2</v>
      </c>
      <c r="X63" s="79">
        <f t="shared" si="26"/>
        <v>0</v>
      </c>
      <c r="Y63" s="78">
        <f t="shared" si="27"/>
        <v>4.5248868778280549E-2</v>
      </c>
      <c r="Z63" s="78">
        <f>($M$3/$M$2-1)*$M$4*X63/(Y63*$E$24^3)</f>
        <v>0</v>
      </c>
      <c r="AA63" s="72">
        <f>$D$25/(($M$3-$M$2)*$M$4*B63/1000)</f>
        <v>9.9766201529536969E-2</v>
      </c>
      <c r="AB63" s="73">
        <f t="shared" si="28"/>
        <v>0</v>
      </c>
      <c r="AC63" s="72">
        <f t="shared" si="29"/>
        <v>4.5248868778280549E-2</v>
      </c>
      <c r="AD63" s="82">
        <f>($M$3/$M$2-1)*$M$4*AB63/(AC63*$E$25^3)</f>
        <v>0</v>
      </c>
      <c r="AE63" s="78">
        <f>$D$26/(($M$3-$M$2)*$M$4*B63/1000)</f>
        <v>7.1210971885668231E-2</v>
      </c>
      <c r="AF63" s="79">
        <f t="shared" si="30"/>
        <v>0</v>
      </c>
      <c r="AG63" s="78">
        <f t="shared" si="31"/>
        <v>4.5248868778280549E-2</v>
      </c>
      <c r="AH63" s="78">
        <f>($M$3/$M$2-1)*$M$4*AF63/(AG63*$E$26^3)</f>
        <v>0</v>
      </c>
      <c r="AI63" s="72">
        <f t="shared" si="32"/>
        <v>0</v>
      </c>
      <c r="AJ63" s="73">
        <f t="shared" si="33"/>
        <v>0</v>
      </c>
      <c r="AK63" s="72">
        <f t="shared" si="34"/>
        <v>4.5248868778280549E-2</v>
      </c>
      <c r="AL63" s="73" t="e">
        <f t="shared" si="35"/>
        <v>#DIV/0!</v>
      </c>
    </row>
    <row r="64" spans="1:38" x14ac:dyDescent="0.25">
      <c r="A64" s="2">
        <v>9</v>
      </c>
      <c r="B64" s="67">
        <v>11</v>
      </c>
      <c r="C64" s="72">
        <f>$D$19/(($M$3-$M$2)*$M$4*B64/1000)</f>
        <v>0</v>
      </c>
      <c r="D64" s="82">
        <f>($B$14/1000/($M$6*60))*B40/($M$3*$M$5)</f>
        <v>1.0062893081761007E-11</v>
      </c>
      <c r="E64" s="72">
        <f t="shared" si="17"/>
        <v>6.7873303167420851E-3</v>
      </c>
      <c r="F64" s="73" t="e">
        <f>($M$3/$M$2-1)*$M$4*D64/(E64*$E$19^3)</f>
        <v>#DIV/0!</v>
      </c>
      <c r="G64" s="173">
        <f>$D$20/(($M$3-$M$2)*$M$4*B64/1000)</f>
        <v>0</v>
      </c>
      <c r="H64" s="174">
        <f t="shared" si="18"/>
        <v>6.1617610062893081E-11</v>
      </c>
      <c r="I64" s="173">
        <f t="shared" si="19"/>
        <v>6.7873303167420851E-3</v>
      </c>
      <c r="J64" s="173" t="e">
        <f>($M$3/$M$2-1)*$M$4*H64/(I64*$E$20^3)</f>
        <v>#DIV/0!</v>
      </c>
      <c r="K64" s="72">
        <f>$D$21/(($M$3-$M$2)*$M$4*B64/1000)</f>
        <v>0</v>
      </c>
      <c r="L64" s="82">
        <f t="shared" si="20"/>
        <v>0</v>
      </c>
      <c r="M64" s="72">
        <f t="shared" si="21"/>
        <v>6.7873303167420851E-3</v>
      </c>
      <c r="N64" s="73" t="e">
        <f>($M$3/$M$2-1)*$M$4*L64/(M64*$E$21^3)</f>
        <v>#DIV/0!</v>
      </c>
      <c r="O64" s="78">
        <f>$D$22/(($M$3-$M$2)*$M$4*B64/1000)</f>
        <v>0.14873645698701893</v>
      </c>
      <c r="P64" s="79">
        <f t="shared" si="22"/>
        <v>0</v>
      </c>
      <c r="Q64" s="78">
        <f t="shared" si="23"/>
        <v>6.7873303167420851E-3</v>
      </c>
      <c r="R64" s="78">
        <f>($M$3/$M$2-1)*$M$4*P64/(Q64*$E$22^3)</f>
        <v>0</v>
      </c>
      <c r="S64" s="72">
        <f>$D$23/(($M$3-$M$2)*$M$4*B64/1000)</f>
        <v>0.14873645698701893</v>
      </c>
      <c r="T64" s="73">
        <f t="shared" si="24"/>
        <v>0</v>
      </c>
      <c r="U64" s="72">
        <f t="shared" si="25"/>
        <v>6.7873303167420851E-3</v>
      </c>
      <c r="V64" s="73">
        <f>($M$3/$M$2-1)*$M$4*T64/(U64*$E$23^3)</f>
        <v>0</v>
      </c>
      <c r="W64" s="78">
        <f>$D$24/(($M$3-$M$2)*$M$4*B64/1000)</f>
        <v>0.12928340967670365</v>
      </c>
      <c r="X64" s="79">
        <f t="shared" si="26"/>
        <v>0</v>
      </c>
      <c r="Y64" s="78">
        <f t="shared" si="27"/>
        <v>6.7873303167420851E-3</v>
      </c>
      <c r="Z64" s="78">
        <f>($M$3/$M$2-1)*$M$4*X64/(Y64*$E$24^3)</f>
        <v>0</v>
      </c>
      <c r="AA64" s="72">
        <f>$D$25/(($M$3-$M$2)*$M$4*B64/1000)</f>
        <v>0.14511447495205376</v>
      </c>
      <c r="AB64" s="73">
        <f t="shared" si="28"/>
        <v>0</v>
      </c>
      <c r="AC64" s="72">
        <f t="shared" si="29"/>
        <v>6.7873303167420851E-3</v>
      </c>
      <c r="AD64" s="82">
        <f>($M$3/$M$2-1)*$M$4*AB64/(AC64*$E$25^3)</f>
        <v>0</v>
      </c>
      <c r="AE64" s="78">
        <f>$D$26/(($M$3-$M$2)*$M$4*B64/1000)</f>
        <v>0.10357959547006287</v>
      </c>
      <c r="AF64" s="79">
        <f t="shared" si="30"/>
        <v>0</v>
      </c>
      <c r="AG64" s="78">
        <f t="shared" si="31"/>
        <v>6.7873303167420851E-3</v>
      </c>
      <c r="AH64" s="78">
        <f>($M$3/$M$2-1)*$M$4*AF64/(AG64*$E$26^3)</f>
        <v>0</v>
      </c>
      <c r="AI64" s="72">
        <f t="shared" si="32"/>
        <v>0</v>
      </c>
      <c r="AJ64" s="73">
        <f t="shared" si="33"/>
        <v>0</v>
      </c>
      <c r="AK64" s="72">
        <f t="shared" si="34"/>
        <v>6.7873303167420851E-3</v>
      </c>
      <c r="AL64" s="73" t="e">
        <f t="shared" si="35"/>
        <v>#DIV/0!</v>
      </c>
    </row>
    <row r="65" spans="1:38" x14ac:dyDescent="0.25">
      <c r="A65" s="2">
        <v>10</v>
      </c>
      <c r="B65" s="67">
        <v>8</v>
      </c>
      <c r="C65" s="72">
        <f>$D$19/(($M$3-$M$2)*$M$4*B65/1000)</f>
        <v>0</v>
      </c>
      <c r="D65" s="82">
        <f t="shared" si="16"/>
        <v>0</v>
      </c>
      <c r="E65" s="72">
        <f t="shared" si="17"/>
        <v>5.4298642533936597E-3</v>
      </c>
      <c r="F65" s="73" t="e">
        <f>($M$3/$M$2-1)*$M$4*D65/(E65*$E$19^3)</f>
        <v>#DIV/0!</v>
      </c>
      <c r="G65" s="173">
        <f>$D$20/(($M$3-$M$2)*$M$4*B65/1000)</f>
        <v>0</v>
      </c>
      <c r="H65" s="174">
        <f t="shared" si="18"/>
        <v>2.5808805031446548E-11</v>
      </c>
      <c r="I65" s="173">
        <f t="shared" si="19"/>
        <v>5.4298642533936597E-3</v>
      </c>
      <c r="J65" s="173" t="e">
        <f>($M$3/$M$2-1)*$M$4*H65/(I65*$E$20^3)</f>
        <v>#DIV/0!</v>
      </c>
      <c r="K65" s="72">
        <f>$D$21/(($M$3-$M$2)*$M$4*B65/1000)</f>
        <v>0</v>
      </c>
      <c r="L65" s="82">
        <f t="shared" si="20"/>
        <v>0</v>
      </c>
      <c r="M65" s="72">
        <f t="shared" si="21"/>
        <v>5.4298642533936597E-3</v>
      </c>
      <c r="N65" s="82" t="e">
        <f>($M$3/$M$2-1)*$M$4*L65/(M65*$E$21^3)</f>
        <v>#DIV/0!</v>
      </c>
      <c r="O65" s="78">
        <f>$D$22/(($M$3-$M$2)*$M$4*B65/1000)</f>
        <v>0.20451262835715103</v>
      </c>
      <c r="P65" s="79">
        <f t="shared" si="22"/>
        <v>0</v>
      </c>
      <c r="Q65" s="78">
        <f t="shared" si="23"/>
        <v>5.4298642533936597E-3</v>
      </c>
      <c r="R65" s="78">
        <f>($M$3/$M$2-1)*$M$4*P65/(Q65*$E$22^3)</f>
        <v>0</v>
      </c>
      <c r="S65" s="72">
        <f>$D$23/(($M$3-$M$2)*$M$4*B65/1000)</f>
        <v>0.20451262835715103</v>
      </c>
      <c r="T65" s="73">
        <f t="shared" si="24"/>
        <v>0</v>
      </c>
      <c r="U65" s="72">
        <f t="shared" si="25"/>
        <v>5.4298642533936597E-3</v>
      </c>
      <c r="V65" s="73">
        <f>($M$3/$M$2-1)*$M$4*T65/(U65*$E$23^3)</f>
        <v>0</v>
      </c>
      <c r="W65" s="78">
        <f>$D$24/(($M$3-$M$2)*$M$4*B65/1000)</f>
        <v>0.17776468830546754</v>
      </c>
      <c r="X65" s="79">
        <f t="shared" si="26"/>
        <v>0</v>
      </c>
      <c r="Y65" s="78">
        <f t="shared" si="27"/>
        <v>5.4298642533936597E-3</v>
      </c>
      <c r="Z65" s="78">
        <f>($M$3/$M$2-1)*$M$4*X65/(Y65*$E$24^3)</f>
        <v>0</v>
      </c>
      <c r="AA65" s="72">
        <f>$D$25/(($M$3-$M$2)*$M$4*B65/1000)</f>
        <v>0.19953240305907394</v>
      </c>
      <c r="AB65" s="73">
        <f t="shared" si="28"/>
        <v>0</v>
      </c>
      <c r="AC65" s="72">
        <f t="shared" si="29"/>
        <v>5.4298642533936597E-3</v>
      </c>
      <c r="AD65" s="82">
        <f>($M$3/$M$2-1)*$M$4*AB65/(AC65*$E$25^3)</f>
        <v>0</v>
      </c>
      <c r="AE65" s="78">
        <f>$D$26/(($M$3-$M$2)*$M$4*B65/1000)</f>
        <v>0.14242194377133646</v>
      </c>
      <c r="AF65" s="79">
        <f t="shared" si="30"/>
        <v>2.5056603773584901E-12</v>
      </c>
      <c r="AG65" s="78">
        <f t="shared" si="31"/>
        <v>5.4298642533936597E-3</v>
      </c>
      <c r="AH65" s="78">
        <f>($M$3/$M$2-1)*$M$4*AF65/(AG65*$E$26^3)</f>
        <v>2.9823349202297402E-6</v>
      </c>
      <c r="AI65" s="72">
        <f t="shared" si="32"/>
        <v>0</v>
      </c>
      <c r="AJ65" s="73">
        <f t="shared" si="33"/>
        <v>0</v>
      </c>
      <c r="AK65" s="72">
        <f t="shared" si="34"/>
        <v>5.4298642533936597E-3</v>
      </c>
      <c r="AL65" s="73" t="e">
        <f t="shared" si="35"/>
        <v>#DIV/0!</v>
      </c>
    </row>
    <row r="66" spans="1:38" x14ac:dyDescent="0.25">
      <c r="A66" s="2">
        <f>A65+1</f>
        <v>11</v>
      </c>
      <c r="B66" s="67">
        <v>5.6</v>
      </c>
      <c r="C66" s="72">
        <f>$D$19/(($M$3-$M$2)*$M$4*B66/1000)</f>
        <v>0</v>
      </c>
      <c r="D66" s="82">
        <f t="shared" si="16"/>
        <v>0</v>
      </c>
      <c r="E66" s="72">
        <f t="shared" si="17"/>
        <v>3.6199095022624445E-3</v>
      </c>
      <c r="F66" s="73" t="e">
        <f>($M$3/$M$2-1)*$M$4*D66/(E66*$E$19^3)</f>
        <v>#DIV/0!</v>
      </c>
      <c r="G66" s="173">
        <f>$D$20/(($M$3-$M$2)*$M$4*B66/1000)</f>
        <v>0</v>
      </c>
      <c r="H66" s="174">
        <f t="shared" si="18"/>
        <v>4.4125786163522011E-11</v>
      </c>
      <c r="I66" s="173">
        <f t="shared" si="19"/>
        <v>3.6199095022624445E-3</v>
      </c>
      <c r="J66" s="173" t="e">
        <f>($M$3/$M$2-1)*$M$4*H66/(I66*$E$20^3)</f>
        <v>#DIV/0!</v>
      </c>
      <c r="K66" s="72">
        <f>$D$21/(($M$3-$M$2)*$M$4*B66/1000)</f>
        <v>0</v>
      </c>
      <c r="L66" s="82">
        <f t="shared" si="20"/>
        <v>0</v>
      </c>
      <c r="M66" s="72">
        <f t="shared" si="21"/>
        <v>3.6199095022624445E-3</v>
      </c>
      <c r="N66" s="73" t="e">
        <f>($M$3/$M$2-1)*$M$4*L66/(M66*$E$21^3)</f>
        <v>#DIV/0!</v>
      </c>
      <c r="O66" s="78">
        <f>$D$22/(($M$3-$M$2)*$M$4*B66/1000)</f>
        <v>0.2921608976530729</v>
      </c>
      <c r="P66" s="79">
        <f t="shared" si="22"/>
        <v>0</v>
      </c>
      <c r="Q66" s="78">
        <f t="shared" si="23"/>
        <v>3.6199095022624445E-3</v>
      </c>
      <c r="R66" s="78">
        <f>($M$3/$M$2-1)*$M$4*P66/(Q66*$E$22^3)</f>
        <v>0</v>
      </c>
      <c r="S66" s="72">
        <f>$D$23/(($M$3-$M$2)*$M$4*B66/1000)</f>
        <v>0.2921608976530729</v>
      </c>
      <c r="T66" s="73">
        <f t="shared" si="24"/>
        <v>2.5501886792452829E-12</v>
      </c>
      <c r="U66" s="72">
        <f t="shared" si="25"/>
        <v>3.6199095022624445E-3</v>
      </c>
      <c r="V66" s="73">
        <f>($M$3/$M$2-1)*$M$4*T66/(U66*$E$23^3)</f>
        <v>2.6459580142658723E-6</v>
      </c>
      <c r="W66" s="78">
        <f>$D$24/(($M$3-$M$2)*$M$4*B66/1000)</f>
        <v>0.25394955472209652</v>
      </c>
      <c r="X66" s="79">
        <f t="shared" si="26"/>
        <v>0</v>
      </c>
      <c r="Y66" s="78">
        <f t="shared" si="27"/>
        <v>3.6199095022624445E-3</v>
      </c>
      <c r="Z66" s="78">
        <f>($M$3/$M$2-1)*$M$4*X66/(Y66*$E$24^3)</f>
        <v>0</v>
      </c>
      <c r="AA66" s="72">
        <f>$D$25/(($M$3-$M$2)*$M$4*B66/1000)</f>
        <v>0.28504629008439136</v>
      </c>
      <c r="AB66" s="73">
        <f t="shared" si="28"/>
        <v>2.4477987421383646E-12</v>
      </c>
      <c r="AC66" s="72">
        <f t="shared" si="29"/>
        <v>3.6199095022624445E-3</v>
      </c>
      <c r="AD66" s="82">
        <f>($M$3/$M$2-1)*$M$4*AB66/(AC66*$E$25^3)</f>
        <v>2.6353990691174777E-6</v>
      </c>
      <c r="AE66" s="78">
        <f>$D$26/(($M$3-$M$2)*$M$4*B66/1000)</f>
        <v>0.20345991967333782</v>
      </c>
      <c r="AF66" s="79">
        <f t="shared" si="30"/>
        <v>2.6062893081761006E-12</v>
      </c>
      <c r="AG66" s="78">
        <f t="shared" si="31"/>
        <v>3.6199095022624445E-3</v>
      </c>
      <c r="AH66" s="78">
        <f>($M$3/$M$2-1)*$M$4*AF66/(AG66*$E$26^3)</f>
        <v>4.6531611104789272E-6</v>
      </c>
      <c r="AI66" s="72">
        <f t="shared" si="32"/>
        <v>0</v>
      </c>
      <c r="AJ66" s="73">
        <f t="shared" si="33"/>
        <v>2.6930589295293192E-12</v>
      </c>
      <c r="AK66" s="72">
        <f t="shared" si="34"/>
        <v>3.6199095022624445E-3</v>
      </c>
      <c r="AL66" s="73" t="e">
        <f t="shared" si="35"/>
        <v>#DIV/0!</v>
      </c>
    </row>
    <row r="67" spans="1:38" x14ac:dyDescent="0.25">
      <c r="A67" s="2">
        <f t="shared" ref="A67:A74" si="36">A66+1</f>
        <v>12</v>
      </c>
      <c r="B67" s="67">
        <v>4</v>
      </c>
      <c r="C67" s="72">
        <f>$D$19/(($M$3-$M$2)*$M$4*B67/1000)</f>
        <v>0</v>
      </c>
      <c r="D67" s="82">
        <f t="shared" si="16"/>
        <v>0</v>
      </c>
      <c r="E67" s="72">
        <f t="shared" si="17"/>
        <v>2.7149321266968368E-3</v>
      </c>
      <c r="F67" s="73" t="e">
        <f>($M$3/$M$2-1)*$M$4*D67/(E67*$E$19^3)</f>
        <v>#DIV/0!</v>
      </c>
      <c r="G67" s="173">
        <f>$D$20/(($M$3-$M$2)*$M$4*B67/1000)</f>
        <v>0</v>
      </c>
      <c r="H67" s="174">
        <f t="shared" si="18"/>
        <v>4.067924528301887E-11</v>
      </c>
      <c r="I67" s="173">
        <f t="shared" si="19"/>
        <v>2.7149321266968368E-3</v>
      </c>
      <c r="J67" s="173" t="e">
        <f>($M$3/$M$2-1)*$M$4*H67/(I67*$E$20^3)</f>
        <v>#DIV/0!</v>
      </c>
      <c r="K67" s="72">
        <f>$D$21/(($M$3-$M$2)*$M$4*B67/1000)</f>
        <v>0</v>
      </c>
      <c r="L67" s="82">
        <f t="shared" si="20"/>
        <v>0</v>
      </c>
      <c r="M67" s="72">
        <f t="shared" si="21"/>
        <v>2.7149321266968368E-3</v>
      </c>
      <c r="N67" s="73" t="e">
        <f>($M$3/$M$2-1)*$M$4*L67/(M67*$E$21^3)</f>
        <v>#DIV/0!</v>
      </c>
      <c r="O67" s="78">
        <f>$D$22/(($M$3-$M$2)*$M$4*B67/1000)</f>
        <v>0.40902525671430207</v>
      </c>
      <c r="P67" s="79">
        <f t="shared" si="22"/>
        <v>0</v>
      </c>
      <c r="Q67" s="78">
        <f t="shared" si="23"/>
        <v>2.7149321266968368E-3</v>
      </c>
      <c r="R67" s="78">
        <f>($M$3/$M$2-1)*$M$4*P67/(Q67*$E$22^3)</f>
        <v>0</v>
      </c>
      <c r="S67" s="72">
        <f>$D$23/(($M$3-$M$2)*$M$4*B67/1000)</f>
        <v>0.40902525671430207</v>
      </c>
      <c r="T67" s="73">
        <f t="shared" si="24"/>
        <v>2.6528301886792455E-12</v>
      </c>
      <c r="U67" s="72">
        <f t="shared" si="25"/>
        <v>2.7149321266968368E-3</v>
      </c>
      <c r="V67" s="73">
        <f>($M$3/$M$2-1)*$M$4*T67/(U67*$E$23^3)</f>
        <v>3.669938806409995E-6</v>
      </c>
      <c r="W67" s="78">
        <f>$D$24/(($M$3-$M$2)*$M$4*B67/1000)</f>
        <v>0.35552937661093509</v>
      </c>
      <c r="X67" s="79">
        <f t="shared" si="26"/>
        <v>0</v>
      </c>
      <c r="Y67" s="78">
        <f t="shared" si="27"/>
        <v>2.7149321266968368E-3</v>
      </c>
      <c r="Z67" s="78">
        <f>($M$3/$M$2-1)*$M$4*X67/(Y67*$E$24^3)</f>
        <v>0</v>
      </c>
      <c r="AA67" s="72">
        <f>$D$25/(($M$3-$M$2)*$M$4*B67/1000)</f>
        <v>0.39906480611814787</v>
      </c>
      <c r="AB67" s="73">
        <f t="shared" si="28"/>
        <v>1.4968553459119493E-12</v>
      </c>
      <c r="AC67" s="72">
        <f t="shared" si="29"/>
        <v>2.7149321266968368E-3</v>
      </c>
      <c r="AD67" s="82">
        <f>($M$3/$M$2-1)*$M$4*AB67/(AC67*$E$25^3)</f>
        <v>2.1487666270981803E-6</v>
      </c>
      <c r="AE67" s="78">
        <f>$D$26/(($M$3-$M$2)*$M$4*B67/1000)</f>
        <v>0.28484388754267292</v>
      </c>
      <c r="AF67" s="79">
        <f t="shared" si="30"/>
        <v>3.9421383647798748E-12</v>
      </c>
      <c r="AG67" s="78">
        <f t="shared" si="31"/>
        <v>2.7149321266968368E-3</v>
      </c>
      <c r="AH67" s="78">
        <f>($M$3/$M$2-1)*$M$4*AF67/(AG67*$E$26^3)</f>
        <v>9.3841743373493836E-6</v>
      </c>
      <c r="AI67" s="72">
        <f t="shared" si="32"/>
        <v>0</v>
      </c>
      <c r="AJ67" s="73">
        <f t="shared" si="33"/>
        <v>5.160631230043812E-12</v>
      </c>
      <c r="AK67" s="72">
        <f t="shared" si="34"/>
        <v>2.7149321266968368E-3</v>
      </c>
      <c r="AL67" s="73" t="e">
        <f t="shared" si="35"/>
        <v>#DIV/0!</v>
      </c>
    </row>
    <row r="68" spans="1:38" x14ac:dyDescent="0.25">
      <c r="A68" s="2">
        <f t="shared" si="36"/>
        <v>13</v>
      </c>
      <c r="B68" s="67">
        <v>2.8</v>
      </c>
      <c r="C68" s="72">
        <f>$D$19/(($M$3-$M$2)*$M$4*B68/1000)</f>
        <v>0</v>
      </c>
      <c r="D68" s="82">
        <f t="shared" si="16"/>
        <v>0</v>
      </c>
      <c r="E68" s="72">
        <f t="shared" si="17"/>
        <v>1.8099547511312222E-3</v>
      </c>
      <c r="F68" s="73" t="e">
        <f>($M$3/$M$2-1)*$M$4*D68/(E68*$E$19^3)</f>
        <v>#DIV/0!</v>
      </c>
      <c r="G68" s="173">
        <f>$D$20/(($M$3-$M$2)*$M$4*B68/1000)</f>
        <v>0</v>
      </c>
      <c r="H68" s="174">
        <f t="shared" si="18"/>
        <v>3.5846540880503154E-11</v>
      </c>
      <c r="I68" s="173">
        <f t="shared" si="19"/>
        <v>1.8099547511312222E-3</v>
      </c>
      <c r="J68" s="173" t="e">
        <f>($M$3/$M$2-1)*$M$4*H68/(I68*$E$20^3)</f>
        <v>#DIV/0!</v>
      </c>
      <c r="K68" s="72">
        <f>$D$21/(($M$3-$M$2)*$M$4*B68/1000)</f>
        <v>0</v>
      </c>
      <c r="L68" s="82">
        <f t="shared" si="20"/>
        <v>6.7924528301886789E-14</v>
      </c>
      <c r="M68" s="72">
        <f t="shared" si="21"/>
        <v>1.8099547511312222E-3</v>
      </c>
      <c r="N68" s="73" t="e">
        <f>($M$3/$M$2-1)*$M$4*L68/(M68*$E$21^3)</f>
        <v>#DIV/0!</v>
      </c>
      <c r="O68" s="78">
        <f>$D$22/(($M$3-$M$2)*$M$4*B68/1000)</f>
        <v>0.58432179530614581</v>
      </c>
      <c r="P68" s="79">
        <f t="shared" si="22"/>
        <v>2.2716981132075474E-12</v>
      </c>
      <c r="Q68" s="78">
        <f t="shared" si="23"/>
        <v>1.8099547511312222E-3</v>
      </c>
      <c r="R68" s="78">
        <f>($M$3/$M$2-1)*$M$4*P68/(Q68*$E$22^3)</f>
        <v>4.7140181254455619E-6</v>
      </c>
      <c r="S68" s="72">
        <f>$D$23/(($M$3-$M$2)*$M$4*B68/1000)</f>
        <v>0.58432179530614581</v>
      </c>
      <c r="T68" s="73">
        <f t="shared" si="24"/>
        <v>3.8480503144654095E-12</v>
      </c>
      <c r="U68" s="72">
        <f t="shared" si="25"/>
        <v>1.8099547511312222E-3</v>
      </c>
      <c r="V68" s="73">
        <f>($M$3/$M$2-1)*$M$4*T68/(U68*$E$23^3)</f>
        <v>7.9851186319839774E-6</v>
      </c>
      <c r="W68" s="78">
        <f>$D$24/(($M$3-$M$2)*$M$4*B68/1000)</f>
        <v>0.50789910944419303</v>
      </c>
      <c r="X68" s="79">
        <f t="shared" si="26"/>
        <v>2.5333333333333333E-13</v>
      </c>
      <c r="Y68" s="78">
        <f t="shared" si="27"/>
        <v>1.8099547511312222E-3</v>
      </c>
      <c r="Z68" s="78">
        <f>($M$3/$M$2-1)*$M$4*X68/(Y68*$E$24^3)</f>
        <v>6.4870152681704804E-7</v>
      </c>
      <c r="AA68" s="72">
        <f>$D$25/(($M$3-$M$2)*$M$4*B68/1000)</f>
        <v>0.57009258016878273</v>
      </c>
      <c r="AB68" s="73">
        <f t="shared" si="28"/>
        <v>1.6057861635220123E-12</v>
      </c>
      <c r="AC68" s="72">
        <f t="shared" si="29"/>
        <v>1.8099547511312222E-3</v>
      </c>
      <c r="AD68" s="82">
        <f>($M$3/$M$2-1)*$M$4*AB68/(AC68*$E$25^3)</f>
        <v>3.4577085833868152E-6</v>
      </c>
      <c r="AE68" s="78">
        <f>$D$26/(($M$3-$M$2)*$M$4*B68/1000)</f>
        <v>0.40691983934667564</v>
      </c>
      <c r="AF68" s="79">
        <f t="shared" si="30"/>
        <v>9.9119496855345908E-12</v>
      </c>
      <c r="AG68" s="78">
        <f t="shared" si="31"/>
        <v>1.8099547511312222E-3</v>
      </c>
      <c r="AH68" s="78">
        <f>($M$3/$M$2-1)*$M$4*AF68/(AG68*$E$26^3)</f>
        <v>3.5392769836461339E-5</v>
      </c>
      <c r="AI68" s="72">
        <f t="shared" si="32"/>
        <v>0</v>
      </c>
      <c r="AJ68" s="73">
        <f t="shared" si="33"/>
        <v>7.0658563100193013E-12</v>
      </c>
      <c r="AK68" s="72">
        <f t="shared" si="34"/>
        <v>1.8099547511312222E-3</v>
      </c>
      <c r="AL68" s="73" t="e">
        <f t="shared" si="35"/>
        <v>#DIV/0!</v>
      </c>
    </row>
    <row r="69" spans="1:38" x14ac:dyDescent="0.25">
      <c r="A69" s="2">
        <f t="shared" si="36"/>
        <v>14</v>
      </c>
      <c r="B69" s="67">
        <v>2</v>
      </c>
      <c r="C69" s="72">
        <f>$D$19/(($M$3-$M$2)*$M$4*B69/1000)</f>
        <v>0</v>
      </c>
      <c r="D69" s="82">
        <f t="shared" si="16"/>
        <v>0</v>
      </c>
      <c r="E69" s="72">
        <f t="shared" si="17"/>
        <v>1.3574660633484115E-3</v>
      </c>
      <c r="F69" s="73" t="e">
        <f>($M$3/$M$2-1)*$M$4*D69/(E69*$E$19^3)</f>
        <v>#DIV/0!</v>
      </c>
      <c r="G69" s="173">
        <f>$D$20/(($M$3-$M$2)*$M$4*B69/1000)</f>
        <v>0</v>
      </c>
      <c r="H69" s="174">
        <f t="shared" si="18"/>
        <v>3.40125786163522E-11</v>
      </c>
      <c r="I69" s="173">
        <f t="shared" si="19"/>
        <v>1.3574660633484115E-3</v>
      </c>
      <c r="J69" s="173" t="e">
        <f>($M$3/$M$2-1)*$M$4*H69/(I69*$E$20^3)</f>
        <v>#DIV/0!</v>
      </c>
      <c r="K69" s="72">
        <f>$D$21/(($M$3-$M$2)*$M$4*B69/1000)</f>
        <v>0</v>
      </c>
      <c r="L69" s="82">
        <f t="shared" si="20"/>
        <v>3.2201257861635218E-13</v>
      </c>
      <c r="M69" s="72">
        <f t="shared" si="21"/>
        <v>1.3574660633484115E-3</v>
      </c>
      <c r="N69" s="73" t="e">
        <f>($M$3/$M$2-1)*$M$4*L69/(M69*$E$21^3)</f>
        <v>#DIV/0!</v>
      </c>
      <c r="O69" s="78">
        <f>$D$22/(($M$3-$M$2)*$M$4*B69/1000)</f>
        <v>0.81805051342860413</v>
      </c>
      <c r="P69" s="79">
        <f t="shared" si="22"/>
        <v>1.7315723270440253E-12</v>
      </c>
      <c r="Q69" s="78">
        <f t="shared" si="23"/>
        <v>1.3574660633484115E-3</v>
      </c>
      <c r="R69" s="78">
        <f>($M$3/$M$2-1)*$M$4*P69/(Q69*$E$22^3)</f>
        <v>4.7909319686145326E-6</v>
      </c>
      <c r="S69" s="72">
        <f>$D$23/(($M$3-$M$2)*$M$4*B69/1000)</f>
        <v>0.81805051342860413</v>
      </c>
      <c r="T69" s="73">
        <f t="shared" si="24"/>
        <v>6.0186163522012576E-12</v>
      </c>
      <c r="U69" s="72">
        <f t="shared" si="25"/>
        <v>1.3574660633484115E-3</v>
      </c>
      <c r="V69" s="73">
        <f>($M$3/$M$2-1)*$M$4*T69/(U69*$E$23^3)</f>
        <v>1.6652369085737913E-5</v>
      </c>
      <c r="W69" s="78">
        <f>$D$24/(($M$3-$M$2)*$M$4*B69/1000)</f>
        <v>0.71105875322187018</v>
      </c>
      <c r="X69" s="79">
        <f t="shared" si="26"/>
        <v>2.1433962264150944E-13</v>
      </c>
      <c r="Y69" s="78">
        <f t="shared" si="27"/>
        <v>1.3574660633484115E-3</v>
      </c>
      <c r="Z69" s="78">
        <f>($M$3/$M$2-1)*$M$4*X69/(Y69*$E$24^3)</f>
        <v>7.318023182365138E-7</v>
      </c>
      <c r="AA69" s="72">
        <f>$D$25/(($M$3-$M$2)*$M$4*B69/1000)</f>
        <v>0.79812961223629575</v>
      </c>
      <c r="AB69" s="73">
        <f t="shared" si="28"/>
        <v>3.4983647798742138E-12</v>
      </c>
      <c r="AC69" s="72">
        <f t="shared" si="29"/>
        <v>1.3574660633484115E-3</v>
      </c>
      <c r="AD69" s="82">
        <f>($M$3/$M$2-1)*$M$4*AB69/(AC69*$E$25^3)</f>
        <v>1.0043949148378976E-5</v>
      </c>
      <c r="AE69" s="78">
        <f>$D$26/(($M$3-$M$2)*$M$4*B69/1000)</f>
        <v>0.56968777508534585</v>
      </c>
      <c r="AF69" s="79">
        <f t="shared" si="30"/>
        <v>3.6729559748427673E-13</v>
      </c>
      <c r="AG69" s="78">
        <f t="shared" si="31"/>
        <v>1.3574660633484115E-3</v>
      </c>
      <c r="AH69" s="78">
        <f>($M$3/$M$2-1)*$M$4*AF69/(AG69*$E$26^3)</f>
        <v>1.7486783066407361E-6</v>
      </c>
      <c r="AI69" s="72">
        <f t="shared" si="32"/>
        <v>0</v>
      </c>
      <c r="AJ69" s="73">
        <f t="shared" si="33"/>
        <v>3.9711207943906922E-12</v>
      </c>
      <c r="AK69" s="72">
        <f t="shared" si="34"/>
        <v>1.3574660633484115E-3</v>
      </c>
      <c r="AL69" s="73" t="e">
        <f t="shared" si="35"/>
        <v>#DIV/0!</v>
      </c>
    </row>
    <row r="70" spans="1:38" x14ac:dyDescent="0.25">
      <c r="A70" s="2">
        <f t="shared" si="36"/>
        <v>15</v>
      </c>
      <c r="B70" s="67">
        <v>1.4</v>
      </c>
      <c r="C70" s="72">
        <f>$D$19/(($M$3-$M$2)*$M$4*B70/1000)</f>
        <v>0</v>
      </c>
      <c r="D70" s="82">
        <f t="shared" si="16"/>
        <v>1.4138364779874215E-12</v>
      </c>
      <c r="E70" s="72">
        <f t="shared" si="17"/>
        <v>9.0497737556561458E-4</v>
      </c>
      <c r="F70" s="73" t="e">
        <f>($M$3/$M$2-1)*$M$4*D70/(E70*$E$19^3)</f>
        <v>#DIV/0!</v>
      </c>
      <c r="G70" s="173">
        <f>$D$20/(($M$3-$M$2)*$M$4*B70/1000)</f>
        <v>0</v>
      </c>
      <c r="H70" s="174">
        <f t="shared" si="18"/>
        <v>3.3584905660377357E-11</v>
      </c>
      <c r="I70" s="173">
        <f t="shared" si="19"/>
        <v>9.0497737556561458E-4</v>
      </c>
      <c r="J70" s="173" t="e">
        <f>($M$3/$M$2-1)*$M$4*H70/(I70*$E$20^3)</f>
        <v>#DIV/0!</v>
      </c>
      <c r="K70" s="72">
        <f>$D$21/(($M$3-$M$2)*$M$4*B70/1000)</f>
        <v>0</v>
      </c>
      <c r="L70" s="82">
        <f t="shared" si="20"/>
        <v>7.9044025157232712E-13</v>
      </c>
      <c r="M70" s="72">
        <f t="shared" si="21"/>
        <v>9.0497737556561458E-4</v>
      </c>
      <c r="N70" s="73" t="e">
        <f>($M$3/$M$2-1)*$M$4*L70/(M70*$E$21^3)</f>
        <v>#DIV/0!</v>
      </c>
      <c r="O70" s="78">
        <f>$D$22/(($M$3-$M$2)*$M$4*B70/1000)</f>
        <v>1.1686435906122916</v>
      </c>
      <c r="P70" s="79">
        <f t="shared" si="22"/>
        <v>2.5660377358490567E-12</v>
      </c>
      <c r="Q70" s="78">
        <f t="shared" si="23"/>
        <v>9.0497737556561458E-4</v>
      </c>
      <c r="R70" s="78">
        <f>($M$3/$M$2-1)*$M$4*P70/(Q70*$E$22^3)</f>
        <v>1.0649609054162688E-5</v>
      </c>
      <c r="S70" s="72">
        <f>$D$23/(($M$3-$M$2)*$M$4*B70/1000)</f>
        <v>1.1686435906122916</v>
      </c>
      <c r="T70" s="73">
        <f t="shared" si="24"/>
        <v>8.8777358490566047E-12</v>
      </c>
      <c r="U70" s="72">
        <f t="shared" si="25"/>
        <v>9.0497737556561458E-4</v>
      </c>
      <c r="V70" s="73">
        <f>($M$3/$M$2-1)*$M$4*T70/(U70*$E$23^3)</f>
        <v>3.6844515089445802E-5</v>
      </c>
      <c r="W70" s="78">
        <f>$D$24/(($M$3-$M$2)*$M$4*B70/1000)</f>
        <v>1.0157982188883861</v>
      </c>
      <c r="X70" s="79">
        <f t="shared" si="26"/>
        <v>1.1874213836477989E-12</v>
      </c>
      <c r="Y70" s="78">
        <f t="shared" si="27"/>
        <v>9.0497737556561458E-4</v>
      </c>
      <c r="Z70" s="78">
        <f>($M$3/$M$2-1)*$M$4*X70/(Y70*$E$24^3)</f>
        <v>6.0811741937963365E-6</v>
      </c>
      <c r="AA70" s="72">
        <f>$D$25/(($M$3-$M$2)*$M$4*B70/1000)</f>
        <v>1.1401851603375655</v>
      </c>
      <c r="AB70" s="73">
        <f t="shared" si="28"/>
        <v>7.41383647798742E-12</v>
      </c>
      <c r="AC70" s="72">
        <f t="shared" si="29"/>
        <v>9.0497737556561458E-4</v>
      </c>
      <c r="AD70" s="82">
        <f>($M$3/$M$2-1)*$M$4*AB70/(AC70*$E$25^3)</f>
        <v>3.1928144117941109E-5</v>
      </c>
      <c r="AE70" s="78">
        <f>$D$26/(($M$3-$M$2)*$M$4*B70/1000)</f>
        <v>0.81383967869335128</v>
      </c>
      <c r="AF70" s="79">
        <f t="shared" si="30"/>
        <v>1.1906918238993708E-11</v>
      </c>
      <c r="AG70" s="78">
        <f t="shared" si="31"/>
        <v>9.0497737556561458E-4</v>
      </c>
      <c r="AH70" s="78">
        <f>($M$3/$M$2-1)*$M$4*AF70/(AG70*$E$26^3)</f>
        <v>8.5032476972574035E-5</v>
      </c>
      <c r="AI70" s="72">
        <f t="shared" si="32"/>
        <v>0</v>
      </c>
      <c r="AJ70" s="73">
        <f t="shared" si="33"/>
        <v>8.1065638285492748E-12</v>
      </c>
      <c r="AK70" s="72">
        <f t="shared" si="34"/>
        <v>9.0497737556561458E-4</v>
      </c>
      <c r="AL70" s="73" t="e">
        <f t="shared" si="35"/>
        <v>#DIV/0!</v>
      </c>
    </row>
    <row r="71" spans="1:38" x14ac:dyDescent="0.25">
      <c r="A71" s="2">
        <f t="shared" si="36"/>
        <v>16</v>
      </c>
      <c r="B71" s="67">
        <v>1</v>
      </c>
      <c r="C71" s="72">
        <f>$D$19/(($M$3-$M$2)*$M$4*B71/1000)</f>
        <v>0</v>
      </c>
      <c r="D71" s="82">
        <f t="shared" si="16"/>
        <v>1.7640251572327042E-12</v>
      </c>
      <c r="E71" s="72">
        <f t="shared" si="17"/>
        <v>2.5343191042496417E-2</v>
      </c>
      <c r="F71" s="73" t="e">
        <f>($M$3/$M$2-1)*$M$4*D71/(E71*$E$19^3)</f>
        <v>#DIV/0!</v>
      </c>
      <c r="G71" s="173">
        <f>$D$20/(($M$3-$M$2)*$M$4*B71/1000)</f>
        <v>0</v>
      </c>
      <c r="H71" s="174">
        <f t="shared" si="18"/>
        <v>2.405031446540881E-11</v>
      </c>
      <c r="I71" s="173">
        <f t="shared" si="19"/>
        <v>2.5343191042496417E-2</v>
      </c>
      <c r="J71" s="173" t="e">
        <f>($M$3/$M$2-1)*$M$4*H71/(I71*$E$20^3)</f>
        <v>#DIV/0!</v>
      </c>
      <c r="K71" s="72">
        <f>$D$21/(($M$3-$M$2)*$M$4*B71/1000)</f>
        <v>0</v>
      </c>
      <c r="L71" s="82">
        <f t="shared" si="20"/>
        <v>1.1446540880503145E-12</v>
      </c>
      <c r="M71" s="72">
        <f t="shared" si="21"/>
        <v>2.5343191042496417E-2</v>
      </c>
      <c r="N71" s="73" t="e">
        <f>($M$3/$M$2-1)*$M$4*L71/(M71*$E$21^3)</f>
        <v>#DIV/0!</v>
      </c>
      <c r="O71" s="78">
        <f>$D$22/(($M$3-$M$2)*$M$4*B71/1000)</f>
        <v>1.6361010268572083</v>
      </c>
      <c r="P71" s="79">
        <f t="shared" si="22"/>
        <v>3.53811320754717E-12</v>
      </c>
      <c r="Q71" s="78">
        <f t="shared" si="23"/>
        <v>2.5343191042496417E-2</v>
      </c>
      <c r="R71" s="78">
        <f>($M$3/$M$2-1)*$M$4*P71/(Q71*$E$22^3)</f>
        <v>5.2434698568189284E-7</v>
      </c>
      <c r="S71" s="72">
        <f>$D$23/(($M$3-$M$2)*$M$4*B71/1000)</f>
        <v>1.6361010268572083</v>
      </c>
      <c r="T71" s="73">
        <f t="shared" si="24"/>
        <v>9.9768553459119503E-12</v>
      </c>
      <c r="U71" s="72">
        <f t="shared" si="25"/>
        <v>2.5343191042496417E-2</v>
      </c>
      <c r="V71" s="73">
        <f>($M$3/$M$2-1)*$M$4*T71/(U71*$E$23^3)</f>
        <v>1.478566037981549E-6</v>
      </c>
      <c r="W71" s="78">
        <f>$D$24/(($M$3-$M$2)*$M$4*B71/1000)</f>
        <v>1.4221175064437404</v>
      </c>
      <c r="X71" s="79">
        <f t="shared" si="26"/>
        <v>1.0872955974842767E-12</v>
      </c>
      <c r="Y71" s="78">
        <f t="shared" si="27"/>
        <v>2.5343191042496417E-2</v>
      </c>
      <c r="Z71" s="78">
        <f>($M$3/$M$2-1)*$M$4*X71/(Y71*$E$24^3)</f>
        <v>1.9884131762870344E-7</v>
      </c>
      <c r="AA71" s="72">
        <f>$D$25/(($M$3-$M$2)*$M$4*B71/1000)</f>
        <v>1.5962592244725915</v>
      </c>
      <c r="AB71" s="73">
        <f t="shared" si="28"/>
        <v>1.3348427672955974E-11</v>
      </c>
      <c r="AC71" s="72">
        <f t="shared" si="29"/>
        <v>2.5343191042496417E-2</v>
      </c>
      <c r="AD71" s="82">
        <f>($M$3/$M$2-1)*$M$4*AB71/(AC71*$E$25^3)</f>
        <v>2.0527554293921522E-6</v>
      </c>
      <c r="AE71" s="78">
        <f>$D$26/(($M$3-$M$2)*$M$4*B71/1000)</f>
        <v>1.1393755501706917</v>
      </c>
      <c r="AF71" s="79">
        <f t="shared" si="30"/>
        <v>1.0389937106918238E-11</v>
      </c>
      <c r="AG71" s="78">
        <f t="shared" si="31"/>
        <v>2.5343191042496417E-2</v>
      </c>
      <c r="AH71" s="78">
        <f>($M$3/$M$2-1)*$M$4*AF71/(AG71*$E$26^3)</f>
        <v>2.6495663645668649E-6</v>
      </c>
      <c r="AI71" s="72">
        <f t="shared" si="32"/>
        <v>0</v>
      </c>
      <c r="AJ71" s="73">
        <f t="shared" si="33"/>
        <v>6.3017578950986087E-12</v>
      </c>
      <c r="AK71" s="72">
        <f t="shared" si="34"/>
        <v>2.5343191042496417E-2</v>
      </c>
      <c r="AL71" s="73" t="e">
        <f t="shared" si="35"/>
        <v>#DIV/0!</v>
      </c>
    </row>
    <row r="72" spans="1:38" x14ac:dyDescent="0.25">
      <c r="A72" s="2">
        <f t="shared" si="36"/>
        <v>17</v>
      </c>
      <c r="B72" s="67">
        <v>0.7</v>
      </c>
      <c r="C72" s="72">
        <f>$D$19/(($M$3-$M$2)*$M$4*B72/1000)</f>
        <v>0</v>
      </c>
      <c r="D72" s="82">
        <f t="shared" si="16"/>
        <v>2.1308176100628931E-12</v>
      </c>
      <c r="E72" s="72">
        <f t="shared" si="17"/>
        <v>1.8954130943692853E-3</v>
      </c>
      <c r="F72" s="73" t="e">
        <f>($M$3/$M$2-1)*$M$4*D72/(E72*$E$19^3)</f>
        <v>#DIV/0!</v>
      </c>
      <c r="G72" s="173">
        <f>$D$20/(($M$3-$M$2)*$M$4*B72/1000)</f>
        <v>0</v>
      </c>
      <c r="H72" s="174">
        <f t="shared" si="18"/>
        <v>2.018616352201258E-11</v>
      </c>
      <c r="I72" s="173">
        <f t="shared" si="19"/>
        <v>1.8954130943692853E-3</v>
      </c>
      <c r="J72" s="173" t="e">
        <f>($M$3/$M$2-1)*$M$4*H72/(I72*$E$20^3)</f>
        <v>#DIV/0!</v>
      </c>
      <c r="K72" s="72">
        <f>$D$21/(($M$3-$M$2)*$M$4*B72/1000)</f>
        <v>0</v>
      </c>
      <c r="L72" s="82">
        <f t="shared" si="20"/>
        <v>2.088050314465409E-12</v>
      </c>
      <c r="M72" s="72">
        <f t="shared" si="21"/>
        <v>1.8954130943692853E-3</v>
      </c>
      <c r="N72" s="73" t="e">
        <f>($M$3/$M$2-1)*$M$4*L72/(M72*$E$21^3)</f>
        <v>#DIV/0!</v>
      </c>
      <c r="O72" s="78">
        <f>$D$22/(($M$3-$M$2)*$M$4*B72/1000)</f>
        <v>2.3372871812245832</v>
      </c>
      <c r="P72" s="79">
        <f t="shared" si="22"/>
        <v>4.847044025157234E-12</v>
      </c>
      <c r="Q72" s="78">
        <f t="shared" si="23"/>
        <v>1.8954130943692853E-3</v>
      </c>
      <c r="R72" s="78">
        <f>($M$3/$M$2-1)*$M$4*P72/(Q72*$E$22^3)</f>
        <v>9.6046476263041247E-6</v>
      </c>
      <c r="S72" s="72">
        <f>$D$23/(($M$3-$M$2)*$M$4*B72/1000)</f>
        <v>2.3372871812245832</v>
      </c>
      <c r="T72" s="73">
        <f t="shared" si="24"/>
        <v>1.0863396226415096E-11</v>
      </c>
      <c r="U72" s="72">
        <f t="shared" si="25"/>
        <v>1.8954130943692853E-3</v>
      </c>
      <c r="V72" s="73">
        <f>($M$3/$M$2-1)*$M$4*T72/(U72*$E$23^3)</f>
        <v>2.1526334862670091E-5</v>
      </c>
      <c r="W72" s="78">
        <f>$D$24/(($M$3-$M$2)*$M$4*B72/1000)</f>
        <v>2.0315964377767721</v>
      </c>
      <c r="X72" s="79">
        <f t="shared" si="26"/>
        <v>3.5723270440251568E-12</v>
      </c>
      <c r="Y72" s="78">
        <f t="shared" si="27"/>
        <v>1.8954130943692853E-3</v>
      </c>
      <c r="Z72" s="78">
        <f>($M$3/$M$2-1)*$M$4*X72/(Y72*$E$24^3)</f>
        <v>8.7350950481177565E-6</v>
      </c>
      <c r="AA72" s="72">
        <f>$D$25/(($M$3-$M$2)*$M$4*B72/1000)</f>
        <v>2.2803703206751309</v>
      </c>
      <c r="AB72" s="73">
        <f t="shared" si="28"/>
        <v>2.172955974842767E-11</v>
      </c>
      <c r="AC72" s="72">
        <f t="shared" si="29"/>
        <v>1.8954130943692853E-3</v>
      </c>
      <c r="AD72" s="82">
        <f>($M$3/$M$2-1)*$M$4*AB72/(AC72*$E$25^3)</f>
        <v>4.468023462496148E-5</v>
      </c>
      <c r="AE72" s="78">
        <f>$D$26/(($M$3-$M$2)*$M$4*B72/1000)</f>
        <v>1.6276793573867026</v>
      </c>
      <c r="AF72" s="79">
        <f t="shared" si="30"/>
        <v>9.6983647798742133E-12</v>
      </c>
      <c r="AG72" s="78">
        <f t="shared" si="31"/>
        <v>1.8954130943692853E-3</v>
      </c>
      <c r="AH72" s="78">
        <f>($M$3/$M$2-1)*$M$4*AF72/(AG72*$E$26^3)</f>
        <v>3.3068753057819528E-5</v>
      </c>
      <c r="AI72" s="72">
        <f t="shared" si="32"/>
        <v>0</v>
      </c>
      <c r="AJ72" s="73">
        <f t="shared" si="33"/>
        <v>6.8148084437072457E-12</v>
      </c>
      <c r="AK72" s="72">
        <f t="shared" si="34"/>
        <v>1.8954130943692853E-3</v>
      </c>
      <c r="AL72" s="73" t="e">
        <f t="shared" si="35"/>
        <v>#DIV/0!</v>
      </c>
    </row>
    <row r="73" spans="1:38" x14ac:dyDescent="0.25">
      <c r="A73" s="2">
        <f t="shared" si="36"/>
        <v>18</v>
      </c>
      <c r="B73" s="67">
        <v>0.5</v>
      </c>
      <c r="C73" s="72">
        <f>$D$19/(($M$3-$M$2)*$M$4*B73/1000)</f>
        <v>0</v>
      </c>
      <c r="D73" s="82">
        <f t="shared" si="16"/>
        <v>2.6867924528301891E-12</v>
      </c>
      <c r="E73" s="72">
        <f t="shared" si="17"/>
        <v>8.650709206137662E-3</v>
      </c>
      <c r="F73" s="73" t="e">
        <f>($M$3/$M$2-1)*$M$4*D73/(E73*$E$19^3)</f>
        <v>#DIV/0!</v>
      </c>
      <c r="G73" s="173">
        <f>$D$20/(($M$3-$M$2)*$M$4*B73/1000)</f>
        <v>0</v>
      </c>
      <c r="H73" s="174">
        <f t="shared" si="18"/>
        <v>1.5144654088050317E-11</v>
      </c>
      <c r="I73" s="173">
        <f t="shared" si="19"/>
        <v>8.650709206137662E-3</v>
      </c>
      <c r="J73" s="173" t="e">
        <f>($M$3/$M$2-1)*$M$4*H73/(I73*$E$20^3)</f>
        <v>#DIV/0!</v>
      </c>
      <c r="K73" s="72">
        <f>$D$21/(($M$3-$M$2)*$M$4*B73/1000)</f>
        <v>0</v>
      </c>
      <c r="L73" s="82">
        <f t="shared" si="20"/>
        <v>3.2357232704402514E-12</v>
      </c>
      <c r="M73" s="72">
        <f t="shared" si="21"/>
        <v>8.650709206137662E-3</v>
      </c>
      <c r="N73" s="73" t="e">
        <f>($M$3/$M$2-1)*$M$4*L73/(M73*$E$21^3)</f>
        <v>#DIV/0!</v>
      </c>
      <c r="O73" s="78">
        <f>$D$22/(($M$3-$M$2)*$M$4*B73/1000)</f>
        <v>3.2722020537144165</v>
      </c>
      <c r="P73" s="79">
        <f t="shared" si="22"/>
        <v>4.7164779874213837E-12</v>
      </c>
      <c r="Q73" s="78">
        <f t="shared" si="23"/>
        <v>8.650709206137662E-3</v>
      </c>
      <c r="R73" s="78">
        <f>($M$3/$M$2-1)*$M$4*P73/(Q73*$E$22^3)</f>
        <v>2.0477382697179757E-6</v>
      </c>
      <c r="S73" s="72">
        <f>$D$23/(($M$3-$M$2)*$M$4*B73/1000)</f>
        <v>3.2722020537144165</v>
      </c>
      <c r="T73" s="73">
        <f t="shared" si="24"/>
        <v>9.9522012578616371E-12</v>
      </c>
      <c r="U73" s="72">
        <f t="shared" si="25"/>
        <v>8.650709206137662E-3</v>
      </c>
      <c r="V73" s="73">
        <f>($M$3/$M$2-1)*$M$4*T73/(U73*$E$23^3)</f>
        <v>4.3209156150012333E-6</v>
      </c>
      <c r="W73" s="78">
        <f>$D$24/(($M$3-$M$2)*$M$4*B73/1000)</f>
        <v>2.8442350128874807</v>
      </c>
      <c r="X73" s="79">
        <f t="shared" si="26"/>
        <v>3.6704402515723266E-12</v>
      </c>
      <c r="Y73" s="78">
        <f t="shared" si="27"/>
        <v>8.650709206137662E-3</v>
      </c>
      <c r="Z73" s="78">
        <f>($M$3/$M$2-1)*$M$4*X73/(Y73*$E$24^3)</f>
        <v>1.966467375362628E-6</v>
      </c>
      <c r="AA73" s="72">
        <f>$D$25/(($M$3-$M$2)*$M$4*B73/1000)</f>
        <v>3.192518448945183</v>
      </c>
      <c r="AB73" s="73">
        <f t="shared" si="28"/>
        <v>2.8100628930817605E-11</v>
      </c>
      <c r="AC73" s="72">
        <f t="shared" si="29"/>
        <v>8.650709206137662E-3</v>
      </c>
      <c r="AD73" s="82">
        <f>($M$3/$M$2-1)*$M$4*AB73/(AC73*$E$25^3)</f>
        <v>1.2659971293307011E-5</v>
      </c>
      <c r="AE73" s="78">
        <f>$D$26/(($M$3-$M$2)*$M$4*B73/1000)</f>
        <v>2.2787511003413834</v>
      </c>
      <c r="AF73" s="79">
        <f t="shared" si="30"/>
        <v>5.2830188679245285E-14</v>
      </c>
      <c r="AG73" s="78">
        <f t="shared" si="31"/>
        <v>8.650709206137662E-3</v>
      </c>
      <c r="AH73" s="78">
        <f>($M$3/$M$2-1)*$M$4*AF73/(AG73*$E$26^3)</f>
        <v>3.9468773329707136E-8</v>
      </c>
      <c r="AI73" s="72">
        <f t="shared" si="32"/>
        <v>0</v>
      </c>
      <c r="AJ73" s="73">
        <f t="shared" si="33"/>
        <v>6.5856702093642426E-12</v>
      </c>
      <c r="AK73" s="72">
        <f t="shared" si="34"/>
        <v>8.650709206137662E-3</v>
      </c>
      <c r="AL73" s="73" t="e">
        <f t="shared" si="35"/>
        <v>#DIV/0!</v>
      </c>
    </row>
    <row r="74" spans="1:38" x14ac:dyDescent="0.25">
      <c r="A74" s="2">
        <f t="shared" si="36"/>
        <v>19</v>
      </c>
      <c r="B74" s="67">
        <v>0.1</v>
      </c>
      <c r="C74" s="72">
        <f>$D$19/(($M$3-$M$2)*$M$4*B74/1000)</f>
        <v>0</v>
      </c>
      <c r="D74" s="82">
        <f t="shared" si="16"/>
        <v>6.9710691823899367E-12</v>
      </c>
      <c r="E74" s="72">
        <f t="shared" si="17"/>
        <v>9.3595554883954112E-3</v>
      </c>
      <c r="F74" s="73" t="e">
        <f>($M$3/$M$2-1)*$M$4*D74/(E74*$E$19^3)</f>
        <v>#DIV/0!</v>
      </c>
      <c r="G74" s="173">
        <f>$D$20/(($M$3-$M$2)*$M$4*B74/1000)</f>
        <v>0</v>
      </c>
      <c r="H74" s="174">
        <f t="shared" si="18"/>
        <v>2.298616352201258E-11</v>
      </c>
      <c r="I74" s="173">
        <f t="shared" si="19"/>
        <v>9.3595554883954112E-3</v>
      </c>
      <c r="J74" s="173" t="e">
        <f>($M$3/$M$2-1)*$M$4*H74/(I74*$E$20^3)</f>
        <v>#DIV/0!</v>
      </c>
      <c r="K74" s="72">
        <f>$D$21/(($M$3-$M$2)*$M$4*B74/1000)</f>
        <v>0</v>
      </c>
      <c r="L74" s="82">
        <f t="shared" si="20"/>
        <v>1.1632704402515723E-11</v>
      </c>
      <c r="M74" s="72">
        <f t="shared" si="21"/>
        <v>9.3595554883954112E-3</v>
      </c>
      <c r="N74" s="73" t="e">
        <f>($M$3/$M$2-1)*$M$4*L74/(M74*$E$21^3)</f>
        <v>#DIV/0!</v>
      </c>
      <c r="O74" s="78">
        <f>$D$22/(($M$3-$M$2)*$M$4*B74/1000)</f>
        <v>16.36101026857208</v>
      </c>
      <c r="P74" s="79">
        <f t="shared" si="22"/>
        <v>5.5849056603773594E-12</v>
      </c>
      <c r="Q74" s="78">
        <f t="shared" si="23"/>
        <v>9.3595554883954112E-3</v>
      </c>
      <c r="R74" s="78">
        <f>($M$3/$M$2-1)*$M$4*P74/(Q74*$E$22^3)</f>
        <v>2.2411398941884645E-6</v>
      </c>
      <c r="S74" s="72">
        <f>$D$23/(($M$3-$M$2)*$M$4*B74/1000)</f>
        <v>16.36101026857208</v>
      </c>
      <c r="T74" s="73">
        <f t="shared" si="24"/>
        <v>1.2387421383647801E-11</v>
      </c>
      <c r="U74" s="72">
        <f t="shared" si="25"/>
        <v>9.3595554883954112E-3</v>
      </c>
      <c r="V74" s="73">
        <f>($M$3/$M$2-1)*$M$4*T74/(U74*$E$23^3)</f>
        <v>4.9708886662090091E-6</v>
      </c>
      <c r="W74" s="78">
        <f>$D$24/(($M$3-$M$2)*$M$4*B74/1000)</f>
        <v>14.2211750644374</v>
      </c>
      <c r="X74" s="79">
        <f t="shared" si="26"/>
        <v>2.5653081761006288E-11</v>
      </c>
      <c r="Y74" s="78">
        <f t="shared" si="27"/>
        <v>9.3595554883954112E-3</v>
      </c>
      <c r="Z74" s="78">
        <f>($M$3/$M$2-1)*$M$4*X74/(Y74*$E$24^3)</f>
        <v>1.2702950979616834E-5</v>
      </c>
      <c r="AA74" s="72">
        <f>$D$25/(($M$3-$M$2)*$M$4*B74/1000)</f>
        <v>15.962592244725913</v>
      </c>
      <c r="AB74" s="73">
        <f t="shared" si="28"/>
        <v>5.5569811320754711E-11</v>
      </c>
      <c r="AC74" s="72">
        <f t="shared" si="29"/>
        <v>9.3595554883954112E-3</v>
      </c>
      <c r="AD74" s="82">
        <f>($M$3/$M$2-1)*$M$4*AB74/(AC74*$E$25^3)</f>
        <v>2.3139399972219167E-5</v>
      </c>
      <c r="AE74" s="78">
        <f>$D$26/(($M$3-$M$2)*$M$4*B74/1000)</f>
        <v>11.393755501706917</v>
      </c>
      <c r="AF74" s="79">
        <f t="shared" si="30"/>
        <v>5.7534591194968549E-12</v>
      </c>
      <c r="AG74" s="78">
        <f t="shared" si="31"/>
        <v>9.3595554883954112E-3</v>
      </c>
      <c r="AH74" s="78">
        <f>($M$3/$M$2-1)*$M$4*AF74/(AG74*$E$26^3)</f>
        <v>3.9728026225063782E-6</v>
      </c>
      <c r="AI74" s="72">
        <f t="shared" si="32"/>
        <v>0</v>
      </c>
      <c r="AJ74" s="73">
        <f t="shared" si="33"/>
        <v>1.0435375126593103E-11</v>
      </c>
      <c r="AK74" s="72">
        <f t="shared" si="34"/>
        <v>9.3595554883954112E-3</v>
      </c>
      <c r="AL74" s="73" t="e">
        <f t="shared" si="35"/>
        <v>#DIV/0!</v>
      </c>
    </row>
    <row r="75" spans="1:38" x14ac:dyDescent="0.25">
      <c r="P75" s="80"/>
      <c r="Q75" s="80"/>
      <c r="X75" s="81"/>
      <c r="Y75" s="81"/>
    </row>
    <row r="77" spans="1:38" x14ac:dyDescent="0.25">
      <c r="A77" s="32" t="s">
        <v>97</v>
      </c>
    </row>
    <row r="78" spans="1:38" x14ac:dyDescent="0.25">
      <c r="A78" s="85" t="s">
        <v>76</v>
      </c>
      <c r="B78" s="86" t="s">
        <v>98</v>
      </c>
      <c r="C78" s="86" t="s">
        <v>0</v>
      </c>
      <c r="D78" s="175" t="s">
        <v>1</v>
      </c>
      <c r="E78" s="86" t="s">
        <v>2</v>
      </c>
      <c r="F78" s="6" t="s">
        <v>3</v>
      </c>
      <c r="G78" s="86" t="s">
        <v>4</v>
      </c>
      <c r="H78" s="86" t="s">
        <v>5</v>
      </c>
      <c r="I78" s="86" t="s">
        <v>6</v>
      </c>
      <c r="J78" s="86" t="s">
        <v>7</v>
      </c>
      <c r="K78" s="86" t="s">
        <v>8</v>
      </c>
      <c r="V78" s="6" t="s">
        <v>100</v>
      </c>
      <c r="W78" s="2">
        <v>1</v>
      </c>
      <c r="X78"/>
      <c r="Y78"/>
      <c r="Z78"/>
    </row>
    <row r="79" spans="1:38" x14ac:dyDescent="0.25">
      <c r="A79" s="88">
        <f>B56</f>
        <v>180</v>
      </c>
      <c r="B79" s="89" t="s">
        <v>84</v>
      </c>
      <c r="C79" s="90">
        <f>C56</f>
        <v>0</v>
      </c>
      <c r="D79" s="176">
        <f>G56</f>
        <v>0</v>
      </c>
      <c r="E79" s="91">
        <f>K56</f>
        <v>0</v>
      </c>
      <c r="F79" s="91">
        <f>O56</f>
        <v>9.0894501492067119E-3</v>
      </c>
      <c r="G79" s="91">
        <f>S56</f>
        <v>9.0894501492067119E-3</v>
      </c>
      <c r="H79" s="91">
        <f>W56</f>
        <v>7.9006528135763341E-3</v>
      </c>
      <c r="I79" s="91">
        <f>AA56</f>
        <v>8.8681068026255066E-3</v>
      </c>
      <c r="J79" s="91">
        <f>AE56</f>
        <v>6.3298641676149533E-3</v>
      </c>
      <c r="K79" s="91">
        <f>AI56</f>
        <v>0</v>
      </c>
      <c r="V79" s="6" t="s">
        <v>101</v>
      </c>
      <c r="W79" s="2">
        <v>1.0000000000000001E-5</v>
      </c>
      <c r="X79"/>
      <c r="Y79"/>
      <c r="Z79"/>
    </row>
    <row r="80" spans="1:38" x14ac:dyDescent="0.25">
      <c r="A80" s="92"/>
      <c r="B80" s="93" t="s">
        <v>87</v>
      </c>
      <c r="C80" s="94" t="e">
        <f>F56</f>
        <v>#DIV/0!</v>
      </c>
      <c r="D80" s="177" t="e">
        <f>J56</f>
        <v>#DIV/0!</v>
      </c>
      <c r="E80" s="94" t="e">
        <f>N56</f>
        <v>#DIV/0!</v>
      </c>
      <c r="F80" s="94">
        <f>R56</f>
        <v>0</v>
      </c>
      <c r="G80" s="94">
        <f>V56</f>
        <v>0</v>
      </c>
      <c r="H80" s="94">
        <f>Z56</f>
        <v>0</v>
      </c>
      <c r="I80" s="94">
        <f>AD56</f>
        <v>0</v>
      </c>
      <c r="J80" s="94">
        <f>AH56</f>
        <v>0</v>
      </c>
      <c r="K80" s="94" t="e">
        <f>AL56</f>
        <v>#DIV/0!</v>
      </c>
      <c r="X80"/>
      <c r="Y80"/>
      <c r="Z80"/>
    </row>
    <row r="81" spans="1:26" x14ac:dyDescent="0.25">
      <c r="A81" s="88">
        <f>B57</f>
        <v>128</v>
      </c>
      <c r="B81" s="89" t="s">
        <v>84</v>
      </c>
      <c r="C81" s="90">
        <f>C57</f>
        <v>0</v>
      </c>
      <c r="D81" s="176">
        <f>G57</f>
        <v>0</v>
      </c>
      <c r="E81" s="91">
        <f>K57</f>
        <v>0</v>
      </c>
      <c r="F81" s="91">
        <f>O57</f>
        <v>1.278203927232194E-2</v>
      </c>
      <c r="G81" s="91">
        <f>S57</f>
        <v>1.278203927232194E-2</v>
      </c>
      <c r="H81" s="91">
        <f>W57</f>
        <v>1.1110293019091722E-2</v>
      </c>
      <c r="I81" s="91">
        <f>AA57</f>
        <v>1.2470775191192121E-2</v>
      </c>
      <c r="J81" s="91">
        <f>AE57</f>
        <v>8.9013714857085289E-3</v>
      </c>
      <c r="K81" s="91">
        <f>AI57</f>
        <v>0</v>
      </c>
      <c r="V81" s="6" t="s">
        <v>70</v>
      </c>
      <c r="W81" s="6" t="s">
        <v>66</v>
      </c>
      <c r="X81" s="6" t="s">
        <v>102</v>
      </c>
      <c r="Y81" s="6" t="s">
        <v>103</v>
      </c>
      <c r="Z81" s="6" t="s">
        <v>104</v>
      </c>
    </row>
    <row r="82" spans="1:26" x14ac:dyDescent="0.25">
      <c r="A82" s="92"/>
      <c r="B82" s="93" t="s">
        <v>87</v>
      </c>
      <c r="C82" s="94" t="e">
        <f>F57</f>
        <v>#DIV/0!</v>
      </c>
      <c r="D82" s="177" t="e">
        <f>J57</f>
        <v>#DIV/0!</v>
      </c>
      <c r="E82" s="94" t="e">
        <f>N57</f>
        <v>#DIV/0!</v>
      </c>
      <c r="F82" s="94">
        <f>R57</f>
        <v>0</v>
      </c>
      <c r="G82" s="94">
        <f>V57</f>
        <v>0</v>
      </c>
      <c r="H82" s="94">
        <f>Z57</f>
        <v>0</v>
      </c>
      <c r="I82" s="94">
        <f>AD57</f>
        <v>0</v>
      </c>
      <c r="J82" s="94">
        <f>AH57</f>
        <v>0</v>
      </c>
      <c r="K82" s="94" t="e">
        <f>AL57</f>
        <v>#DIV/0!</v>
      </c>
      <c r="V82" s="38">
        <v>180</v>
      </c>
      <c r="W82" s="2"/>
      <c r="X82" s="2"/>
      <c r="Y82" s="2"/>
      <c r="Z82" s="30"/>
    </row>
    <row r="83" spans="1:26" x14ac:dyDescent="0.25">
      <c r="A83" s="88">
        <f>B58</f>
        <v>90</v>
      </c>
      <c r="B83" s="89" t="s">
        <v>84</v>
      </c>
      <c r="C83" s="90">
        <f>C58</f>
        <v>0</v>
      </c>
      <c r="D83" s="176">
        <f>G58</f>
        <v>0</v>
      </c>
      <c r="E83" s="91">
        <f>K58</f>
        <v>0</v>
      </c>
      <c r="F83" s="91">
        <f>O58</f>
        <v>1.8178900298413424E-2</v>
      </c>
      <c r="G83" s="91">
        <f>S58</f>
        <v>1.8178900298413424E-2</v>
      </c>
      <c r="H83" s="91">
        <f>W58</f>
        <v>1.5801305627152668E-2</v>
      </c>
      <c r="I83" s="91">
        <f>AA58</f>
        <v>1.7736213605251013E-2</v>
      </c>
      <c r="J83" s="91">
        <f>AE58</f>
        <v>1.2659728335229907E-2</v>
      </c>
      <c r="K83" s="91">
        <f>AI58</f>
        <v>0</v>
      </c>
      <c r="V83" s="38">
        <v>128</v>
      </c>
      <c r="W83" s="2"/>
      <c r="X83" s="2"/>
      <c r="Y83" s="2"/>
      <c r="Z83" s="30"/>
    </row>
    <row r="84" spans="1:26" x14ac:dyDescent="0.25">
      <c r="A84" s="92"/>
      <c r="B84" s="93" t="s">
        <v>87</v>
      </c>
      <c r="C84" s="94" t="e">
        <f>F58</f>
        <v>#DIV/0!</v>
      </c>
      <c r="D84" s="177" t="e">
        <f>J58</f>
        <v>#DIV/0!</v>
      </c>
      <c r="E84" s="94" t="e">
        <f>N58</f>
        <v>#DIV/0!</v>
      </c>
      <c r="F84" s="94">
        <f>R58</f>
        <v>0</v>
      </c>
      <c r="G84" s="94">
        <f>V58</f>
        <v>0</v>
      </c>
      <c r="H84" s="94">
        <f>Z58</f>
        <v>0</v>
      </c>
      <c r="I84" s="94">
        <f>AD58</f>
        <v>0</v>
      </c>
      <c r="J84" s="94">
        <f>AH58</f>
        <v>0</v>
      </c>
      <c r="K84" s="94" t="e">
        <f>AL58</f>
        <v>#DIV/0!</v>
      </c>
      <c r="V84" s="38">
        <v>90</v>
      </c>
      <c r="W84" s="2"/>
      <c r="X84" s="2"/>
      <c r="Y84" s="34"/>
      <c r="Z84" s="30"/>
    </row>
    <row r="85" spans="1:26" x14ac:dyDescent="0.25">
      <c r="A85" s="88">
        <f>B59</f>
        <v>64</v>
      </c>
      <c r="B85" s="89" t="s">
        <v>84</v>
      </c>
      <c r="C85" s="90">
        <f>C59</f>
        <v>0</v>
      </c>
      <c r="D85" s="176">
        <f>G59</f>
        <v>0</v>
      </c>
      <c r="E85" s="91">
        <f>K59</f>
        <v>0</v>
      </c>
      <c r="F85" s="91">
        <f>O59</f>
        <v>2.5564078544643879E-2</v>
      </c>
      <c r="G85" s="91">
        <f>S59</f>
        <v>2.5564078544643879E-2</v>
      </c>
      <c r="H85" s="91">
        <f>W59</f>
        <v>2.2220586038183443E-2</v>
      </c>
      <c r="I85" s="91">
        <f>AA59</f>
        <v>2.4941550382384242E-2</v>
      </c>
      <c r="J85" s="91">
        <f>AE59</f>
        <v>1.7802742971417058E-2</v>
      </c>
      <c r="K85" s="91">
        <f>AI59</f>
        <v>0</v>
      </c>
      <c r="V85" s="38">
        <v>64</v>
      </c>
      <c r="W85" s="2"/>
      <c r="X85" s="2"/>
      <c r="Y85" s="34"/>
      <c r="Z85" s="30"/>
    </row>
    <row r="86" spans="1:26" x14ac:dyDescent="0.25">
      <c r="A86" s="92"/>
      <c r="B86" s="93" t="s">
        <v>87</v>
      </c>
      <c r="C86" s="94" t="e">
        <f>F59</f>
        <v>#DIV/0!</v>
      </c>
      <c r="D86" s="177" t="e">
        <f>J59</f>
        <v>#DIV/0!</v>
      </c>
      <c r="E86" s="94" t="e">
        <f>N59</f>
        <v>#DIV/0!</v>
      </c>
      <c r="F86" s="94">
        <f>R59</f>
        <v>0</v>
      </c>
      <c r="G86" s="94">
        <f>V59</f>
        <v>0</v>
      </c>
      <c r="H86" s="94">
        <f>Z59</f>
        <v>0</v>
      </c>
      <c r="I86" s="94">
        <f>AD59</f>
        <v>0</v>
      </c>
      <c r="J86" s="94">
        <f>AH59</f>
        <v>0</v>
      </c>
      <c r="K86" s="94" t="e">
        <f>AL59</f>
        <v>#DIV/0!</v>
      </c>
      <c r="V86" s="38">
        <v>45</v>
      </c>
      <c r="W86" s="2"/>
      <c r="X86" s="2"/>
      <c r="Y86" s="34"/>
      <c r="Z86" s="30"/>
    </row>
    <row r="87" spans="1:26" x14ac:dyDescent="0.25">
      <c r="A87" s="88">
        <f>B60</f>
        <v>45</v>
      </c>
      <c r="B87" s="89" t="s">
        <v>84</v>
      </c>
      <c r="C87" s="90">
        <f>C60</f>
        <v>0</v>
      </c>
      <c r="D87" s="176">
        <f>G60</f>
        <v>0</v>
      </c>
      <c r="E87" s="91">
        <f>K60</f>
        <v>0</v>
      </c>
      <c r="F87" s="91">
        <f>O60</f>
        <v>3.6357800596826848E-2</v>
      </c>
      <c r="G87" s="91">
        <f>S60</f>
        <v>3.6357800596826848E-2</v>
      </c>
      <c r="H87" s="91">
        <f>W60</f>
        <v>3.1602611254305336E-2</v>
      </c>
      <c r="I87" s="91">
        <f>AA60</f>
        <v>3.5472427210502026E-2</v>
      </c>
      <c r="J87" s="91">
        <f>AE60</f>
        <v>2.5319456670459813E-2</v>
      </c>
      <c r="K87" s="91">
        <f>AI60</f>
        <v>0</v>
      </c>
      <c r="V87" s="38">
        <v>32</v>
      </c>
      <c r="W87" s="142"/>
      <c r="X87" s="142"/>
      <c r="Y87" s="34"/>
      <c r="Z87" s="150"/>
    </row>
    <row r="88" spans="1:26" x14ac:dyDescent="0.25">
      <c r="A88" s="92"/>
      <c r="B88" s="93" t="s">
        <v>87</v>
      </c>
      <c r="C88" s="94" t="e">
        <f>F60</f>
        <v>#DIV/0!</v>
      </c>
      <c r="D88" s="177" t="e">
        <f>J60</f>
        <v>#DIV/0!</v>
      </c>
      <c r="E88" s="94" t="e">
        <f>N60</f>
        <v>#DIV/0!</v>
      </c>
      <c r="F88" s="94">
        <f>R60</f>
        <v>0</v>
      </c>
      <c r="G88" s="94">
        <f>V60</f>
        <v>0</v>
      </c>
      <c r="H88" s="94">
        <f>Z60</f>
        <v>0</v>
      </c>
      <c r="I88" s="94">
        <f>AD60</f>
        <v>0</v>
      </c>
      <c r="J88" s="94">
        <f>AH60</f>
        <v>0</v>
      </c>
      <c r="K88" s="94" t="e">
        <f>AL60</f>
        <v>#DIV/0!</v>
      </c>
      <c r="V88" s="141">
        <v>22.6</v>
      </c>
      <c r="W88" s="2"/>
      <c r="X88" s="2"/>
      <c r="Y88" s="34"/>
      <c r="Z88" s="30"/>
    </row>
    <row r="89" spans="1:26" x14ac:dyDescent="0.25">
      <c r="A89" s="88">
        <f>B61</f>
        <v>32</v>
      </c>
      <c r="B89" s="89" t="s">
        <v>84</v>
      </c>
      <c r="C89" s="90">
        <f>C61</f>
        <v>0</v>
      </c>
      <c r="D89" s="176">
        <f>G61</f>
        <v>0</v>
      </c>
      <c r="E89" s="91">
        <f>K61</f>
        <v>0</v>
      </c>
      <c r="F89" s="91">
        <f>O61</f>
        <v>5.1128157089287758E-2</v>
      </c>
      <c r="G89" s="91">
        <f>S61</f>
        <v>5.1128157089287758E-2</v>
      </c>
      <c r="H89" s="91">
        <f>W61</f>
        <v>4.4441172076366886E-2</v>
      </c>
      <c r="I89" s="91">
        <f>AA61</f>
        <v>4.9883100764768484E-2</v>
      </c>
      <c r="J89" s="91">
        <f>AE61</f>
        <v>3.5605485942834116E-2</v>
      </c>
      <c r="K89" s="91">
        <f>AI61</f>
        <v>0</v>
      </c>
      <c r="V89" s="141">
        <v>16</v>
      </c>
      <c r="W89" s="2"/>
      <c r="X89" s="134"/>
      <c r="Y89" s="34"/>
      <c r="Z89" s="30"/>
    </row>
    <row r="90" spans="1:26" x14ac:dyDescent="0.25">
      <c r="A90" s="92"/>
      <c r="B90" s="93" t="s">
        <v>87</v>
      </c>
      <c r="C90" s="94" t="e">
        <f>F61</f>
        <v>#DIV/0!</v>
      </c>
      <c r="D90" s="177" t="e">
        <f>J61</f>
        <v>#DIV/0!</v>
      </c>
      <c r="E90" s="94" t="e">
        <f>N61</f>
        <v>#DIV/0!</v>
      </c>
      <c r="F90" s="94">
        <f>R61</f>
        <v>0</v>
      </c>
      <c r="G90" s="94">
        <f>V61</f>
        <v>0</v>
      </c>
      <c r="H90" s="94">
        <f>Z61</f>
        <v>0</v>
      </c>
      <c r="I90" s="94">
        <f>AD61</f>
        <v>0</v>
      </c>
      <c r="J90" s="94">
        <f>AH61</f>
        <v>0</v>
      </c>
      <c r="K90" s="94" t="e">
        <f>AL61</f>
        <v>#DIV/0!</v>
      </c>
      <c r="V90" s="141">
        <v>11</v>
      </c>
      <c r="W90" s="2"/>
      <c r="X90" s="2"/>
      <c r="Y90" s="34"/>
      <c r="Z90" s="30"/>
    </row>
    <row r="91" spans="1:26" x14ac:dyDescent="0.25">
      <c r="A91" s="88">
        <f>B62</f>
        <v>22.6</v>
      </c>
      <c r="B91" s="89" t="s">
        <v>84</v>
      </c>
      <c r="C91" s="90">
        <f>C62</f>
        <v>0</v>
      </c>
      <c r="D91" s="176">
        <f>G62</f>
        <v>0</v>
      </c>
      <c r="E91" s="91">
        <f>K62</f>
        <v>0</v>
      </c>
      <c r="F91" s="91">
        <f>O62</f>
        <v>7.2393850745894162E-2</v>
      </c>
      <c r="G91" s="91">
        <f>S62</f>
        <v>7.2393850745894162E-2</v>
      </c>
      <c r="H91" s="91">
        <f>W62</f>
        <v>6.2925553382466373E-2</v>
      </c>
      <c r="I91" s="91">
        <f>AA62</f>
        <v>7.0630939135955362E-2</v>
      </c>
      <c r="J91" s="91">
        <f>AE62</f>
        <v>5.041484735268547E-2</v>
      </c>
      <c r="K91" s="91">
        <f>AI62</f>
        <v>0</v>
      </c>
      <c r="V91" s="141">
        <v>8</v>
      </c>
      <c r="W91" s="2"/>
      <c r="X91" s="2"/>
      <c r="Y91" s="34"/>
      <c r="Z91" s="30"/>
    </row>
    <row r="92" spans="1:26" x14ac:dyDescent="0.25">
      <c r="A92" s="92"/>
      <c r="B92" s="93" t="s">
        <v>87</v>
      </c>
      <c r="C92" s="94" t="e">
        <f>F62</f>
        <v>#DIV/0!</v>
      </c>
      <c r="D92" s="177" t="e">
        <f>J62</f>
        <v>#DIV/0!</v>
      </c>
      <c r="E92" s="94" t="e">
        <f>N62</f>
        <v>#DIV/0!</v>
      </c>
      <c r="F92" s="94">
        <f>R62</f>
        <v>0</v>
      </c>
      <c r="G92" s="94">
        <f>V62</f>
        <v>0</v>
      </c>
      <c r="H92" s="94">
        <f>Z62</f>
        <v>0</v>
      </c>
      <c r="I92" s="94">
        <f>AD62</f>
        <v>0</v>
      </c>
      <c r="J92" s="94">
        <f>AH62</f>
        <v>0</v>
      </c>
      <c r="K92" s="94" t="e">
        <f>AL62</f>
        <v>#DIV/0!</v>
      </c>
      <c r="V92" s="217">
        <v>5.6</v>
      </c>
      <c r="W92" s="219">
        <v>5.0000000000000004E-6</v>
      </c>
      <c r="X92" s="220">
        <v>9.9999999999999995E-8</v>
      </c>
      <c r="Y92" s="218">
        <f>($W$79-X92)/W92</f>
        <v>1.9799999999999998</v>
      </c>
      <c r="Z92" s="143">
        <f>V92/$W$78</f>
        <v>5.6</v>
      </c>
    </row>
    <row r="93" spans="1:26" x14ac:dyDescent="0.25">
      <c r="A93" s="88">
        <f>B63</f>
        <v>16</v>
      </c>
      <c r="B93" s="89" t="s">
        <v>84</v>
      </c>
      <c r="C93" s="90">
        <f>C63</f>
        <v>0</v>
      </c>
      <c r="D93" s="176">
        <f>G63</f>
        <v>0</v>
      </c>
      <c r="E93" s="91">
        <f>K63</f>
        <v>0</v>
      </c>
      <c r="F93" s="91">
        <f>O63</f>
        <v>0.10225631417857552</v>
      </c>
      <c r="G93" s="91">
        <f>S63</f>
        <v>0.10225631417857552</v>
      </c>
      <c r="H93" s="91">
        <f>W63</f>
        <v>8.8882344152733772E-2</v>
      </c>
      <c r="I93" s="91">
        <f>AA63</f>
        <v>9.9766201529536969E-2</v>
      </c>
      <c r="J93" s="91">
        <f>AE63</f>
        <v>7.1210971885668231E-2</v>
      </c>
      <c r="K93" s="91">
        <f>AI63</f>
        <v>0</v>
      </c>
      <c r="V93" s="216">
        <v>4</v>
      </c>
      <c r="W93" s="221">
        <v>3.9999999999999998E-6</v>
      </c>
      <c r="X93" s="222">
        <v>9.9999999999999995E-7</v>
      </c>
      <c r="Y93" s="218">
        <f t="shared" ref="Y93:Y95" si="37">($W$79-X93)/W93</f>
        <v>2.25</v>
      </c>
      <c r="Z93" s="143">
        <f t="shared" ref="Z93:Z96" si="38">V93/$W$78</f>
        <v>4</v>
      </c>
    </row>
    <row r="94" spans="1:26" x14ac:dyDescent="0.25">
      <c r="A94" s="88"/>
      <c r="B94" s="93" t="s">
        <v>87</v>
      </c>
      <c r="C94" s="94" t="e">
        <f>F63</f>
        <v>#DIV/0!</v>
      </c>
      <c r="D94" s="177" t="e">
        <f>J63</f>
        <v>#DIV/0!</v>
      </c>
      <c r="E94" s="94" t="e">
        <f>N63</f>
        <v>#DIV/0!</v>
      </c>
      <c r="F94" s="94">
        <f>R63</f>
        <v>0</v>
      </c>
      <c r="G94" s="94">
        <f>V63</f>
        <v>0</v>
      </c>
      <c r="H94" s="94">
        <f>Z63</f>
        <v>0</v>
      </c>
      <c r="I94" s="94">
        <f>AD63</f>
        <v>0</v>
      </c>
      <c r="J94" s="94">
        <f>AH63</f>
        <v>0</v>
      </c>
      <c r="K94" s="94" t="e">
        <f>AL63</f>
        <v>#DIV/0!</v>
      </c>
      <c r="V94" s="215">
        <v>2.8</v>
      </c>
      <c r="W94" s="223">
        <v>1.0000000000000001E-5</v>
      </c>
      <c r="X94" s="224">
        <v>1.9999999999999999E-6</v>
      </c>
      <c r="Y94" s="218">
        <f t="shared" si="37"/>
        <v>0.8</v>
      </c>
      <c r="Z94" s="143">
        <f t="shared" si="38"/>
        <v>2.8</v>
      </c>
    </row>
    <row r="95" spans="1:26" x14ac:dyDescent="0.25">
      <c r="A95" s="88">
        <f>B64</f>
        <v>11</v>
      </c>
      <c r="B95" s="89" t="s">
        <v>84</v>
      </c>
      <c r="C95" s="90">
        <f>C64</f>
        <v>0</v>
      </c>
      <c r="D95" s="176">
        <f>G64</f>
        <v>0</v>
      </c>
      <c r="E95" s="91">
        <f>K64</f>
        <v>0</v>
      </c>
      <c r="F95" s="91">
        <f>O64</f>
        <v>0.14873645698701893</v>
      </c>
      <c r="G95" s="91">
        <f>S64</f>
        <v>0.14873645698701893</v>
      </c>
      <c r="H95" s="91">
        <f>W64</f>
        <v>0.12928340967670365</v>
      </c>
      <c r="I95" s="91">
        <f>AA64</f>
        <v>0.14511447495205376</v>
      </c>
      <c r="J95" s="91">
        <f>AE64</f>
        <v>0.10357959547006287</v>
      </c>
      <c r="K95" s="91">
        <f>AI64</f>
        <v>0</v>
      </c>
      <c r="V95" s="214">
        <v>2</v>
      </c>
      <c r="W95" s="225">
        <v>1.0000000000000001E-5</v>
      </c>
      <c r="X95" s="226">
        <v>-4.9999999999999998E-7</v>
      </c>
      <c r="Y95" s="218">
        <f t="shared" si="37"/>
        <v>1.05</v>
      </c>
      <c r="Z95" s="143">
        <f t="shared" si="38"/>
        <v>2</v>
      </c>
    </row>
    <row r="96" spans="1:26" x14ac:dyDescent="0.25">
      <c r="A96" s="92"/>
      <c r="B96" s="93" t="s">
        <v>87</v>
      </c>
      <c r="C96" s="94" t="e">
        <f>F64</f>
        <v>#DIV/0!</v>
      </c>
      <c r="D96" s="176" t="e">
        <f>J64</f>
        <v>#DIV/0!</v>
      </c>
      <c r="E96" s="94" t="e">
        <f>N64</f>
        <v>#DIV/0!</v>
      </c>
      <c r="F96" s="94">
        <f>R64</f>
        <v>0</v>
      </c>
      <c r="G96" s="94">
        <f>V64</f>
        <v>0</v>
      </c>
      <c r="H96" s="94">
        <f>Z64</f>
        <v>0</v>
      </c>
      <c r="I96" s="94">
        <f>AD64</f>
        <v>0</v>
      </c>
      <c r="J96" s="94">
        <f>AH64</f>
        <v>0</v>
      </c>
      <c r="K96" s="94" t="e">
        <f>AL64</f>
        <v>#DIV/0!</v>
      </c>
      <c r="V96" s="213">
        <v>1.4</v>
      </c>
      <c r="W96" s="227">
        <v>3.0000000000000001E-5</v>
      </c>
      <c r="X96" s="228">
        <v>3.9999999999999998E-6</v>
      </c>
      <c r="Y96" s="218">
        <f>($W$79-X96)/W96</f>
        <v>0.20000000000000004</v>
      </c>
      <c r="Z96" s="143">
        <f t="shared" si="38"/>
        <v>1.4</v>
      </c>
    </row>
    <row r="97" spans="1:26" x14ac:dyDescent="0.25">
      <c r="A97" s="88">
        <f>B65</f>
        <v>8</v>
      </c>
      <c r="B97" s="89" t="s">
        <v>84</v>
      </c>
      <c r="C97" s="90">
        <f>C65</f>
        <v>0</v>
      </c>
      <c r="D97" s="176">
        <f>G65</f>
        <v>0</v>
      </c>
      <c r="E97" s="91">
        <f>K65</f>
        <v>0</v>
      </c>
      <c r="F97" s="91">
        <f>O65</f>
        <v>0.20451262835715103</v>
      </c>
      <c r="G97" s="91">
        <f>S65</f>
        <v>0.20451262835715103</v>
      </c>
      <c r="H97" s="91">
        <f>W65</f>
        <v>0.17776468830546754</v>
      </c>
      <c r="I97" s="91">
        <f>AA65</f>
        <v>0.19953240305907394</v>
      </c>
      <c r="J97" s="91">
        <f>AE65</f>
        <v>0.14242194377133646</v>
      </c>
      <c r="K97" s="91">
        <f>AI65</f>
        <v>0</v>
      </c>
      <c r="V97" s="145">
        <v>1</v>
      </c>
      <c r="W97" s="149">
        <v>7.9999999999999996E-7</v>
      </c>
      <c r="X97" s="149">
        <v>8.9999999999999999E-8</v>
      </c>
      <c r="Y97" s="218">
        <f>($W$79-X97)/W97</f>
        <v>12.387500000000001</v>
      </c>
      <c r="Z97" s="143">
        <f>V97/$W$78</f>
        <v>1</v>
      </c>
    </row>
    <row r="98" spans="1:26" x14ac:dyDescent="0.25">
      <c r="A98" s="92"/>
      <c r="B98" s="93" t="s">
        <v>87</v>
      </c>
      <c r="C98" s="94" t="e">
        <f>F65</f>
        <v>#DIV/0!</v>
      </c>
      <c r="D98" s="177" t="e">
        <f>J65</f>
        <v>#DIV/0!</v>
      </c>
      <c r="E98" s="94" t="e">
        <f>N65</f>
        <v>#DIV/0!</v>
      </c>
      <c r="F98" s="94">
        <f>R65</f>
        <v>0</v>
      </c>
      <c r="G98" s="94">
        <f>V65</f>
        <v>0</v>
      </c>
      <c r="H98" s="94">
        <f>Z65</f>
        <v>0</v>
      </c>
      <c r="I98" s="94">
        <f>AD65</f>
        <v>0</v>
      </c>
      <c r="J98" s="94">
        <f>AH65</f>
        <v>2.9823349202297402E-6</v>
      </c>
      <c r="K98" s="94" t="e">
        <f>AL65</f>
        <v>#DIV/0!</v>
      </c>
      <c r="V98" s="146">
        <v>0.7</v>
      </c>
      <c r="W98" s="229">
        <v>1.0000000000000001E-5</v>
      </c>
      <c r="X98" s="229">
        <v>8.9999999999999996E-7</v>
      </c>
      <c r="Y98" s="218">
        <f>($W$79-X98)/W98</f>
        <v>0.91</v>
      </c>
      <c r="Z98" s="143">
        <f>V98/$W$78</f>
        <v>0.7</v>
      </c>
    </row>
    <row r="99" spans="1:26" x14ac:dyDescent="0.25">
      <c r="A99" s="88">
        <f>B66</f>
        <v>5.6</v>
      </c>
      <c r="B99" s="89" t="s">
        <v>84</v>
      </c>
      <c r="C99" s="90">
        <f>C66</f>
        <v>0</v>
      </c>
      <c r="D99" s="176">
        <f>G66</f>
        <v>0</v>
      </c>
      <c r="E99" s="91">
        <f>K66</f>
        <v>0</v>
      </c>
      <c r="F99" s="91">
        <f>O66</f>
        <v>0.2921608976530729</v>
      </c>
      <c r="G99" s="91">
        <f>S66</f>
        <v>0.2921608976530729</v>
      </c>
      <c r="H99" s="91">
        <f>W66</f>
        <v>0.25394955472209652</v>
      </c>
      <c r="I99" s="91">
        <f>AA66</f>
        <v>0.28504629008439136</v>
      </c>
      <c r="J99" s="91">
        <f>AE66</f>
        <v>0.20345991967333782</v>
      </c>
      <c r="K99" s="91">
        <f>AI66</f>
        <v>0</v>
      </c>
      <c r="V99" s="147">
        <v>0.5</v>
      </c>
      <c r="W99" s="230">
        <v>1.9999999999999999E-6</v>
      </c>
      <c r="X99" s="230">
        <v>-2.9999999999999999E-7</v>
      </c>
      <c r="Y99" s="218">
        <f>($W$79-X99)/W99</f>
        <v>5.1500000000000012</v>
      </c>
      <c r="Z99" s="143">
        <f>V99/$W$78</f>
        <v>0.5</v>
      </c>
    </row>
    <row r="100" spans="1:26" x14ac:dyDescent="0.25">
      <c r="A100" s="92"/>
      <c r="B100" s="93" t="s">
        <v>87</v>
      </c>
      <c r="C100" s="94" t="e">
        <f>F66</f>
        <v>#DIV/0!</v>
      </c>
      <c r="D100" s="177" t="e">
        <f>J66</f>
        <v>#DIV/0!</v>
      </c>
      <c r="E100" s="94" t="e">
        <f>N66</f>
        <v>#DIV/0!</v>
      </c>
      <c r="F100" s="94">
        <f>R66</f>
        <v>0</v>
      </c>
      <c r="G100" s="94">
        <f>V66</f>
        <v>2.6459580142658723E-6</v>
      </c>
      <c r="H100" s="94">
        <f>Z66</f>
        <v>0</v>
      </c>
      <c r="I100" s="94">
        <f>AD66</f>
        <v>2.6353990691174777E-6</v>
      </c>
      <c r="J100" s="94">
        <f>AH66</f>
        <v>4.6531611104789272E-6</v>
      </c>
      <c r="K100" s="94" t="e">
        <f>AL66</f>
        <v>#DIV/0!</v>
      </c>
      <c r="V100" s="148">
        <v>0.1</v>
      </c>
      <c r="W100" s="231">
        <v>5.9999999999999997E-7</v>
      </c>
      <c r="X100" s="231">
        <v>-4.9999999999999998E-8</v>
      </c>
      <c r="Y100" s="218">
        <f>($W$79-X100)/W100</f>
        <v>16.75</v>
      </c>
      <c r="Z100" s="143">
        <f>V100/$W$78</f>
        <v>0.1</v>
      </c>
    </row>
    <row r="101" spans="1:26" x14ac:dyDescent="0.25">
      <c r="A101" s="195">
        <f>B67</f>
        <v>4</v>
      </c>
      <c r="B101" s="196" t="s">
        <v>84</v>
      </c>
      <c r="C101" s="197">
        <f>C67</f>
        <v>0</v>
      </c>
      <c r="D101" s="198">
        <f>G67</f>
        <v>0</v>
      </c>
      <c r="E101" s="199">
        <f>K67</f>
        <v>0</v>
      </c>
      <c r="F101" s="199">
        <f>O67</f>
        <v>0.40902525671430207</v>
      </c>
      <c r="G101" s="199">
        <f>S67</f>
        <v>0.40902525671430207</v>
      </c>
      <c r="H101" s="199">
        <f>W67</f>
        <v>0.35552937661093509</v>
      </c>
      <c r="I101" s="199">
        <f>AA67</f>
        <v>0.39906480611814787</v>
      </c>
      <c r="J101" s="199">
        <f>AE67</f>
        <v>0.28484388754267292</v>
      </c>
      <c r="K101" s="199">
        <f>AI67</f>
        <v>0</v>
      </c>
    </row>
    <row r="102" spans="1:26" x14ac:dyDescent="0.25">
      <c r="A102" s="200"/>
      <c r="B102" s="201" t="s">
        <v>87</v>
      </c>
      <c r="C102" s="202" t="e">
        <f>F67</f>
        <v>#DIV/0!</v>
      </c>
      <c r="D102" s="203" t="e">
        <f>J67</f>
        <v>#DIV/0!</v>
      </c>
      <c r="E102" s="202" t="e">
        <f>N67</f>
        <v>#DIV/0!</v>
      </c>
      <c r="F102" s="202">
        <f>R67</f>
        <v>0</v>
      </c>
      <c r="G102" s="202">
        <f>V67</f>
        <v>3.669938806409995E-6</v>
      </c>
      <c r="H102" s="202">
        <f>Z67</f>
        <v>0</v>
      </c>
      <c r="I102" s="202">
        <f>AD67</f>
        <v>2.1487666270981803E-6</v>
      </c>
      <c r="J102" s="202">
        <f>AH67</f>
        <v>9.3841743373493836E-6</v>
      </c>
      <c r="K102" s="202" t="e">
        <f>AL67</f>
        <v>#DIV/0!</v>
      </c>
    </row>
    <row r="103" spans="1:26" x14ac:dyDescent="0.25">
      <c r="A103" s="204">
        <f>B68</f>
        <v>2.8</v>
      </c>
      <c r="B103" s="205" t="s">
        <v>84</v>
      </c>
      <c r="C103" s="206">
        <f>C68</f>
        <v>0</v>
      </c>
      <c r="D103" s="207">
        <f>G68</f>
        <v>0</v>
      </c>
      <c r="E103" s="208">
        <f>K68</f>
        <v>0</v>
      </c>
      <c r="F103" s="208">
        <f>O68</f>
        <v>0.58432179530614581</v>
      </c>
      <c r="G103" s="208">
        <f>S68</f>
        <v>0.58432179530614581</v>
      </c>
      <c r="H103" s="208">
        <f>W68</f>
        <v>0.50789910944419303</v>
      </c>
      <c r="I103" s="208">
        <f>AA68</f>
        <v>0.57009258016878273</v>
      </c>
      <c r="J103" s="208">
        <f>AE68</f>
        <v>0.40691983934667564</v>
      </c>
      <c r="K103" s="208">
        <f>AI68</f>
        <v>0</v>
      </c>
      <c r="N103" s="232" t="s">
        <v>110</v>
      </c>
      <c r="O103" s="1"/>
    </row>
    <row r="104" spans="1:26" x14ac:dyDescent="0.25">
      <c r="A104" s="209"/>
      <c r="B104" s="210" t="s">
        <v>87</v>
      </c>
      <c r="C104" s="211" t="e">
        <f>F68</f>
        <v>#DIV/0!</v>
      </c>
      <c r="D104" s="212" t="e">
        <f>J68</f>
        <v>#DIV/0!</v>
      </c>
      <c r="E104" s="211" t="e">
        <f>N68</f>
        <v>#DIV/0!</v>
      </c>
      <c r="F104" s="211">
        <f>R68</f>
        <v>4.7140181254455619E-6</v>
      </c>
      <c r="G104" s="211">
        <f>V68</f>
        <v>7.9851186319839774E-6</v>
      </c>
      <c r="H104" s="211">
        <f>Z68</f>
        <v>6.4870152681704804E-7</v>
      </c>
      <c r="I104" s="211">
        <f>AD68</f>
        <v>3.4577085833868152E-6</v>
      </c>
      <c r="J104" s="211">
        <f>AH68</f>
        <v>3.5392769836461339E-5</v>
      </c>
      <c r="K104" s="211" t="e">
        <f>AL68</f>
        <v>#DIV/0!</v>
      </c>
      <c r="N104" s="1" t="s">
        <v>107</v>
      </c>
      <c r="O104" s="1" t="s">
        <v>109</v>
      </c>
      <c r="P104" s="159" t="s">
        <v>108</v>
      </c>
    </row>
    <row r="105" spans="1:26" x14ac:dyDescent="0.25">
      <c r="A105" s="186">
        <f>B69</f>
        <v>2</v>
      </c>
      <c r="B105" s="187" t="s">
        <v>84</v>
      </c>
      <c r="C105" s="188">
        <f>C69</f>
        <v>0</v>
      </c>
      <c r="D105" s="189">
        <f>G69</f>
        <v>0</v>
      </c>
      <c r="E105" s="190">
        <f>K69</f>
        <v>0</v>
      </c>
      <c r="F105" s="190">
        <f>O69</f>
        <v>0.81805051342860413</v>
      </c>
      <c r="G105" s="190">
        <f>S69</f>
        <v>0.81805051342860413</v>
      </c>
      <c r="H105" s="190">
        <f>W69</f>
        <v>0.71105875322187018</v>
      </c>
      <c r="I105" s="190">
        <f>AA69</f>
        <v>0.79812961223629575</v>
      </c>
      <c r="J105" s="190">
        <f>AE69</f>
        <v>0.56968777508534585</v>
      </c>
      <c r="K105" s="190">
        <f>AI69</f>
        <v>0</v>
      </c>
      <c r="N105" s="1">
        <v>2</v>
      </c>
      <c r="O105" s="41">
        <f>2.3515*N105^(-0.609)</f>
        <v>1.5417633432140472</v>
      </c>
      <c r="P105" s="233">
        <f>O105*($M$3-$M$2)*$M$4*$W$78/1000</f>
        <v>24.95575235493418</v>
      </c>
    </row>
    <row r="106" spans="1:26" x14ac:dyDescent="0.25">
      <c r="A106" s="19"/>
      <c r="B106" s="191" t="s">
        <v>87</v>
      </c>
      <c r="C106" s="192" t="e">
        <f>F69</f>
        <v>#DIV/0!</v>
      </c>
      <c r="D106" s="193" t="e">
        <f>J69</f>
        <v>#DIV/0!</v>
      </c>
      <c r="E106" s="192" t="e">
        <f>N69</f>
        <v>#DIV/0!</v>
      </c>
      <c r="F106" s="192">
        <f>R69</f>
        <v>4.7909319686145326E-6</v>
      </c>
      <c r="G106" s="192">
        <f>V69</f>
        <v>1.6652369085737913E-5</v>
      </c>
      <c r="H106" s="192">
        <f>Z69</f>
        <v>7.318023182365138E-7</v>
      </c>
      <c r="I106" s="192">
        <f>AD69</f>
        <v>1.0043949148378976E-5</v>
      </c>
      <c r="J106" s="192">
        <f>AH69</f>
        <v>1.7486783066407361E-6</v>
      </c>
      <c r="K106" s="192" t="e">
        <f>AL69</f>
        <v>#DIV/0!</v>
      </c>
      <c r="N106" s="1">
        <v>1.4</v>
      </c>
      <c r="O106" s="41">
        <f t="shared" ref="O106:O110" si="39">2.3515*N106^(-0.609)</f>
        <v>1.9158125300128384</v>
      </c>
      <c r="P106" s="233">
        <f t="shared" ref="P106:P109" si="40">O106*($M$3-$M$2)*$M$4*$W$78/1000</f>
        <v>31.010299517052808</v>
      </c>
    </row>
    <row r="107" spans="1:26" x14ac:dyDescent="0.25">
      <c r="A107" s="135">
        <f>B70</f>
        <v>1.4</v>
      </c>
      <c r="B107" s="136" t="s">
        <v>84</v>
      </c>
      <c r="C107" s="137">
        <f>C70</f>
        <v>0</v>
      </c>
      <c r="D107" s="178">
        <f>G70</f>
        <v>0</v>
      </c>
      <c r="E107" s="138">
        <f>K70</f>
        <v>0</v>
      </c>
      <c r="F107" s="138">
        <f>O70</f>
        <v>1.1686435906122916</v>
      </c>
      <c r="G107" s="138">
        <f>S70</f>
        <v>1.1686435906122916</v>
      </c>
      <c r="H107" s="138">
        <f>W70</f>
        <v>1.0157982188883861</v>
      </c>
      <c r="I107" s="138">
        <f>AA70</f>
        <v>1.1401851603375655</v>
      </c>
      <c r="J107" s="138">
        <f>AE70</f>
        <v>0.81383967869335128</v>
      </c>
      <c r="K107" s="138">
        <f>AI70</f>
        <v>0</v>
      </c>
      <c r="N107" s="1">
        <v>1</v>
      </c>
      <c r="O107" s="41">
        <f t="shared" si="39"/>
        <v>2.3515000000000001</v>
      </c>
      <c r="P107" s="233">
        <f t="shared" si="40"/>
        <v>38.062554750000004</v>
      </c>
    </row>
    <row r="108" spans="1:26" x14ac:dyDescent="0.25">
      <c r="A108" s="135"/>
      <c r="B108" s="139" t="s">
        <v>87</v>
      </c>
      <c r="C108" s="140" t="e">
        <f>F70</f>
        <v>#DIV/0!</v>
      </c>
      <c r="D108" s="194" t="e">
        <f>J70</f>
        <v>#DIV/0!</v>
      </c>
      <c r="E108" s="140" t="e">
        <f>N70</f>
        <v>#DIV/0!</v>
      </c>
      <c r="F108" s="140">
        <f>R70</f>
        <v>1.0649609054162688E-5</v>
      </c>
      <c r="G108" s="140">
        <f>V70</f>
        <v>3.6844515089445802E-5</v>
      </c>
      <c r="H108" s="140">
        <f>Z70</f>
        <v>6.0811741937963365E-6</v>
      </c>
      <c r="I108" s="140">
        <f>AD70</f>
        <v>3.1928144117941109E-5</v>
      </c>
      <c r="J108" s="140">
        <f>AH70</f>
        <v>8.5032476972574035E-5</v>
      </c>
      <c r="K108" s="140" t="e">
        <f>AL70</f>
        <v>#DIV/0!</v>
      </c>
      <c r="N108" s="1">
        <v>0.7</v>
      </c>
      <c r="O108" s="41">
        <f t="shared" si="39"/>
        <v>2.9220004381046856</v>
      </c>
      <c r="P108" s="233">
        <f t="shared" si="40"/>
        <v>47.296960091381493</v>
      </c>
    </row>
    <row r="109" spans="1:26" x14ac:dyDescent="0.25">
      <c r="A109" s="95">
        <f>B71</f>
        <v>1</v>
      </c>
      <c r="B109" s="96" t="s">
        <v>84</v>
      </c>
      <c r="C109" s="97">
        <f>C71</f>
        <v>0</v>
      </c>
      <c r="D109" s="179">
        <f>G71</f>
        <v>0</v>
      </c>
      <c r="E109" s="98">
        <f>K71</f>
        <v>0</v>
      </c>
      <c r="F109" s="98">
        <f>O71</f>
        <v>1.6361010268572083</v>
      </c>
      <c r="G109" s="98">
        <f>S71</f>
        <v>1.6361010268572083</v>
      </c>
      <c r="H109" s="98">
        <f>W71</f>
        <v>1.4221175064437404</v>
      </c>
      <c r="I109" s="98">
        <f>AA71</f>
        <v>1.5962592244725915</v>
      </c>
      <c r="J109" s="98">
        <f>AE71</f>
        <v>1.1393755501706917</v>
      </c>
      <c r="K109" s="98">
        <f>AI71</f>
        <v>0</v>
      </c>
      <c r="N109" s="1">
        <v>0.5</v>
      </c>
      <c r="O109" s="41">
        <f t="shared" si="39"/>
        <v>3.5865116876321519</v>
      </c>
      <c r="P109" s="233">
        <f t="shared" si="40"/>
        <v>58.05307143185783</v>
      </c>
    </row>
    <row r="110" spans="1:26" x14ac:dyDescent="0.25">
      <c r="A110" s="99"/>
      <c r="B110" s="100" t="s">
        <v>87</v>
      </c>
      <c r="C110" s="154" t="e">
        <f>F71</f>
        <v>#DIV/0!</v>
      </c>
      <c r="D110" s="180" t="e">
        <f>J71</f>
        <v>#DIV/0!</v>
      </c>
      <c r="E110" s="154" t="e">
        <f>N71</f>
        <v>#DIV/0!</v>
      </c>
      <c r="F110" s="154">
        <f>R71</f>
        <v>5.2434698568189284E-7</v>
      </c>
      <c r="G110" s="154">
        <f>V71</f>
        <v>1.478566037981549E-6</v>
      </c>
      <c r="H110" s="154">
        <f>Z71</f>
        <v>1.9884131762870344E-7</v>
      </c>
      <c r="I110" s="154">
        <f>AD71</f>
        <v>2.0527554293921522E-6</v>
      </c>
      <c r="J110" s="154">
        <f>AH71</f>
        <v>2.6495663645668649E-6</v>
      </c>
      <c r="K110" s="154" t="e">
        <f>AL71</f>
        <v>#DIV/0!</v>
      </c>
      <c r="N110" s="1">
        <v>0.2</v>
      </c>
      <c r="O110" s="41">
        <f t="shared" si="39"/>
        <v>6.2663942600080578</v>
      </c>
      <c r="P110" s="234">
        <f>O110*($M$3-$M$2)*$M$4*$W$78/1000</f>
        <v>101.43099068962043</v>
      </c>
    </row>
    <row r="111" spans="1:26" x14ac:dyDescent="0.25">
      <c r="A111" s="113">
        <f>B72</f>
        <v>0.7</v>
      </c>
      <c r="B111" s="114" t="s">
        <v>84</v>
      </c>
      <c r="C111" s="115">
        <f>C72</f>
        <v>0</v>
      </c>
      <c r="D111" s="181">
        <f>G72</f>
        <v>0</v>
      </c>
      <c r="E111" s="116">
        <f>K72</f>
        <v>0</v>
      </c>
      <c r="F111" s="116">
        <f>O72</f>
        <v>2.3372871812245832</v>
      </c>
      <c r="G111" s="116">
        <f>S72</f>
        <v>2.3372871812245832</v>
      </c>
      <c r="H111" s="116">
        <f>W72</f>
        <v>2.0315964377767721</v>
      </c>
      <c r="I111" s="116">
        <f>AA72</f>
        <v>2.2803703206751309</v>
      </c>
      <c r="J111" s="116">
        <f>AE72</f>
        <v>1.6276793573867026</v>
      </c>
      <c r="K111" s="116">
        <f>AI72</f>
        <v>0</v>
      </c>
    </row>
    <row r="112" spans="1:26" x14ac:dyDescent="0.25">
      <c r="A112" s="117"/>
      <c r="B112" s="118" t="s">
        <v>87</v>
      </c>
      <c r="C112" s="119" t="e">
        <f>F72</f>
        <v>#DIV/0!</v>
      </c>
      <c r="D112" s="182" t="e">
        <f>J72</f>
        <v>#DIV/0!</v>
      </c>
      <c r="E112" s="119" t="e">
        <f>N72</f>
        <v>#DIV/0!</v>
      </c>
      <c r="F112" s="119">
        <f>R72</f>
        <v>9.6046476263041247E-6</v>
      </c>
      <c r="G112" s="119">
        <f>V72</f>
        <v>2.1526334862670091E-5</v>
      </c>
      <c r="H112" s="119">
        <f>Z72</f>
        <v>8.7350950481177565E-6</v>
      </c>
      <c r="I112" s="119">
        <f>AD72</f>
        <v>4.468023462496148E-5</v>
      </c>
      <c r="J112" s="119">
        <f>AH72</f>
        <v>3.3068753057819528E-5</v>
      </c>
      <c r="K112" s="119" t="e">
        <f>AL72</f>
        <v>#DIV/0!</v>
      </c>
    </row>
    <row r="113" spans="1:11" x14ac:dyDescent="0.25">
      <c r="A113" s="108">
        <f>B73</f>
        <v>0.5</v>
      </c>
      <c r="B113" s="109" t="s">
        <v>84</v>
      </c>
      <c r="C113" s="110">
        <f>C73</f>
        <v>0</v>
      </c>
      <c r="D113" s="183">
        <f>G73</f>
        <v>0</v>
      </c>
      <c r="E113" s="72">
        <f>K73</f>
        <v>0</v>
      </c>
      <c r="F113" s="72">
        <f>O73</f>
        <v>3.2722020537144165</v>
      </c>
      <c r="G113" s="72">
        <f>S73</f>
        <v>3.2722020537144165</v>
      </c>
      <c r="H113" s="72">
        <f>W73</f>
        <v>2.8442350128874807</v>
      </c>
      <c r="I113" s="72">
        <f>AA73</f>
        <v>3.192518448945183</v>
      </c>
      <c r="J113" s="72">
        <f>AE73</f>
        <v>2.2787511003413834</v>
      </c>
      <c r="K113" s="72">
        <f>AI73</f>
        <v>0</v>
      </c>
    </row>
    <row r="114" spans="1:11" x14ac:dyDescent="0.25">
      <c r="A114" s="111"/>
      <c r="B114" s="71" t="s">
        <v>87</v>
      </c>
      <c r="C114" s="112" t="e">
        <f>F73</f>
        <v>#DIV/0!</v>
      </c>
      <c r="D114" s="184" t="e">
        <f>J73</f>
        <v>#DIV/0!</v>
      </c>
      <c r="E114" s="112" t="e">
        <f>N73</f>
        <v>#DIV/0!</v>
      </c>
      <c r="F114" s="112">
        <f>R73</f>
        <v>2.0477382697179757E-6</v>
      </c>
      <c r="G114" s="112">
        <f>V73</f>
        <v>4.3209156150012333E-6</v>
      </c>
      <c r="H114" s="112">
        <f>Z73</f>
        <v>1.966467375362628E-6</v>
      </c>
      <c r="I114" s="112">
        <f>AD73</f>
        <v>1.2659971293307011E-5</v>
      </c>
      <c r="J114" s="72">
        <f>AH73</f>
        <v>3.9468773329707136E-8</v>
      </c>
      <c r="K114" s="112" t="e">
        <f>AL73</f>
        <v>#DIV/0!</v>
      </c>
    </row>
    <row r="115" spans="1:11" x14ac:dyDescent="0.25">
      <c r="A115" s="101">
        <f>B74</f>
        <v>0.1</v>
      </c>
      <c r="B115" s="102" t="s">
        <v>84</v>
      </c>
      <c r="C115" s="103">
        <f>C74</f>
        <v>0</v>
      </c>
      <c r="D115" s="166">
        <f>G74</f>
        <v>0</v>
      </c>
      <c r="E115" s="104">
        <f>K74</f>
        <v>0</v>
      </c>
      <c r="F115" s="104">
        <f>O74</f>
        <v>16.36101026857208</v>
      </c>
      <c r="G115" s="104">
        <f>S74</f>
        <v>16.36101026857208</v>
      </c>
      <c r="H115" s="104">
        <f>W74</f>
        <v>14.2211750644374</v>
      </c>
      <c r="I115" s="104">
        <f>AA74</f>
        <v>15.962592244725913</v>
      </c>
      <c r="J115" s="104">
        <f>AE74</f>
        <v>11.393755501706917</v>
      </c>
      <c r="K115" s="104">
        <f>AI74</f>
        <v>0</v>
      </c>
    </row>
    <row r="116" spans="1:11" x14ac:dyDescent="0.25">
      <c r="A116" s="105"/>
      <c r="B116" s="106" t="s">
        <v>87</v>
      </c>
      <c r="C116" s="107" t="e">
        <f>F74</f>
        <v>#DIV/0!</v>
      </c>
      <c r="D116" s="185" t="e">
        <f>J74</f>
        <v>#DIV/0!</v>
      </c>
      <c r="E116" s="107" t="e">
        <f>N74</f>
        <v>#DIV/0!</v>
      </c>
      <c r="F116" s="107">
        <f>R74</f>
        <v>2.2411398941884645E-6</v>
      </c>
      <c r="G116" s="107">
        <f>V74</f>
        <v>4.9708886662090091E-6</v>
      </c>
      <c r="H116" s="107">
        <f>Z74</f>
        <v>1.2702950979616834E-5</v>
      </c>
      <c r="I116" s="107">
        <f>AD74</f>
        <v>2.3139399972219167E-5</v>
      </c>
      <c r="J116" s="107">
        <f>AH74</f>
        <v>3.9728026225063782E-6</v>
      </c>
      <c r="K116" s="107" t="e">
        <f>AL74</f>
        <v>#DIV/0!</v>
      </c>
    </row>
  </sheetData>
  <mergeCells count="15">
    <mergeCell ref="S54:V54"/>
    <mergeCell ref="W54:Z54"/>
    <mergeCell ref="AA54:AD54"/>
    <mergeCell ref="AE54:AH54"/>
    <mergeCell ref="AI54:AL54"/>
    <mergeCell ref="A1:J1"/>
    <mergeCell ref="L1:N1"/>
    <mergeCell ref="L8:M8"/>
    <mergeCell ref="AB15:AE15"/>
    <mergeCell ref="A30:J30"/>
    <mergeCell ref="A54:B54"/>
    <mergeCell ref="C54:F54"/>
    <mergeCell ref="G54:J54"/>
    <mergeCell ref="K54:N54"/>
    <mergeCell ref="O54:R5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6"/>
  <sheetViews>
    <sheetView topLeftCell="F94" zoomScaleNormal="100" workbookViewId="0">
      <selection activeCell="O115" sqref="O115"/>
    </sheetView>
  </sheetViews>
  <sheetFormatPr defaultRowHeight="15" x14ac:dyDescent="0.25"/>
  <cols>
    <col min="1" max="1" width="15.140625" customWidth="1"/>
    <col min="2" max="2" width="10.28515625" customWidth="1"/>
    <col min="5" max="5" width="11" bestFit="1" customWidth="1"/>
    <col min="6" max="6" width="9.85546875" bestFit="1" customWidth="1"/>
    <col min="8" max="8" width="12" customWidth="1"/>
    <col min="9" max="9" width="9.140625" customWidth="1"/>
    <col min="12" max="12" width="17.7109375" customWidth="1"/>
    <col min="13" max="13" width="12.140625" customWidth="1"/>
    <col min="15" max="15" width="11" bestFit="1" customWidth="1"/>
    <col min="16" max="16" width="12" style="59" bestFit="1" customWidth="1"/>
    <col min="17" max="17" width="10.85546875" style="59" customWidth="1"/>
    <col min="18" max="18" width="18.42578125" customWidth="1"/>
    <col min="21" max="21" width="10.5703125" bestFit="1" customWidth="1"/>
    <col min="22" max="22" width="12.5703125" customWidth="1"/>
    <col min="24" max="24" width="8.85546875" style="1"/>
    <col min="25" max="25" width="11" style="1" bestFit="1" customWidth="1"/>
    <col min="26" max="26" width="8.85546875" style="1"/>
    <col min="35" max="35" width="12" bestFit="1" customWidth="1"/>
    <col min="38" max="38" width="12" bestFit="1" customWidth="1"/>
  </cols>
  <sheetData>
    <row r="1" spans="1:39" x14ac:dyDescent="0.25">
      <c r="A1" s="48" t="s">
        <v>71</v>
      </c>
      <c r="B1" s="49"/>
      <c r="C1" s="49"/>
      <c r="D1" s="49"/>
      <c r="E1" s="49"/>
      <c r="F1" s="49"/>
      <c r="G1" s="49"/>
      <c r="H1" s="49"/>
      <c r="I1" s="49"/>
      <c r="J1" s="49"/>
      <c r="K1" s="25"/>
      <c r="L1" s="48" t="s">
        <v>60</v>
      </c>
      <c r="M1" s="49"/>
      <c r="N1" s="50"/>
      <c r="P1"/>
      <c r="Q1" s="57"/>
      <c r="R1" s="1" t="s">
        <v>52</v>
      </c>
      <c r="S1" s="21" t="s">
        <v>41</v>
      </c>
      <c r="T1" s="1" t="s">
        <v>53</v>
      </c>
      <c r="U1" s="1" t="s">
        <v>40</v>
      </c>
      <c r="W1" s="1" t="s">
        <v>43</v>
      </c>
      <c r="X1" s="1" t="s">
        <v>38</v>
      </c>
      <c r="Y1" s="1" t="s">
        <v>42</v>
      </c>
      <c r="Z1" s="1" t="s">
        <v>40</v>
      </c>
      <c r="AB1" s="1" t="s">
        <v>52</v>
      </c>
      <c r="AC1" s="21" t="s">
        <v>41</v>
      </c>
      <c r="AD1" s="22" t="s">
        <v>53</v>
      </c>
      <c r="AE1" s="1" t="s">
        <v>40</v>
      </c>
    </row>
    <row r="2" spans="1:39" x14ac:dyDescent="0.25">
      <c r="A2" s="62" t="s">
        <v>70</v>
      </c>
      <c r="B2" s="63" t="s">
        <v>0</v>
      </c>
      <c r="C2" s="63" t="s">
        <v>1</v>
      </c>
      <c r="D2" s="63" t="s">
        <v>2</v>
      </c>
      <c r="E2" s="64" t="s">
        <v>3</v>
      </c>
      <c r="F2" s="63" t="s">
        <v>4</v>
      </c>
      <c r="G2" s="63" t="s">
        <v>5</v>
      </c>
      <c r="H2" s="63" t="s">
        <v>6</v>
      </c>
      <c r="I2" s="63" t="s">
        <v>7</v>
      </c>
      <c r="J2" s="63" t="s">
        <v>8</v>
      </c>
      <c r="K2" s="1"/>
      <c r="L2" s="2" t="s">
        <v>61</v>
      </c>
      <c r="M2" s="2">
        <v>1000</v>
      </c>
      <c r="N2" s="2" t="s">
        <v>62</v>
      </c>
      <c r="P2"/>
      <c r="Q2" s="57"/>
      <c r="R2" s="7">
        <f>U2*$AC$33/10000</f>
        <v>9.3595554883954112E-3</v>
      </c>
      <c r="S2" s="1" t="s">
        <v>78</v>
      </c>
      <c r="T2" s="5">
        <f>AD9</f>
        <v>20.684617629353859</v>
      </c>
      <c r="U2" s="5">
        <f>SUM(AE2:AE9)</f>
        <v>20.684617629353859</v>
      </c>
      <c r="W2" s="1">
        <v>1</v>
      </c>
      <c r="X2" s="9">
        <v>0.37</v>
      </c>
      <c r="Y2" s="5">
        <f>Z2</f>
        <v>1.4521943478260869E-2</v>
      </c>
      <c r="Z2" s="13">
        <v>1.4521943478260869E-2</v>
      </c>
      <c r="AB2" s="7">
        <f>AE2*$AC$33/10000</f>
        <v>6.5020462325398381E-5</v>
      </c>
      <c r="AC2" s="23">
        <f>1/1000</f>
        <v>1E-3</v>
      </c>
      <c r="AD2" s="24">
        <f>Y8</f>
        <v>0.14369522173913041</v>
      </c>
      <c r="AE2" s="5">
        <f>AD2</f>
        <v>0.14369522173913041</v>
      </c>
    </row>
    <row r="3" spans="1:39" x14ac:dyDescent="0.25">
      <c r="A3" s="60">
        <v>11.2</v>
      </c>
      <c r="B3" s="36">
        <v>4</v>
      </c>
      <c r="C3" s="4">
        <v>24.492999999999999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20">
        <v>0</v>
      </c>
      <c r="L3" s="2" t="s">
        <v>69</v>
      </c>
      <c r="M3" s="2">
        <v>2650</v>
      </c>
      <c r="N3" s="2" t="s">
        <v>62</v>
      </c>
      <c r="P3"/>
      <c r="Q3" s="57"/>
      <c r="R3" s="7">
        <f>U3*$AC$33/10000</f>
        <v>8.650709206137662E-3</v>
      </c>
      <c r="S3" s="1">
        <v>0.5</v>
      </c>
      <c r="T3" s="5">
        <f>AD10</f>
        <v>39.802684974918094</v>
      </c>
      <c r="U3" s="5">
        <f t="shared" ref="U3:U5" si="0">T3-T2</f>
        <v>19.118067345564235</v>
      </c>
      <c r="W3" s="1">
        <v>5</v>
      </c>
      <c r="X3" s="9">
        <v>0.44</v>
      </c>
      <c r="Y3" s="5">
        <f t="shared" ref="Y3:Y7" si="1">Z3+Y2</f>
        <v>2.9906226086956519E-2</v>
      </c>
      <c r="Z3" s="13">
        <v>1.5384282608695652E-2</v>
      </c>
      <c r="AB3" s="7">
        <f>AE3*$AC$33/10000</f>
        <v>4.3691073972063743E-4</v>
      </c>
      <c r="AC3" s="23">
        <f>5/1000</f>
        <v>5.0000000000000001E-3</v>
      </c>
      <c r="AD3" s="24">
        <f>Y17 + (W3 - X17) * ((Y18 - Y17) / (X18 - X17))</f>
        <v>1.1092679565217392</v>
      </c>
      <c r="AE3" s="5">
        <f>AD3-AD2</f>
        <v>0.96557273478260874</v>
      </c>
    </row>
    <row r="4" spans="1:39" x14ac:dyDescent="0.25">
      <c r="A4" s="61">
        <v>8</v>
      </c>
      <c r="B4" s="36">
        <v>0</v>
      </c>
      <c r="C4" s="4">
        <v>10.259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4">
        <v>0.996</v>
      </c>
      <c r="J4" s="120">
        <v>0</v>
      </c>
      <c r="L4" s="2" t="s">
        <v>63</v>
      </c>
      <c r="M4" s="2">
        <v>9.81</v>
      </c>
      <c r="N4" s="2" t="s">
        <v>64</v>
      </c>
      <c r="P4"/>
      <c r="Q4" s="57"/>
      <c r="R4" s="7">
        <f>U4*$AC$33/10000</f>
        <v>1.8954130943692853E-3</v>
      </c>
      <c r="S4" s="1">
        <v>0.7</v>
      </c>
      <c r="T4" s="5">
        <f>AD11</f>
        <v>43.991547913474214</v>
      </c>
      <c r="U4" s="5">
        <f t="shared" si="0"/>
        <v>4.1888629385561202</v>
      </c>
      <c r="W4" s="1">
        <v>10</v>
      </c>
      <c r="X4" s="9">
        <v>0.52</v>
      </c>
      <c r="Y4" s="5">
        <f t="shared" si="1"/>
        <v>4.6655078260869565E-2</v>
      </c>
      <c r="Z4" s="13">
        <v>1.6748852173913042E-2</v>
      </c>
      <c r="AB4" s="7">
        <f>AE4*$AC$33/10000</f>
        <v>3.2938944978737577E-4</v>
      </c>
      <c r="AC4" s="23">
        <f>10/1000</f>
        <v>0.01</v>
      </c>
      <c r="AD4" s="24">
        <f>Y21 + (W4 - X21) * ((Y22 - Y21) / (X22 - X21))</f>
        <v>1.8372186405518396</v>
      </c>
      <c r="AE4" s="5">
        <f>AD4-AD3</f>
        <v>0.72795068403010044</v>
      </c>
    </row>
    <row r="5" spans="1:39" x14ac:dyDescent="0.25">
      <c r="A5" s="61">
        <v>5.6</v>
      </c>
      <c r="B5" s="36">
        <v>0</v>
      </c>
      <c r="C5" s="4">
        <v>17.54</v>
      </c>
      <c r="D5" s="3">
        <v>0</v>
      </c>
      <c r="E5" s="3">
        <v>0</v>
      </c>
      <c r="F5" s="4">
        <v>1.0137</v>
      </c>
      <c r="G5" s="3">
        <v>0</v>
      </c>
      <c r="H5" s="4">
        <v>0.97299999999999998</v>
      </c>
      <c r="I5" s="4">
        <v>1.036</v>
      </c>
      <c r="J5" s="121">
        <v>0.29499999999999998</v>
      </c>
      <c r="L5" s="35" t="s">
        <v>65</v>
      </c>
      <c r="M5" s="35">
        <v>0.25</v>
      </c>
      <c r="N5" s="35" t="s">
        <v>66</v>
      </c>
      <c r="P5"/>
      <c r="Q5" s="57"/>
      <c r="R5" s="7">
        <f>U5*$AC$33/10000</f>
        <v>2.5343191042496417E-2</v>
      </c>
      <c r="S5" s="1">
        <v>1</v>
      </c>
      <c r="T5" s="5">
        <f>AD12</f>
        <v>100.00000011739129</v>
      </c>
      <c r="U5" s="5">
        <f t="shared" si="0"/>
        <v>56.008452203917081</v>
      </c>
      <c r="W5" s="1">
        <v>50</v>
      </c>
      <c r="X5" s="9">
        <v>0.61</v>
      </c>
      <c r="Y5" s="5">
        <f t="shared" si="1"/>
        <v>6.5399752173913042E-2</v>
      </c>
      <c r="Z5" s="13">
        <v>1.8744673913043474E-2</v>
      </c>
      <c r="AB5" s="7">
        <f>AE5*$AC$33/10000</f>
        <v>1.8264194471701882E-3</v>
      </c>
      <c r="AC5" s="23">
        <f>50/1000</f>
        <v>0.05</v>
      </c>
      <c r="AD5" s="24">
        <f>Y32 + (W5 - X32) * ((Y33 - Y32) / (X33 - X32))</f>
        <v>5.8736056187979546</v>
      </c>
      <c r="AE5" s="5">
        <f t="shared" ref="AE5:AE12" si="2">AD5-AD4</f>
        <v>4.0363869782461155</v>
      </c>
    </row>
    <row r="6" spans="1:39" x14ac:dyDescent="0.25">
      <c r="A6" s="61">
        <v>4</v>
      </c>
      <c r="B6" s="36">
        <v>0</v>
      </c>
      <c r="C6" s="4">
        <v>16.170000000000002</v>
      </c>
      <c r="D6" s="3">
        <v>0</v>
      </c>
      <c r="E6" s="3">
        <v>0</v>
      </c>
      <c r="F6" s="4">
        <v>1.0545</v>
      </c>
      <c r="G6" s="3">
        <v>0</v>
      </c>
      <c r="H6" s="4">
        <v>0.59499999999999997</v>
      </c>
      <c r="I6" s="4">
        <v>1.5669999999999999</v>
      </c>
      <c r="J6" s="121">
        <v>0.56530000000000002</v>
      </c>
      <c r="L6" s="35" t="s">
        <v>67</v>
      </c>
      <c r="M6" s="35">
        <v>10</v>
      </c>
      <c r="N6" s="35" t="s">
        <v>68</v>
      </c>
      <c r="P6"/>
      <c r="Q6" s="57"/>
      <c r="R6" s="43">
        <f>SUM(R2:R5)</f>
        <v>4.5248868831398781E-2</v>
      </c>
      <c r="U6" s="5">
        <f>SUM(U2:U5)</f>
        <v>100.00000011739129</v>
      </c>
      <c r="W6" s="1">
        <v>100</v>
      </c>
      <c r="X6" s="9">
        <v>0.72</v>
      </c>
      <c r="Y6" s="5">
        <f t="shared" si="1"/>
        <v>8.6922495652173914E-2</v>
      </c>
      <c r="Z6" s="13">
        <v>2.1522743478260869E-2</v>
      </c>
      <c r="AB6" s="7">
        <f>AE6*$AC$33/10000</f>
        <v>8.7952742465204319E-4</v>
      </c>
      <c r="AC6" s="23">
        <f>100/1000</f>
        <v>0.1</v>
      </c>
      <c r="AD6" s="24">
        <f>Y36 + (W6 - X36) * ((Y37 - Y36) / (X37 - X36))</f>
        <v>7.8173612272789699</v>
      </c>
      <c r="AE6" s="5">
        <f t="shared" si="2"/>
        <v>1.9437556084810153</v>
      </c>
    </row>
    <row r="7" spans="1:39" x14ac:dyDescent="0.25">
      <c r="A7" s="61">
        <v>2.8</v>
      </c>
      <c r="B7" s="36">
        <v>0</v>
      </c>
      <c r="C7" s="4">
        <v>14.249000000000001</v>
      </c>
      <c r="D7" s="4">
        <v>2.7E-2</v>
      </c>
      <c r="E7" s="4">
        <v>0.90300000000000002</v>
      </c>
      <c r="F7" s="5">
        <v>1.5296000000000001</v>
      </c>
      <c r="G7" s="4">
        <v>0.1007</v>
      </c>
      <c r="H7" s="4">
        <v>0.63829999999999998</v>
      </c>
      <c r="I7" s="122">
        <v>3.94</v>
      </c>
      <c r="J7" s="121">
        <v>0.77400000000000002</v>
      </c>
      <c r="P7"/>
      <c r="Q7" s="57"/>
      <c r="R7" s="7"/>
      <c r="W7" s="1">
        <v>200</v>
      </c>
      <c r="X7" s="9">
        <v>0.85</v>
      </c>
      <c r="Y7" s="5">
        <f t="shared" si="1"/>
        <v>0.11223754782608694</v>
      </c>
      <c r="Z7" s="13">
        <v>2.5315052173913034E-2</v>
      </c>
      <c r="AB7" s="7">
        <f>AE7*$AC$33/10000</f>
        <v>3.6222907107707401E-4</v>
      </c>
      <c r="AC7" s="23">
        <f>200/1000</f>
        <v>0.2</v>
      </c>
      <c r="AD7" s="24">
        <f>Y41 + (W7 - X41) * ((Y42 - Y41) / (X42 - X41))</f>
        <v>8.6178874743593035</v>
      </c>
      <c r="AE7" s="5">
        <f t="shared" si="2"/>
        <v>0.8005262470803336</v>
      </c>
    </row>
    <row r="8" spans="1:39" x14ac:dyDescent="0.25">
      <c r="A8" s="61">
        <v>2</v>
      </c>
      <c r="B8" s="36">
        <v>0</v>
      </c>
      <c r="C8" s="4">
        <v>13.52</v>
      </c>
      <c r="D8" s="4">
        <v>0.128</v>
      </c>
      <c r="E8" s="4">
        <v>0.68830000000000002</v>
      </c>
      <c r="F8" s="4">
        <v>2.3923999999999999</v>
      </c>
      <c r="G8" s="4">
        <v>8.5199999999999998E-2</v>
      </c>
      <c r="H8" s="4">
        <v>1.3906000000000001</v>
      </c>
      <c r="I8" s="122">
        <v>0.14599999999999999</v>
      </c>
      <c r="J8" s="121">
        <v>0.435</v>
      </c>
      <c r="L8" s="48" t="s">
        <v>38</v>
      </c>
      <c r="M8" s="50"/>
      <c r="P8"/>
      <c r="Q8" s="57"/>
      <c r="R8" s="7"/>
      <c r="W8" s="1">
        <v>300</v>
      </c>
      <c r="X8" s="9">
        <v>1.01</v>
      </c>
      <c r="Y8" s="5">
        <f>Z8+Y7</f>
        <v>0.14369522173913041</v>
      </c>
      <c r="Z8" s="13">
        <v>3.1457673913043473E-2</v>
      </c>
      <c r="AB8" s="7">
        <f>AE8*$AC$33/10000</f>
        <v>8.330378258850303E-4</v>
      </c>
      <c r="AC8" s="23">
        <f>300/1000</f>
        <v>0.3</v>
      </c>
      <c r="AD8" s="24">
        <f>Y46</f>
        <v>10.45890106956522</v>
      </c>
      <c r="AE8" s="5">
        <f t="shared" si="2"/>
        <v>1.8410135952059168</v>
      </c>
    </row>
    <row r="9" spans="1:39" x14ac:dyDescent="0.25">
      <c r="A9" s="61">
        <v>1.4</v>
      </c>
      <c r="B9" s="37">
        <v>0.56200000000000006</v>
      </c>
      <c r="C9" s="4">
        <v>13.35</v>
      </c>
      <c r="D9" s="4">
        <v>0.31419999999999998</v>
      </c>
      <c r="E9" s="4">
        <v>1.02</v>
      </c>
      <c r="F9" s="4">
        <v>3.5289000000000001</v>
      </c>
      <c r="G9" s="4">
        <v>0.47199999999999998</v>
      </c>
      <c r="H9" s="4">
        <v>2.9470000000000001</v>
      </c>
      <c r="I9" s="122">
        <v>4.7329999999999997</v>
      </c>
      <c r="J9" s="121">
        <v>0.88800000000000001</v>
      </c>
      <c r="L9" s="6" t="s">
        <v>70</v>
      </c>
      <c r="M9" s="6" t="s">
        <v>77</v>
      </c>
      <c r="P9"/>
      <c r="Q9" s="57"/>
      <c r="R9" s="44" t="s">
        <v>80</v>
      </c>
      <c r="W9" s="1">
        <v>400</v>
      </c>
      <c r="X9" s="9">
        <v>1.19</v>
      </c>
      <c r="Y9" s="5">
        <f>Z9+Y8</f>
        <v>0.18734088260869564</v>
      </c>
      <c r="Z9" s="13">
        <v>4.3645660869565228E-2</v>
      </c>
      <c r="AB9" s="7">
        <f>AE9*$AC$33/10000</f>
        <v>4.6270210677776648E-3</v>
      </c>
      <c r="AC9" s="23">
        <v>0.4</v>
      </c>
      <c r="AD9" s="24">
        <f>Y48 + (W9 - X48) * ((Y49 - Y48) / (X49 - X48))</f>
        <v>20.684617629353859</v>
      </c>
      <c r="AE9" s="5">
        <f t="shared" si="2"/>
        <v>10.225716559788639</v>
      </c>
    </row>
    <row r="10" spans="1:39" x14ac:dyDescent="0.25">
      <c r="A10" s="61">
        <v>1</v>
      </c>
      <c r="B10" s="37">
        <v>0.70120000000000005</v>
      </c>
      <c r="C10" s="4">
        <v>9.56</v>
      </c>
      <c r="D10" s="4">
        <v>0.45500000000000002</v>
      </c>
      <c r="E10" s="4">
        <v>1.4064000000000001</v>
      </c>
      <c r="F10" s="4">
        <v>3.9658000000000002</v>
      </c>
      <c r="G10" s="4">
        <v>0.43219999999999997</v>
      </c>
      <c r="H10" s="4">
        <v>5.306</v>
      </c>
      <c r="I10" s="122">
        <v>4.13</v>
      </c>
      <c r="J10" s="121">
        <v>0.69030000000000002</v>
      </c>
      <c r="L10" s="2">
        <v>180</v>
      </c>
      <c r="M10" s="34">
        <f>T32</f>
        <v>5.8823529411764719E-2</v>
      </c>
      <c r="P10"/>
      <c r="Q10" s="57"/>
      <c r="R10" s="39" t="s">
        <v>81</v>
      </c>
      <c r="S10" s="2" t="s">
        <v>47</v>
      </c>
      <c r="U10" s="52">
        <f>R6-R5</f>
        <v>1.9905677788902364E-2</v>
      </c>
      <c r="W10" s="1">
        <v>500</v>
      </c>
      <c r="X10" s="9">
        <v>1.4</v>
      </c>
      <c r="Y10" s="5">
        <f>Z10+Y9</f>
        <v>0.25067402608695649</v>
      </c>
      <c r="Z10" s="13">
        <v>6.333314347826087E-2</v>
      </c>
      <c r="AB10" s="7">
        <f>AE10*$AC$33/10000</f>
        <v>8.650709206137662E-3</v>
      </c>
      <c r="AC10" s="23">
        <v>0.5</v>
      </c>
      <c r="AD10" s="24">
        <f>Y49 + (W10 - X49) * ((Y50 - Y49) / (X50 - X49))</f>
        <v>39.802684974918094</v>
      </c>
      <c r="AE10" s="5">
        <f t="shared" si="2"/>
        <v>19.118067345564235</v>
      </c>
    </row>
    <row r="11" spans="1:39" x14ac:dyDescent="0.25">
      <c r="A11" s="61">
        <v>0.7</v>
      </c>
      <c r="B11" s="37">
        <v>0.84699999999999998</v>
      </c>
      <c r="C11" s="4">
        <v>8.0239999999999991</v>
      </c>
      <c r="D11" s="4">
        <v>0.83</v>
      </c>
      <c r="E11" s="4">
        <v>1.9267000000000001</v>
      </c>
      <c r="F11" s="4">
        <v>4.3182</v>
      </c>
      <c r="G11" s="4">
        <v>1.42</v>
      </c>
      <c r="H11" s="4">
        <v>8.6374999999999993</v>
      </c>
      <c r="I11" s="122">
        <v>3.8551000000000002</v>
      </c>
      <c r="J11" s="121">
        <v>0.74650000000000005</v>
      </c>
      <c r="L11" s="2">
        <v>128</v>
      </c>
      <c r="M11" s="34">
        <f>T31</f>
        <v>4.5248868778280493E-2</v>
      </c>
      <c r="P11"/>
      <c r="Q11" s="57"/>
      <c r="R11" s="2">
        <v>2.8</v>
      </c>
      <c r="S11" s="30">
        <f>AG18 + (R11 - AB18) * ((AG19 - AG18) / (AB19 - AB18))</f>
        <v>4.5248868831398781E-2</v>
      </c>
      <c r="W11" s="1">
        <v>700</v>
      </c>
      <c r="X11" s="9">
        <v>1.65</v>
      </c>
      <c r="Y11" s="5">
        <f>Z11+Y10</f>
        <v>0.329392652173913</v>
      </c>
      <c r="Z11" s="13">
        <v>7.8718626086956511E-2</v>
      </c>
      <c r="AB11" s="7">
        <f>AE11*$AC$33/10000</f>
        <v>1.8954130943692853E-3</v>
      </c>
      <c r="AC11" s="23">
        <v>0.7</v>
      </c>
      <c r="AD11" s="24">
        <f>Y49 + (W11 - X49) * ((Y50 - Y49) / (X50 - X49))</f>
        <v>43.991547913474214</v>
      </c>
      <c r="AE11" s="5">
        <f t="shared" si="2"/>
        <v>4.1888629385561202</v>
      </c>
    </row>
    <row r="12" spans="1:39" x14ac:dyDescent="0.25">
      <c r="A12" s="61">
        <v>0.5</v>
      </c>
      <c r="B12" s="37">
        <v>1.0680000000000001</v>
      </c>
      <c r="C12" s="4">
        <v>6.02</v>
      </c>
      <c r="D12" s="4">
        <v>1.2862</v>
      </c>
      <c r="E12" s="4">
        <v>1.8748</v>
      </c>
      <c r="F12" s="4">
        <v>3.956</v>
      </c>
      <c r="G12" s="4">
        <v>1.4590000000000001</v>
      </c>
      <c r="H12" s="4">
        <v>11.17</v>
      </c>
      <c r="I12" s="4">
        <v>2.1000000000000001E-2</v>
      </c>
      <c r="J12" s="121">
        <v>0.72140000000000004</v>
      </c>
      <c r="L12" s="2">
        <v>90</v>
      </c>
      <c r="M12" s="34">
        <f>T30</f>
        <v>0.15837104072398189</v>
      </c>
      <c r="P12"/>
      <c r="Q12" s="57"/>
      <c r="R12" s="2">
        <v>2</v>
      </c>
      <c r="S12" s="30">
        <f>AG18 + (R12 - AB18) * ((AG19 - AG18) / (AB19 - AB18))</f>
        <v>4.5248868831398781E-2</v>
      </c>
      <c r="W12" s="1">
        <v>1000</v>
      </c>
      <c r="X12" s="9">
        <v>1.95</v>
      </c>
      <c r="Y12" s="5">
        <f>Z12+Y11</f>
        <v>0.42033431739130428</v>
      </c>
      <c r="Z12" s="13">
        <v>9.094166521739129E-2</v>
      </c>
      <c r="AB12" s="7">
        <f>AE12*$AC$33/10000</f>
        <v>2.5343191042496417E-2</v>
      </c>
      <c r="AC12" s="26">
        <v>1</v>
      </c>
      <c r="AD12" s="27">
        <f>Y50 + (W12 - X50) * ((Y51 - Y50) / (X51 - X50))</f>
        <v>100.00000011739129</v>
      </c>
      <c r="AE12" s="5">
        <f t="shared" si="2"/>
        <v>56.008452203917081</v>
      </c>
    </row>
    <row r="13" spans="1:39" x14ac:dyDescent="0.25">
      <c r="A13" s="61" t="s">
        <v>9</v>
      </c>
      <c r="B13" s="37">
        <v>2.7709999999999999</v>
      </c>
      <c r="C13" s="4">
        <v>9.1370000000000005</v>
      </c>
      <c r="D13" s="4">
        <v>4.6239999999999997</v>
      </c>
      <c r="E13" s="4">
        <v>2.2200000000000002</v>
      </c>
      <c r="F13" s="4">
        <v>4.9240000000000004</v>
      </c>
      <c r="G13" s="4">
        <v>10.197100000000001</v>
      </c>
      <c r="H13" s="4">
        <v>22.088999999999999</v>
      </c>
      <c r="I13" s="4">
        <v>2.2869999999999999</v>
      </c>
      <c r="J13" s="121">
        <v>1.1431</v>
      </c>
      <c r="L13" s="2">
        <v>64</v>
      </c>
      <c r="M13" s="34">
        <f>T29</f>
        <v>0.19457013574660631</v>
      </c>
      <c r="P13"/>
      <c r="Q13" s="57"/>
      <c r="R13" s="2">
        <v>1.4</v>
      </c>
      <c r="S13" s="30">
        <f>AG18 + (R13 - AB18) * ((AG19 - AG18) / (AB19 - AB18))</f>
        <v>4.5248868831398781E-2</v>
      </c>
      <c r="V13" s="1"/>
      <c r="X13" s="9">
        <v>2.2999999999999998</v>
      </c>
      <c r="Y13" s="5">
        <f>Z13+Y12</f>
        <v>0.52298628260869562</v>
      </c>
      <c r="Z13" s="13">
        <v>0.10265196521739132</v>
      </c>
      <c r="AB13" s="43">
        <f>SUM(AB2:AB12)</f>
        <v>4.5248868831398781E-2</v>
      </c>
      <c r="AC13" s="25"/>
      <c r="AE13" s="5">
        <f>SUM(AE2:AE12)</f>
        <v>100.00000011739129</v>
      </c>
    </row>
    <row r="14" spans="1:39" x14ac:dyDescent="0.25">
      <c r="A14" s="62" t="s">
        <v>105</v>
      </c>
      <c r="B14" s="151">
        <f>SUM(B3:B13)/1000</f>
        <v>9.9492000000000018E-3</v>
      </c>
      <c r="C14" s="152">
        <f>SUM(C3:C13)/1000</f>
        <v>0.14232199999999998</v>
      </c>
      <c r="D14" s="152">
        <f t="shared" ref="D14:J14" si="3">SUM(D3:D13)/1000</f>
        <v>7.6644E-3</v>
      </c>
      <c r="E14" s="152">
        <f t="shared" si="3"/>
        <v>1.0039200000000002E-2</v>
      </c>
      <c r="F14" s="152">
        <f t="shared" si="3"/>
        <v>2.6683100000000001E-2</v>
      </c>
      <c r="G14" s="152">
        <f t="shared" si="3"/>
        <v>1.41662E-2</v>
      </c>
      <c r="H14" s="152">
        <f>SUM(H3:H13)/1000</f>
        <v>5.37464E-2</v>
      </c>
      <c r="I14" s="152">
        <f t="shared" si="3"/>
        <v>2.2711099999999998E-2</v>
      </c>
      <c r="J14" s="152">
        <f t="shared" si="3"/>
        <v>6.2585999999999996E-3</v>
      </c>
      <c r="K14" s="32"/>
      <c r="L14" s="2">
        <v>45</v>
      </c>
      <c r="M14" s="34">
        <f>T28</f>
        <v>0.19457013574660631</v>
      </c>
      <c r="P14"/>
      <c r="Q14" s="57"/>
      <c r="S14" s="55"/>
      <c r="U14" s="1"/>
      <c r="V14" s="1"/>
      <c r="X14" s="9">
        <v>2.72</v>
      </c>
      <c r="Y14" s="5">
        <f>Z14+Y13</f>
        <v>0.63402316086956523</v>
      </c>
      <c r="Z14" s="13">
        <v>0.11103687826086958</v>
      </c>
    </row>
    <row r="15" spans="1:39" x14ac:dyDescent="0.25">
      <c r="C15" s="1"/>
      <c r="L15" s="2">
        <v>32</v>
      </c>
      <c r="M15" s="34">
        <f>T27</f>
        <v>0.12217194570135748</v>
      </c>
      <c r="P15"/>
      <c r="Q15" s="156"/>
      <c r="R15" s="56" t="s">
        <v>81</v>
      </c>
      <c r="S15" s="6" t="s">
        <v>42</v>
      </c>
      <c r="T15" s="157" t="s">
        <v>83</v>
      </c>
      <c r="U15" s="162"/>
      <c r="X15" s="9">
        <v>3.2</v>
      </c>
      <c r="Y15" s="5">
        <f>Z15+Y14</f>
        <v>0.75186232608695658</v>
      </c>
      <c r="Z15" s="13">
        <v>0.11783916521739132</v>
      </c>
      <c r="AB15" s="45" t="s">
        <v>44</v>
      </c>
      <c r="AC15" s="46"/>
      <c r="AD15" s="46"/>
      <c r="AE15" s="47"/>
      <c r="AF15" s="31"/>
    </row>
    <row r="16" spans="1:39" x14ac:dyDescent="0.25">
      <c r="L16" s="2">
        <v>22.6</v>
      </c>
      <c r="M16" s="34">
        <f>T26</f>
        <v>0.11312217194570137</v>
      </c>
      <c r="P16"/>
      <c r="Q16" s="156"/>
      <c r="R16" s="2" t="s">
        <v>82</v>
      </c>
      <c r="S16" s="39">
        <f>AI17</f>
        <v>1.9905677788902364E-2</v>
      </c>
      <c r="T16" s="158">
        <f>S16</f>
        <v>1.9905677788902364E-2</v>
      </c>
      <c r="U16" s="163"/>
      <c r="X16" s="9">
        <v>3.78</v>
      </c>
      <c r="Y16" s="5">
        <f>Z16+Y15</f>
        <v>0.87711632608695655</v>
      </c>
      <c r="Z16" s="13">
        <v>0.125254</v>
      </c>
      <c r="AB16" s="6" t="s">
        <v>45</v>
      </c>
      <c r="AC16" s="6" t="s">
        <v>46</v>
      </c>
      <c r="AD16" s="2" t="s">
        <v>49</v>
      </c>
      <c r="AE16" s="2" t="s">
        <v>47</v>
      </c>
      <c r="AF16" s="1" t="s">
        <v>79</v>
      </c>
      <c r="AG16" s="53" t="s">
        <v>42</v>
      </c>
      <c r="AI16" s="53" t="s">
        <v>106</v>
      </c>
      <c r="AJ16" s="53" t="s">
        <v>83</v>
      </c>
      <c r="AL16" s="53" t="s">
        <v>66</v>
      </c>
      <c r="AM16">
        <f>(AI22-AI18)/(AB22-AB18)</f>
        <v>2.2624434389140274E-3</v>
      </c>
    </row>
    <row r="17" spans="1:39" x14ac:dyDescent="0.25">
      <c r="A17" s="32" t="s">
        <v>54</v>
      </c>
      <c r="L17" s="2">
        <v>16</v>
      </c>
      <c r="M17" s="34">
        <f>T25</f>
        <v>4.5248868778280549E-2</v>
      </c>
      <c r="P17"/>
      <c r="Q17" s="156"/>
      <c r="R17" s="2">
        <v>1</v>
      </c>
      <c r="S17" s="39">
        <f>AI18</f>
        <v>4.5248868831398781E-2</v>
      </c>
      <c r="T17" s="158">
        <f>S17-S16</f>
        <v>2.5343191042496417E-2</v>
      </c>
      <c r="U17" s="163"/>
      <c r="X17" s="9">
        <v>4.46</v>
      </c>
      <c r="Y17" s="5">
        <f>Z17+Y16</f>
        <v>1.0122908956521739</v>
      </c>
      <c r="Z17" s="13">
        <v>0.1351745695652174</v>
      </c>
      <c r="AB17" s="2" t="s">
        <v>82</v>
      </c>
      <c r="AC17" s="2">
        <v>10</v>
      </c>
      <c r="AD17" s="28">
        <v>0</v>
      </c>
      <c r="AE17" s="29">
        <f>AD17/$AD$30*100</f>
        <v>0</v>
      </c>
      <c r="AF17" s="41">
        <f>R6-R5</f>
        <v>1.9905677788902364E-2</v>
      </c>
      <c r="AG17" s="5">
        <f>AF17</f>
        <v>1.9905677788902364E-2</v>
      </c>
      <c r="AI17" s="52">
        <f>AG17</f>
        <v>1.9905677788902364E-2</v>
      </c>
      <c r="AJ17" s="52">
        <f>AI17</f>
        <v>1.9905677788902364E-2</v>
      </c>
      <c r="AL17" s="155" t="s">
        <v>102</v>
      </c>
      <c r="AM17">
        <f>-(AM16*AB18)+AI18</f>
        <v>4.2986425392484755E-2</v>
      </c>
    </row>
    <row r="18" spans="1:39" x14ac:dyDescent="0.25">
      <c r="A18" s="6" t="s">
        <v>55</v>
      </c>
      <c r="B18" s="6" t="s">
        <v>56</v>
      </c>
      <c r="C18" s="6" t="s">
        <v>99</v>
      </c>
      <c r="D18" s="6" t="s">
        <v>57</v>
      </c>
      <c r="E18" s="6" t="s">
        <v>58</v>
      </c>
      <c r="F18" s="6" t="s">
        <v>59</v>
      </c>
      <c r="L18" s="2">
        <v>11</v>
      </c>
      <c r="M18" s="34">
        <f>T24</f>
        <v>6.7873303167420851E-3</v>
      </c>
      <c r="P18"/>
      <c r="Q18" s="156"/>
      <c r="R18" s="2">
        <v>1.4</v>
      </c>
      <c r="S18" s="39">
        <f>$AM$16*R18+$AM$17</f>
        <v>4.6153846206964395E-2</v>
      </c>
      <c r="T18" s="158">
        <f>S18-S17</f>
        <v>9.0497737556561458E-4</v>
      </c>
      <c r="U18" s="160"/>
      <c r="X18" s="9">
        <v>5.27</v>
      </c>
      <c r="Y18" s="5">
        <f>Z18+Y17</f>
        <v>1.1577564869565218</v>
      </c>
      <c r="Z18" s="13">
        <v>0.1454655913043478</v>
      </c>
      <c r="AB18" s="2">
        <v>1</v>
      </c>
      <c r="AC18" s="33"/>
      <c r="AD18" s="33"/>
      <c r="AE18" s="33"/>
      <c r="AF18" s="41">
        <f>R5</f>
        <v>2.5343191042496417E-2</v>
      </c>
      <c r="AG18" s="5">
        <f>AG17+AF18</f>
        <v>4.5248868831398781E-2</v>
      </c>
      <c r="AI18" s="52">
        <f t="shared" ref="AI18:AI30" si="4">AG18</f>
        <v>4.5248868831398781E-2</v>
      </c>
      <c r="AJ18" s="52">
        <f>AI18-AI17</f>
        <v>2.5343191042496417E-2</v>
      </c>
    </row>
    <row r="19" spans="1:39" x14ac:dyDescent="0.25">
      <c r="A19" s="83">
        <v>2</v>
      </c>
      <c r="B19" s="125">
        <v>45030</v>
      </c>
      <c r="C19" s="128">
        <v>0.65277777777777779</v>
      </c>
      <c r="D19" s="72">
        <v>20.0439808393403</v>
      </c>
      <c r="E19" s="84">
        <f>SQRT(D19/$M$2)</f>
        <v>0.14157676659445328</v>
      </c>
      <c r="F19" s="153">
        <f>B14</f>
        <v>9.9492000000000018E-3</v>
      </c>
      <c r="L19" s="2">
        <v>8</v>
      </c>
      <c r="M19" s="34">
        <f>T23</f>
        <v>5.4298642533936597E-3</v>
      </c>
      <c r="P19"/>
      <c r="Q19" s="156"/>
      <c r="R19" s="2">
        <v>2</v>
      </c>
      <c r="S19" s="39">
        <f t="shared" ref="S19:S20" si="5">$AM$16*R19+$AM$17</f>
        <v>4.7511312270312807E-2</v>
      </c>
      <c r="T19" s="158">
        <f t="shared" ref="T19:T32" si="6">S19-S18</f>
        <v>1.3574660633484115E-3</v>
      </c>
      <c r="U19" s="160"/>
      <c r="X19" s="9">
        <v>6.21</v>
      </c>
      <c r="Y19" s="5">
        <f>Z19+Y18</f>
        <v>1.3145914695652174</v>
      </c>
      <c r="Z19" s="13">
        <v>0.15683498260869566</v>
      </c>
      <c r="AB19" s="2">
        <v>4</v>
      </c>
      <c r="AC19" s="2">
        <v>0</v>
      </c>
      <c r="AD19" s="2">
        <f>AC19+AD17</f>
        <v>0</v>
      </c>
      <c r="AE19" s="30">
        <f>AD19/$AD$31*100</f>
        <v>0</v>
      </c>
      <c r="AF19" s="41">
        <f>AC19/$AC$32</f>
        <v>0</v>
      </c>
      <c r="AG19" s="5">
        <f t="shared" ref="AG19:AG31" si="7">AG18+AF19</f>
        <v>4.5248868831398781E-2</v>
      </c>
      <c r="AI19" s="52">
        <f>$AM$16*AB19+$AM$17</f>
        <v>5.2036199148140866E-2</v>
      </c>
      <c r="AJ19" s="52">
        <f t="shared" ref="AJ19:AJ29" si="8">AI19-AI18</f>
        <v>6.7873303167420851E-3</v>
      </c>
    </row>
    <row r="20" spans="1:39" x14ac:dyDescent="0.25">
      <c r="A20" s="66">
        <v>3</v>
      </c>
      <c r="B20" s="164">
        <v>45031</v>
      </c>
      <c r="C20" s="165">
        <v>0.52083333333333337</v>
      </c>
      <c r="D20" s="166"/>
      <c r="E20" s="167">
        <f t="shared" ref="E20:E27" si="9">SQRT(D20/$M$2)</f>
        <v>0</v>
      </c>
      <c r="F20" s="168">
        <f>C14</f>
        <v>0.14232199999999998</v>
      </c>
      <c r="L20" s="2">
        <v>5.6</v>
      </c>
      <c r="M20" s="34">
        <f>T22</f>
        <v>3.6199095022624445E-3</v>
      </c>
      <c r="P20"/>
      <c r="Q20" s="156"/>
      <c r="R20" s="2">
        <v>2.8</v>
      </c>
      <c r="S20" s="39">
        <f t="shared" si="5"/>
        <v>4.9321267021444029E-2</v>
      </c>
      <c r="T20" s="158">
        <f t="shared" si="6"/>
        <v>1.8099547511312222E-3</v>
      </c>
      <c r="U20" s="161"/>
      <c r="X20" s="9">
        <v>7.33</v>
      </c>
      <c r="Y20" s="5">
        <f>Z20+Y19</f>
        <v>1.4834078391304348</v>
      </c>
      <c r="Z20" s="13">
        <v>0.16881636956521742</v>
      </c>
      <c r="AB20" s="2">
        <v>5.6</v>
      </c>
      <c r="AC20" s="2">
        <v>0</v>
      </c>
      <c r="AD20" s="2">
        <f t="shared" ref="AD20:AD30" si="10">AC20+AD19</f>
        <v>0</v>
      </c>
      <c r="AE20" s="30">
        <f>AD20/$AD$31*100</f>
        <v>0</v>
      </c>
      <c r="AF20" s="41">
        <f>AC20/$AC$32</f>
        <v>0</v>
      </c>
      <c r="AG20" s="5">
        <f t="shared" si="7"/>
        <v>4.5248868831398781E-2</v>
      </c>
      <c r="AI20" s="52">
        <f>$AM$16*AB20+$AM$17</f>
        <v>5.565610865040331E-2</v>
      </c>
      <c r="AJ20" s="52">
        <f>AI20-AI19</f>
        <v>3.6199095022624445E-3</v>
      </c>
    </row>
    <row r="21" spans="1:39" x14ac:dyDescent="0.25">
      <c r="A21" s="83">
        <v>4</v>
      </c>
      <c r="B21" s="125">
        <v>45031</v>
      </c>
      <c r="C21" s="128">
        <v>0.58333333333333337</v>
      </c>
      <c r="D21" s="104">
        <v>15.424340155103501</v>
      </c>
      <c r="E21" s="84">
        <f t="shared" si="9"/>
        <v>0.12419476701980442</v>
      </c>
      <c r="F21" s="153">
        <f>D14</f>
        <v>7.6644E-3</v>
      </c>
      <c r="L21" s="2">
        <v>4</v>
      </c>
      <c r="M21" s="34">
        <f>T21</f>
        <v>2.7149321266968368E-3</v>
      </c>
      <c r="P21"/>
      <c r="Q21" s="57"/>
      <c r="R21" s="2">
        <v>4</v>
      </c>
      <c r="S21" s="39">
        <f>AI19</f>
        <v>5.2036199148140866E-2</v>
      </c>
      <c r="T21" s="158">
        <f t="shared" si="6"/>
        <v>2.7149321266968368E-3</v>
      </c>
      <c r="U21" s="161"/>
      <c r="X21" s="9">
        <v>8.65</v>
      </c>
      <c r="Y21" s="5">
        <f>Z21+Y20</f>
        <v>1.6652984695652175</v>
      </c>
      <c r="Z21" s="13">
        <v>0.18189063043478262</v>
      </c>
      <c r="AB21" s="2">
        <v>8</v>
      </c>
      <c r="AC21" s="2">
        <v>0</v>
      </c>
      <c r="AD21" s="2">
        <f t="shared" si="10"/>
        <v>0</v>
      </c>
      <c r="AE21" s="30">
        <f>AD21/$AD$31*100</f>
        <v>0</v>
      </c>
      <c r="AF21" s="41">
        <f>AC21/$AC$32</f>
        <v>0</v>
      </c>
      <c r="AG21" s="5">
        <f t="shared" si="7"/>
        <v>4.5248868831398781E-2</v>
      </c>
      <c r="AI21" s="52">
        <f>$AM$16*AB21+$AM$17</f>
        <v>6.108597290379697E-2</v>
      </c>
      <c r="AJ21" s="52">
        <f t="shared" si="8"/>
        <v>5.4298642533936597E-3</v>
      </c>
    </row>
    <row r="22" spans="1:39" x14ac:dyDescent="0.25">
      <c r="A22" s="2">
        <v>5</v>
      </c>
      <c r="B22" s="124">
        <v>45035</v>
      </c>
      <c r="C22" s="129">
        <v>0.625</v>
      </c>
      <c r="D22" s="132">
        <v>27.3128153046455</v>
      </c>
      <c r="E22" s="34">
        <f t="shared" si="9"/>
        <v>0.16526589274452699</v>
      </c>
      <c r="F22" s="39">
        <f>E14</f>
        <v>1.0039200000000002E-2</v>
      </c>
      <c r="L22" s="2">
        <v>2.8</v>
      </c>
      <c r="M22" s="34">
        <f>T20</f>
        <v>1.8099547511312222E-3</v>
      </c>
      <c r="P22"/>
      <c r="Q22" s="57"/>
      <c r="R22" s="2">
        <v>5.6</v>
      </c>
      <c r="S22" s="39">
        <f t="shared" ref="S22:S31" si="11">AI20</f>
        <v>5.565610865040331E-2</v>
      </c>
      <c r="T22" s="158">
        <f t="shared" si="6"/>
        <v>3.6199095022624445E-3</v>
      </c>
      <c r="U22" s="161"/>
      <c r="X22" s="9">
        <v>10.210000000000001</v>
      </c>
      <c r="Y22" s="5">
        <f>Z22+Y21</f>
        <v>1.8639617782608697</v>
      </c>
      <c r="Z22" s="13">
        <v>0.19866330869565213</v>
      </c>
      <c r="AB22" s="2">
        <v>11</v>
      </c>
      <c r="AC22" s="2">
        <v>5</v>
      </c>
      <c r="AD22" s="2">
        <f t="shared" si="10"/>
        <v>5</v>
      </c>
      <c r="AE22" s="30">
        <f>AD22/$AD$31*100</f>
        <v>2.3696682464454977</v>
      </c>
      <c r="AF22" s="7">
        <f>AC22/$AC$32</f>
        <v>2.2624434389140271E-2</v>
      </c>
      <c r="AG22" s="5">
        <f t="shared" si="7"/>
        <v>6.7873303220539055E-2</v>
      </c>
      <c r="AI22" s="52">
        <f t="shared" si="4"/>
        <v>6.7873303220539055E-2</v>
      </c>
      <c r="AJ22" s="52">
        <f t="shared" si="8"/>
        <v>6.7873303167420851E-3</v>
      </c>
    </row>
    <row r="23" spans="1:39" x14ac:dyDescent="0.25">
      <c r="A23" s="83">
        <v>6</v>
      </c>
      <c r="B23" s="125">
        <v>45035</v>
      </c>
      <c r="C23" s="128">
        <v>0.63888888888888884</v>
      </c>
      <c r="D23" s="132">
        <v>27.6081081247344</v>
      </c>
      <c r="E23" s="84">
        <f t="shared" si="9"/>
        <v>0.16615687805424847</v>
      </c>
      <c r="F23" s="153">
        <f>F14</f>
        <v>2.6683100000000001E-2</v>
      </c>
      <c r="L23" s="2">
        <v>2</v>
      </c>
      <c r="M23" s="34">
        <f>T19</f>
        <v>1.3574660633484115E-3</v>
      </c>
      <c r="P23"/>
      <c r="Q23" s="57"/>
      <c r="R23" s="2">
        <v>8</v>
      </c>
      <c r="S23" s="39">
        <f t="shared" si="11"/>
        <v>6.108597290379697E-2</v>
      </c>
      <c r="T23" s="158">
        <f t="shared" si="6"/>
        <v>5.4298642533936597E-3</v>
      </c>
      <c r="U23" s="161"/>
      <c r="X23" s="9">
        <v>12.05</v>
      </c>
      <c r="Y23" s="5">
        <f>Z23+Y22</f>
        <v>2.0826345956521739</v>
      </c>
      <c r="Z23" s="13">
        <v>0.21867281739130434</v>
      </c>
      <c r="AB23" s="2">
        <v>16</v>
      </c>
      <c r="AC23" s="2">
        <v>10</v>
      </c>
      <c r="AD23" s="2">
        <f t="shared" si="10"/>
        <v>15</v>
      </c>
      <c r="AE23" s="30">
        <f>AD23/$AD$31*100</f>
        <v>7.109004739336493</v>
      </c>
      <c r="AF23" s="5">
        <f>AC23/$AC$32</f>
        <v>4.5248868778280542E-2</v>
      </c>
      <c r="AG23" s="5">
        <f t="shared" si="7"/>
        <v>0.1131221719988196</v>
      </c>
      <c r="AI23" s="52">
        <f t="shared" si="4"/>
        <v>0.1131221719988196</v>
      </c>
      <c r="AJ23" s="52">
        <f t="shared" si="8"/>
        <v>4.5248868778280549E-2</v>
      </c>
    </row>
    <row r="24" spans="1:39" x14ac:dyDescent="0.25">
      <c r="A24" s="2">
        <v>7</v>
      </c>
      <c r="B24" s="124">
        <v>45033</v>
      </c>
      <c r="C24" s="129">
        <v>0.6875</v>
      </c>
      <c r="D24" s="116">
        <v>25.668936905449701</v>
      </c>
      <c r="E24" s="34">
        <f t="shared" si="9"/>
        <v>0.16021528299587934</v>
      </c>
      <c r="F24" s="39">
        <f>G14</f>
        <v>1.41662E-2</v>
      </c>
      <c r="L24" s="2">
        <v>1.4</v>
      </c>
      <c r="M24" s="34">
        <f>T18</f>
        <v>9.0497737556561458E-4</v>
      </c>
      <c r="P24"/>
      <c r="Q24" s="57"/>
      <c r="R24" s="2">
        <v>11</v>
      </c>
      <c r="S24" s="39">
        <f t="shared" si="11"/>
        <v>6.7873303220539055E-2</v>
      </c>
      <c r="T24" s="158">
        <f t="shared" si="6"/>
        <v>6.7873303167420851E-3</v>
      </c>
      <c r="U24" s="161"/>
      <c r="X24" s="9">
        <v>14.22</v>
      </c>
      <c r="Y24" s="5">
        <f>Z24+Y23</f>
        <v>2.3316030086956521</v>
      </c>
      <c r="Z24" s="13">
        <v>0.24896841304347825</v>
      </c>
      <c r="AB24" s="2">
        <v>22.6</v>
      </c>
      <c r="AC24" s="2">
        <v>25</v>
      </c>
      <c r="AD24" s="2">
        <f t="shared" si="10"/>
        <v>40</v>
      </c>
      <c r="AE24" s="30">
        <f>AD24/$AD$31*100</f>
        <v>18.957345971563981</v>
      </c>
      <c r="AF24" s="5">
        <f>AC24/$AC$32</f>
        <v>0.11312217194570136</v>
      </c>
      <c r="AG24" s="5">
        <f t="shared" si="7"/>
        <v>0.22624434394452098</v>
      </c>
      <c r="AI24" s="52">
        <f t="shared" si="4"/>
        <v>0.22624434394452098</v>
      </c>
      <c r="AJ24" s="52">
        <f t="shared" si="8"/>
        <v>0.11312217194570137</v>
      </c>
    </row>
    <row r="25" spans="1:39" x14ac:dyDescent="0.25">
      <c r="A25" s="83">
        <v>8</v>
      </c>
      <c r="B25" s="125">
        <v>45033</v>
      </c>
      <c r="C25" s="127">
        <v>0.72916666666666663</v>
      </c>
      <c r="D25" s="116">
        <v>27.019110550748799</v>
      </c>
      <c r="E25" s="84">
        <f t="shared" si="9"/>
        <v>0.16437490851936254</v>
      </c>
      <c r="F25" s="153">
        <f>H14</f>
        <v>5.37464E-2</v>
      </c>
      <c r="L25" s="2">
        <v>1</v>
      </c>
      <c r="M25" s="34">
        <f>T17</f>
        <v>2.5343191042496417E-2</v>
      </c>
      <c r="P25"/>
      <c r="Q25" s="57"/>
      <c r="R25" s="2">
        <v>16</v>
      </c>
      <c r="S25" s="39">
        <f t="shared" si="11"/>
        <v>0.1131221719988196</v>
      </c>
      <c r="T25" s="158">
        <f t="shared" si="6"/>
        <v>4.5248868778280549E-2</v>
      </c>
      <c r="U25" s="161"/>
      <c r="X25" s="9">
        <v>16.78</v>
      </c>
      <c r="Y25" s="5">
        <f>Z25+Y24</f>
        <v>2.6197704260869563</v>
      </c>
      <c r="Z25" s="13">
        <v>0.28816741739130436</v>
      </c>
      <c r="AB25" s="2">
        <v>32</v>
      </c>
      <c r="AC25" s="2">
        <v>27</v>
      </c>
      <c r="AD25" s="2">
        <f t="shared" si="10"/>
        <v>67</v>
      </c>
      <c r="AE25" s="30">
        <f>AD25/$AD$31*100</f>
        <v>31.753554502369667</v>
      </c>
      <c r="AF25" s="5">
        <f>AC25/$AC$32</f>
        <v>0.12217194570135746</v>
      </c>
      <c r="AG25" s="5">
        <f t="shared" si="7"/>
        <v>0.34841628964587845</v>
      </c>
      <c r="AI25" s="52">
        <f t="shared" si="4"/>
        <v>0.34841628964587845</v>
      </c>
      <c r="AJ25" s="52">
        <f t="shared" si="8"/>
        <v>0.12217194570135748</v>
      </c>
    </row>
    <row r="26" spans="1:39" x14ac:dyDescent="0.25">
      <c r="A26" s="2">
        <v>9</v>
      </c>
      <c r="B26" s="126">
        <v>45040</v>
      </c>
      <c r="C26" s="130">
        <v>0.57986111111111116</v>
      </c>
      <c r="D26" s="133">
        <v>24.094341568775501</v>
      </c>
      <c r="E26" s="34">
        <f t="shared" si="9"/>
        <v>0.15522352131289735</v>
      </c>
      <c r="F26" s="39">
        <f>I14</f>
        <v>2.2711099999999998E-2</v>
      </c>
      <c r="L26" s="2">
        <v>0.7</v>
      </c>
      <c r="M26" s="34">
        <f>R4</f>
        <v>1.8954130943692853E-3</v>
      </c>
      <c r="P26"/>
      <c r="Q26" s="57"/>
      <c r="R26" s="2">
        <v>22.6</v>
      </c>
      <c r="S26" s="39">
        <f t="shared" si="11"/>
        <v>0.22624434394452098</v>
      </c>
      <c r="T26" s="158">
        <f t="shared" si="6"/>
        <v>0.11312217194570137</v>
      </c>
      <c r="U26" s="161"/>
      <c r="X26" s="9">
        <v>19.809999999999999</v>
      </c>
      <c r="Y26" s="5">
        <f>Z26+Y25</f>
        <v>2.9570251782608694</v>
      </c>
      <c r="Z26" s="13">
        <v>0.33725475217391304</v>
      </c>
      <c r="AB26" s="2">
        <v>45</v>
      </c>
      <c r="AC26" s="2">
        <v>43</v>
      </c>
      <c r="AD26" s="2">
        <f t="shared" si="10"/>
        <v>110</v>
      </c>
      <c r="AE26" s="30">
        <f>AD26/$AD$31*100</f>
        <v>52.132701421800952</v>
      </c>
      <c r="AF26" s="5">
        <f>AC26/$AC$32</f>
        <v>0.19457013574660634</v>
      </c>
      <c r="AG26" s="5">
        <f t="shared" si="7"/>
        <v>0.54298642539248476</v>
      </c>
      <c r="AI26" s="52">
        <f t="shared" si="4"/>
        <v>0.54298642539248476</v>
      </c>
      <c r="AJ26" s="52">
        <f t="shared" si="8"/>
        <v>0.19457013574660631</v>
      </c>
    </row>
    <row r="27" spans="1:39" x14ac:dyDescent="0.25">
      <c r="A27" s="83">
        <v>10</v>
      </c>
      <c r="B27" s="123">
        <v>45042</v>
      </c>
      <c r="C27" s="131">
        <v>0.70833333333333337</v>
      </c>
      <c r="D27" s="87">
        <v>19.4918574001058</v>
      </c>
      <c r="E27" s="84">
        <f t="shared" si="9"/>
        <v>0.13961324220898891</v>
      </c>
      <c r="F27" s="153">
        <f>J14</f>
        <v>6.2585999999999996E-3</v>
      </c>
      <c r="L27" s="2">
        <v>0.5</v>
      </c>
      <c r="M27" s="34">
        <f>R3</f>
        <v>8.650709206137662E-3</v>
      </c>
      <c r="P27"/>
      <c r="Q27" s="57"/>
      <c r="R27" s="2">
        <v>32</v>
      </c>
      <c r="S27" s="39">
        <f t="shared" si="11"/>
        <v>0.34841628964587845</v>
      </c>
      <c r="T27" s="158">
        <f t="shared" si="6"/>
        <v>0.12217194570135748</v>
      </c>
      <c r="U27" s="161"/>
      <c r="X27" s="9">
        <v>23.37</v>
      </c>
      <c r="Y27" s="5">
        <f>Z27+Y26</f>
        <v>3.1096920391304348</v>
      </c>
      <c r="Z27" s="13">
        <v>0.15266686086956519</v>
      </c>
      <c r="AB27" s="2">
        <v>64</v>
      </c>
      <c r="AC27" s="2">
        <v>43</v>
      </c>
      <c r="AD27" s="2">
        <f t="shared" si="10"/>
        <v>153</v>
      </c>
      <c r="AE27" s="30">
        <f>AD27/$AD$31*100</f>
        <v>72.511848341232238</v>
      </c>
      <c r="AF27" s="5">
        <f>AC27/$AC$32</f>
        <v>0.19457013574660634</v>
      </c>
      <c r="AG27" s="5">
        <f t="shared" si="7"/>
        <v>0.73755656113909107</v>
      </c>
      <c r="AI27" s="52">
        <f t="shared" si="4"/>
        <v>0.73755656113909107</v>
      </c>
      <c r="AJ27" s="52">
        <f t="shared" si="8"/>
        <v>0.19457013574660631</v>
      </c>
    </row>
    <row r="28" spans="1:39" x14ac:dyDescent="0.25">
      <c r="C28" s="1"/>
      <c r="L28" s="2" t="s">
        <v>78</v>
      </c>
      <c r="M28" s="34">
        <f>R2</f>
        <v>9.3595554883954112E-3</v>
      </c>
      <c r="P28"/>
      <c r="Q28" s="57"/>
      <c r="R28" s="2">
        <v>45</v>
      </c>
      <c r="S28" s="39">
        <f t="shared" si="11"/>
        <v>0.54298642539248476</v>
      </c>
      <c r="T28" s="158">
        <f t="shared" si="6"/>
        <v>0.19457013574660631</v>
      </c>
      <c r="U28" s="161"/>
      <c r="X28" s="9">
        <v>25</v>
      </c>
      <c r="Y28" s="5">
        <f>Z28+Y27</f>
        <v>3.3513365173913043</v>
      </c>
      <c r="Z28" s="13">
        <v>0.24164447826086954</v>
      </c>
      <c r="AB28" s="2">
        <v>90</v>
      </c>
      <c r="AC28" s="2">
        <v>35</v>
      </c>
      <c r="AD28" s="2">
        <f t="shared" si="10"/>
        <v>188</v>
      </c>
      <c r="AE28" s="30">
        <f>AD28/$AD$31*100</f>
        <v>89.099526066350705</v>
      </c>
      <c r="AF28" s="5">
        <f>AC28/$AC$32</f>
        <v>0.15837104072398189</v>
      </c>
      <c r="AG28" s="5">
        <f t="shared" si="7"/>
        <v>0.89592760186307296</v>
      </c>
      <c r="AI28" s="52">
        <f t="shared" si="4"/>
        <v>0.89592760186307296</v>
      </c>
      <c r="AJ28" s="52">
        <f t="shared" si="8"/>
        <v>0.15837104072398189</v>
      </c>
    </row>
    <row r="29" spans="1:39" x14ac:dyDescent="0.25">
      <c r="M29" s="58">
        <f>SUM(M10:M28)</f>
        <v>1.0000000000531182</v>
      </c>
      <c r="P29"/>
      <c r="Q29" s="57"/>
      <c r="R29" s="2">
        <v>64</v>
      </c>
      <c r="S29" s="39">
        <f t="shared" si="11"/>
        <v>0.73755656113909107</v>
      </c>
      <c r="T29" s="158">
        <f t="shared" si="6"/>
        <v>0.19457013574660631</v>
      </c>
      <c r="U29" s="161"/>
      <c r="X29" s="9">
        <v>27.58</v>
      </c>
      <c r="Y29" s="5">
        <f>Z29+Y28</f>
        <v>3.8141872173913045</v>
      </c>
      <c r="Z29" s="13">
        <v>0.46285069999999995</v>
      </c>
      <c r="AB29" s="2">
        <v>128</v>
      </c>
      <c r="AC29" s="2">
        <v>10</v>
      </c>
      <c r="AD29" s="2">
        <f t="shared" si="10"/>
        <v>198</v>
      </c>
      <c r="AE29" s="30">
        <f>AD29/$AD$31*100</f>
        <v>93.838862559241704</v>
      </c>
      <c r="AF29" s="5">
        <f>AC29/$AC$32</f>
        <v>4.5248868778280542E-2</v>
      </c>
      <c r="AG29" s="5">
        <f t="shared" si="7"/>
        <v>0.94117647064135346</v>
      </c>
      <c r="AI29" s="52">
        <f t="shared" si="4"/>
        <v>0.94117647064135346</v>
      </c>
      <c r="AJ29" s="52">
        <f t="shared" si="8"/>
        <v>4.5248868778280493E-2</v>
      </c>
    </row>
    <row r="30" spans="1:39" x14ac:dyDescent="0.25">
      <c r="A30" s="51" t="s">
        <v>72</v>
      </c>
      <c r="B30" s="51"/>
      <c r="C30" s="51"/>
      <c r="D30" s="51"/>
      <c r="E30" s="51"/>
      <c r="F30" s="51"/>
      <c r="G30" s="51"/>
      <c r="H30" s="51"/>
      <c r="I30" s="51"/>
      <c r="J30" s="51"/>
      <c r="K30" s="25"/>
      <c r="P30"/>
      <c r="Q30" s="57"/>
      <c r="R30" s="2">
        <v>90</v>
      </c>
      <c r="S30" s="39">
        <f t="shared" si="11"/>
        <v>0.89592760186307296</v>
      </c>
      <c r="T30" s="158">
        <f t="shared" si="6"/>
        <v>0.15837104072398189</v>
      </c>
      <c r="U30" s="161"/>
      <c r="X30" s="9">
        <v>32.549999999999997</v>
      </c>
      <c r="Y30" s="5">
        <f>Z30+Y29</f>
        <v>4.3410367260869567</v>
      </c>
      <c r="Z30" s="13">
        <v>0.52684950869565228</v>
      </c>
      <c r="AB30" s="2">
        <v>180</v>
      </c>
      <c r="AC30" s="2">
        <v>13</v>
      </c>
      <c r="AD30" s="2">
        <f t="shared" si="10"/>
        <v>211</v>
      </c>
      <c r="AE30" s="30">
        <f>AD30/$AD$31*100</f>
        <v>100</v>
      </c>
      <c r="AF30" s="5">
        <f>AC30/$AC$32</f>
        <v>5.8823529411764705E-2</v>
      </c>
      <c r="AG30" s="5">
        <f t="shared" si="7"/>
        <v>1.0000000000531182</v>
      </c>
      <c r="AI30" s="52">
        <f t="shared" si="4"/>
        <v>1.0000000000531182</v>
      </c>
      <c r="AJ30" s="52">
        <f>AI30-AI29</f>
        <v>5.8823529411764719E-2</v>
      </c>
    </row>
    <row r="31" spans="1:39" x14ac:dyDescent="0.25">
      <c r="A31" s="62" t="s">
        <v>70</v>
      </c>
      <c r="B31" s="6" t="s">
        <v>0</v>
      </c>
      <c r="C31" s="6" t="s">
        <v>1</v>
      </c>
      <c r="D31" s="6" t="s">
        <v>2</v>
      </c>
      <c r="E31" s="65" t="s">
        <v>3</v>
      </c>
      <c r="F31" s="6" t="s">
        <v>4</v>
      </c>
      <c r="G31" s="6" t="s">
        <v>5</v>
      </c>
      <c r="H31" s="6" t="s">
        <v>6</v>
      </c>
      <c r="I31" s="6" t="s">
        <v>7</v>
      </c>
      <c r="J31" s="6" t="s">
        <v>8</v>
      </c>
      <c r="K31" s="1"/>
      <c r="P31"/>
      <c r="Q31" s="57"/>
      <c r="R31" s="2">
        <v>128</v>
      </c>
      <c r="S31" s="39">
        <f t="shared" si="11"/>
        <v>0.94117647064135346</v>
      </c>
      <c r="T31" s="158">
        <f t="shared" si="6"/>
        <v>4.5248868778280493E-2</v>
      </c>
      <c r="U31" s="161"/>
      <c r="X31" s="9">
        <v>38.409999999999997</v>
      </c>
      <c r="Y31" s="5">
        <f>Z31+Y30</f>
        <v>4.920636043478261</v>
      </c>
      <c r="Z31" s="13">
        <v>0.57959931739130444</v>
      </c>
      <c r="AB31" s="2" t="s">
        <v>48</v>
      </c>
      <c r="AC31" s="2">
        <v>211</v>
      </c>
      <c r="AD31" s="2">
        <v>211</v>
      </c>
      <c r="AE31" s="2"/>
      <c r="AF31" s="5">
        <f>SUM(AF17:AF30)</f>
        <v>1.0000000000531182</v>
      </c>
      <c r="AG31" s="5"/>
      <c r="AI31" s="54"/>
    </row>
    <row r="32" spans="1:39" x14ac:dyDescent="0.25">
      <c r="A32" s="2">
        <v>180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5"/>
      <c r="P32"/>
      <c r="Q32" s="57"/>
      <c r="R32" s="2">
        <v>180</v>
      </c>
      <c r="S32" s="39">
        <f>AI30</f>
        <v>1.0000000000531182</v>
      </c>
      <c r="T32" s="158">
        <f t="shared" si="6"/>
        <v>5.8823529411764719E-2</v>
      </c>
      <c r="U32" s="160"/>
      <c r="X32" s="9">
        <v>45.32</v>
      </c>
      <c r="Y32" s="5">
        <f>Z32+Y31</f>
        <v>5.5320725695652175</v>
      </c>
      <c r="Z32" s="13">
        <v>0.61143652608695653</v>
      </c>
      <c r="AB32" s="1" t="s">
        <v>50</v>
      </c>
      <c r="AC32" s="1">
        <f>AC31+AC17</f>
        <v>221</v>
      </c>
      <c r="AD32" s="1"/>
      <c r="AE32" s="1"/>
      <c r="AI32">
        <f t="shared" ref="AI32" si="12">AC32/$AC$32</f>
        <v>1</v>
      </c>
      <c r="AJ32" s="52">
        <f>SUM(AJ17:AJ30)</f>
        <v>1.0000000000531182</v>
      </c>
    </row>
    <row r="33" spans="1:29" x14ac:dyDescent="0.25">
      <c r="A33" s="2">
        <v>128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5"/>
      <c r="P33"/>
      <c r="Q33" s="57"/>
      <c r="R33" s="2" t="s">
        <v>48</v>
      </c>
      <c r="S33" s="1"/>
      <c r="T33" s="30">
        <f>SUM(T16:T32)</f>
        <v>1.0000000000531182</v>
      </c>
      <c r="U33" s="1"/>
      <c r="X33" s="9">
        <v>53.48</v>
      </c>
      <c r="Y33" s="5">
        <f>Z33+Y32</f>
        <v>6.1275660913043479</v>
      </c>
      <c r="Z33" s="13">
        <v>0.5954935217391305</v>
      </c>
      <c r="AB33" s="1" t="s">
        <v>51</v>
      </c>
      <c r="AC33" s="5">
        <f>AC17/AC32*100</f>
        <v>4.5248868778280542</v>
      </c>
    </row>
    <row r="34" spans="1:29" x14ac:dyDescent="0.25">
      <c r="A34" s="2">
        <v>90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5"/>
      <c r="P34"/>
      <c r="Q34" s="57"/>
      <c r="X34" s="9">
        <v>63.11</v>
      </c>
      <c r="Y34" s="5">
        <f>Z34+Y33</f>
        <v>6.6892284173913046</v>
      </c>
      <c r="Z34" s="13">
        <v>0.56166232608695643</v>
      </c>
    </row>
    <row r="35" spans="1:29" x14ac:dyDescent="0.25">
      <c r="A35" s="2">
        <v>64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5"/>
      <c r="P35"/>
      <c r="Q35" s="57"/>
      <c r="X35" s="9">
        <v>74.48</v>
      </c>
      <c r="Y35" s="5">
        <f>Z35+Y34</f>
        <v>7.172364091304348</v>
      </c>
      <c r="Z35" s="13">
        <v>0.48313567391304357</v>
      </c>
    </row>
    <row r="36" spans="1:29" x14ac:dyDescent="0.25">
      <c r="A36" s="2">
        <v>45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5"/>
      <c r="P36"/>
      <c r="Q36" s="57"/>
      <c r="X36" s="9">
        <v>87.89</v>
      </c>
      <c r="Y36" s="5">
        <f>Z36+Y35</f>
        <v>7.5740880043478267</v>
      </c>
      <c r="Z36" s="13">
        <v>0.40172391304347826</v>
      </c>
    </row>
    <row r="37" spans="1:29" x14ac:dyDescent="0.25">
      <c r="A37" s="2">
        <v>32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5"/>
      <c r="P37"/>
      <c r="Q37" s="57"/>
      <c r="X37" s="9">
        <v>103.72</v>
      </c>
      <c r="Y37" s="5">
        <f>Z37+Y36</f>
        <v>7.8920909043478265</v>
      </c>
      <c r="Z37" s="13">
        <v>0.31800290000000003</v>
      </c>
    </row>
    <row r="38" spans="1:29" x14ac:dyDescent="0.25">
      <c r="A38" s="2">
        <v>22.6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5"/>
      <c r="P38"/>
      <c r="Q38" s="57"/>
      <c r="X38" s="9">
        <v>122.39</v>
      </c>
      <c r="Y38" s="5">
        <f>Z38+Y37</f>
        <v>7.9221474608695654</v>
      </c>
      <c r="Z38" s="13">
        <v>3.0056556521739126E-2</v>
      </c>
    </row>
    <row r="39" spans="1:29" x14ac:dyDescent="0.25">
      <c r="A39" s="2">
        <v>16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5"/>
      <c r="P39"/>
      <c r="Q39" s="57"/>
      <c r="X39" s="9">
        <v>125</v>
      </c>
      <c r="Y39" s="5">
        <f>Z39+Y38</f>
        <v>8.1459018260869573</v>
      </c>
      <c r="Z39" s="13">
        <v>0.22375436521739128</v>
      </c>
    </row>
    <row r="40" spans="1:29" x14ac:dyDescent="0.25">
      <c r="A40" s="61">
        <v>11</v>
      </c>
      <c r="B40" s="30">
        <f>(B3/1000)/B$14</f>
        <v>0.402042375266353</v>
      </c>
      <c r="C40" s="30">
        <f>C3/1000/C$14</f>
        <v>0.17209567038124818</v>
      </c>
      <c r="D40" s="30">
        <f>D3/1000/D$14</f>
        <v>0</v>
      </c>
      <c r="E40" s="30">
        <f>E3/1000/E$14</f>
        <v>0</v>
      </c>
      <c r="F40" s="30">
        <f>F3/1000/F$14</f>
        <v>0</v>
      </c>
      <c r="G40" s="30">
        <f>G3/1000/G$14</f>
        <v>0</v>
      </c>
      <c r="H40" s="30">
        <f>H3/1000/H$14</f>
        <v>0</v>
      </c>
      <c r="I40" s="30">
        <f>I3/1000/I$14</f>
        <v>0</v>
      </c>
      <c r="J40" s="30">
        <f>J3/1000/J$14</f>
        <v>0</v>
      </c>
      <c r="K40" s="5"/>
      <c r="P40"/>
      <c r="Q40" s="57"/>
      <c r="X40" s="9">
        <v>144.43</v>
      </c>
      <c r="Y40" s="5">
        <f>Z40+Y39</f>
        <v>8.3464342521739141</v>
      </c>
      <c r="Z40" s="13">
        <v>0.20053242608695654</v>
      </c>
    </row>
    <row r="41" spans="1:29" x14ac:dyDescent="0.25">
      <c r="A41" s="61">
        <v>8</v>
      </c>
      <c r="B41" s="30">
        <f t="shared" ref="B41:B50" si="13">(B4/1000)/B$14</f>
        <v>0</v>
      </c>
      <c r="C41" s="30">
        <f t="shared" ref="C41:J50" si="14">C4/1000/C$14</f>
        <v>7.2083023004173657E-2</v>
      </c>
      <c r="D41" s="30">
        <f t="shared" si="14"/>
        <v>0</v>
      </c>
      <c r="E41" s="30">
        <f t="shared" si="14"/>
        <v>0</v>
      </c>
      <c r="F41" s="30">
        <f t="shared" si="14"/>
        <v>0</v>
      </c>
      <c r="G41" s="30">
        <f t="shared" si="14"/>
        <v>0</v>
      </c>
      <c r="H41" s="30">
        <f t="shared" si="14"/>
        <v>0</v>
      </c>
      <c r="I41" s="30">
        <f t="shared" si="14"/>
        <v>4.3855207365561331E-2</v>
      </c>
      <c r="J41" s="30">
        <f t="shared" si="14"/>
        <v>0</v>
      </c>
      <c r="K41" s="5"/>
      <c r="P41"/>
      <c r="Q41" s="57"/>
      <c r="X41" s="9">
        <v>170.44</v>
      </c>
      <c r="Y41" s="5">
        <f>Z41+Y40</f>
        <v>8.5040216608695669</v>
      </c>
      <c r="Z41" s="13">
        <v>0.15758740869565219</v>
      </c>
    </row>
    <row r="42" spans="1:29" x14ac:dyDescent="0.25">
      <c r="A42" s="61">
        <v>5.6</v>
      </c>
      <c r="B42" s="30">
        <f t="shared" si="13"/>
        <v>0</v>
      </c>
      <c r="C42" s="30">
        <f t="shared" si="14"/>
        <v>0.12324166327061173</v>
      </c>
      <c r="D42" s="30">
        <f t="shared" si="14"/>
        <v>0</v>
      </c>
      <c r="E42" s="30">
        <f t="shared" si="14"/>
        <v>0</v>
      </c>
      <c r="F42" s="30">
        <f t="shared" si="14"/>
        <v>3.7990338453927762E-2</v>
      </c>
      <c r="G42" s="30">
        <f t="shared" si="14"/>
        <v>0</v>
      </c>
      <c r="H42" s="30">
        <f t="shared" si="14"/>
        <v>1.8103538097435364E-2</v>
      </c>
      <c r="I42" s="30">
        <f t="shared" si="14"/>
        <v>4.561646067341521E-2</v>
      </c>
      <c r="J42" s="30">
        <f t="shared" si="14"/>
        <v>4.7135142044546698E-2</v>
      </c>
      <c r="K42" s="5"/>
      <c r="P42"/>
      <c r="Q42" s="57"/>
      <c r="X42" s="9">
        <v>201.13</v>
      </c>
      <c r="Y42" s="5">
        <f>Z42+Y41</f>
        <v>8.6222402608695674</v>
      </c>
      <c r="Z42" s="13">
        <v>0.11821860000000001</v>
      </c>
    </row>
    <row r="43" spans="1:29" x14ac:dyDescent="0.25">
      <c r="A43" s="61">
        <v>4</v>
      </c>
      <c r="B43" s="30">
        <f t="shared" si="13"/>
        <v>0</v>
      </c>
      <c r="C43" s="30">
        <f t="shared" si="14"/>
        <v>0.11361560405278175</v>
      </c>
      <c r="D43" s="30">
        <f t="shared" si="14"/>
        <v>0</v>
      </c>
      <c r="E43" s="30">
        <f t="shared" si="14"/>
        <v>0</v>
      </c>
      <c r="F43" s="30">
        <f t="shared" si="14"/>
        <v>3.9519396172108937E-2</v>
      </c>
      <c r="G43" s="30">
        <f t="shared" si="14"/>
        <v>0</v>
      </c>
      <c r="H43" s="30">
        <f t="shared" si="14"/>
        <v>1.1070508908503638E-2</v>
      </c>
      <c r="I43" s="30">
        <f t="shared" si="14"/>
        <v>6.8997098335175325E-2</v>
      </c>
      <c r="J43" s="30">
        <f t="shared" si="14"/>
        <v>9.0323714568753405E-2</v>
      </c>
      <c r="K43" s="42"/>
      <c r="P43"/>
      <c r="Q43" s="57"/>
      <c r="X43" s="9">
        <v>237.35</v>
      </c>
      <c r="Y43" s="5">
        <f>Z43+Y42</f>
        <v>8.649954221739133</v>
      </c>
      <c r="Z43" s="13">
        <v>2.7713960869565214E-2</v>
      </c>
    </row>
    <row r="44" spans="1:29" x14ac:dyDescent="0.25">
      <c r="A44" s="61">
        <v>2.8</v>
      </c>
      <c r="B44" s="30">
        <f t="shared" si="13"/>
        <v>0</v>
      </c>
      <c r="C44" s="30">
        <f t="shared" si="14"/>
        <v>0.10011804218602889</v>
      </c>
      <c r="D44" s="30">
        <f t="shared" si="14"/>
        <v>3.5227806481916389E-3</v>
      </c>
      <c r="E44" s="30">
        <f t="shared" si="14"/>
        <v>8.9947406167822125E-2</v>
      </c>
      <c r="F44" s="30">
        <f t="shared" si="14"/>
        <v>5.7324673669850952E-2</v>
      </c>
      <c r="G44" s="30">
        <f t="shared" si="14"/>
        <v>7.1084694554644145E-3</v>
      </c>
      <c r="H44" s="30">
        <f t="shared" si="14"/>
        <v>1.18761442626855E-2</v>
      </c>
      <c r="I44" s="30">
        <f t="shared" si="14"/>
        <v>0.17348345082360608</v>
      </c>
      <c r="J44" s="30">
        <f t="shared" si="14"/>
        <v>0.12366983031348866</v>
      </c>
      <c r="P44"/>
      <c r="Q44" s="57"/>
      <c r="X44" s="9">
        <v>250</v>
      </c>
      <c r="Y44" s="5">
        <f>Z44+Y43</f>
        <v>8.7158762130434813</v>
      </c>
      <c r="Z44" s="13">
        <v>6.5921991304347824E-2</v>
      </c>
    </row>
    <row r="45" spans="1:29" x14ac:dyDescent="0.25">
      <c r="A45" s="61">
        <v>2</v>
      </c>
      <c r="B45" s="30">
        <f t="shared" si="13"/>
        <v>0</v>
      </c>
      <c r="C45" s="30">
        <f t="shared" si="14"/>
        <v>9.499585447084781E-2</v>
      </c>
      <c r="D45" s="30">
        <f t="shared" si="14"/>
        <v>1.6700589739575177E-2</v>
      </c>
      <c r="E45" s="30">
        <f t="shared" si="14"/>
        <v>6.8561239939437399E-2</v>
      </c>
      <c r="F45" s="30">
        <f t="shared" si="14"/>
        <v>8.9659747180799818E-2</v>
      </c>
      <c r="G45" s="30">
        <f t="shared" si="14"/>
        <v>6.0143157656958107E-3</v>
      </c>
      <c r="H45" s="30">
        <f t="shared" si="14"/>
        <v>2.587336082044565E-2</v>
      </c>
      <c r="I45" s="30">
        <f t="shared" si="14"/>
        <v>6.4285745736666214E-3</v>
      </c>
      <c r="J45" s="30">
        <f t="shared" si="14"/>
        <v>6.9504361997890909E-2</v>
      </c>
      <c r="P45"/>
      <c r="Q45" s="57"/>
      <c r="X45" s="9">
        <v>280.08999999999997</v>
      </c>
      <c r="Y45" s="5">
        <f>Z45+Y44</f>
        <v>8.7468423260869592</v>
      </c>
      <c r="Z45" s="13">
        <v>3.0966113043478259E-2</v>
      </c>
    </row>
    <row r="46" spans="1:29" x14ac:dyDescent="0.25">
      <c r="A46" s="61">
        <v>1.4</v>
      </c>
      <c r="B46" s="30">
        <f t="shared" si="13"/>
        <v>5.6486953724922608E-2</v>
      </c>
      <c r="C46" s="30">
        <f t="shared" si="14"/>
        <v>9.3801379969365245E-2</v>
      </c>
      <c r="D46" s="30">
        <f t="shared" si="14"/>
        <v>4.0994728876363448E-2</v>
      </c>
      <c r="E46" s="30">
        <f t="shared" si="14"/>
        <v>0.10160172125268944</v>
      </c>
      <c r="F46" s="30">
        <f t="shared" si="14"/>
        <v>0.13225224955121406</v>
      </c>
      <c r="G46" s="30">
        <f t="shared" si="14"/>
        <v>3.3318744617469753E-2</v>
      </c>
      <c r="H46" s="30">
        <f t="shared" si="14"/>
        <v>5.4831579417412145E-2</v>
      </c>
      <c r="I46" s="30">
        <f t="shared" si="14"/>
        <v>0.20840029765180901</v>
      </c>
      <c r="J46" s="30">
        <f t="shared" si="14"/>
        <v>0.14188476656121179</v>
      </c>
      <c r="P46"/>
      <c r="Q46" s="57"/>
      <c r="X46" s="9">
        <v>300</v>
      </c>
      <c r="Y46" s="5">
        <f>Z46+Y45</f>
        <v>10.45890106956522</v>
      </c>
      <c r="Z46" s="13">
        <v>1.7120587434782608</v>
      </c>
    </row>
    <row r="47" spans="1:29" x14ac:dyDescent="0.25">
      <c r="A47" s="61">
        <v>1</v>
      </c>
      <c r="B47" s="30">
        <f t="shared" si="13"/>
        <v>7.0478028384191677E-2</v>
      </c>
      <c r="C47" s="30">
        <f t="shared" si="14"/>
        <v>6.7171624906901276E-2</v>
      </c>
      <c r="D47" s="30">
        <f t="shared" si="14"/>
        <v>5.9365377589896143E-2</v>
      </c>
      <c r="E47" s="30">
        <f t="shared" si="14"/>
        <v>0.14009084389194357</v>
      </c>
      <c r="F47" s="30">
        <f t="shared" si="14"/>
        <v>0.14862590928340411</v>
      </c>
      <c r="G47" s="30">
        <f t="shared" si="14"/>
        <v>3.0509240304386495E-2</v>
      </c>
      <c r="H47" s="30">
        <f t="shared" si="14"/>
        <v>9.8722891207597155E-2</v>
      </c>
      <c r="I47" s="30">
        <f t="shared" si="14"/>
        <v>0.18184940403591196</v>
      </c>
      <c r="J47" s="30">
        <f t="shared" si="14"/>
        <v>0.1102962323842393</v>
      </c>
      <c r="P47"/>
      <c r="Q47" s="57"/>
      <c r="X47" s="9">
        <v>330.52</v>
      </c>
      <c r="Y47" s="5">
        <f>Z47+Y46</f>
        <v>13.774185308695655</v>
      </c>
      <c r="Z47" s="13">
        <v>3.3152842391304347</v>
      </c>
    </row>
    <row r="48" spans="1:29" x14ac:dyDescent="0.25">
      <c r="A48" s="61">
        <v>0.7</v>
      </c>
      <c r="B48" s="30">
        <f t="shared" si="13"/>
        <v>8.5132472962650252E-2</v>
      </c>
      <c r="C48" s="30">
        <f t="shared" si="14"/>
        <v>5.6379196469976543E-2</v>
      </c>
      <c r="D48" s="30">
        <f t="shared" si="14"/>
        <v>0.1082928865925578</v>
      </c>
      <c r="E48" s="30">
        <f t="shared" si="14"/>
        <v>0.19191768268387918</v>
      </c>
      <c r="F48" s="30">
        <f t="shared" si="14"/>
        <v>0.16183277055514539</v>
      </c>
      <c r="G48" s="30">
        <f t="shared" si="14"/>
        <v>0.10023859609493017</v>
      </c>
      <c r="H48" s="30">
        <f t="shared" si="14"/>
        <v>0.16070843814655492</v>
      </c>
      <c r="I48" s="30">
        <f t="shared" si="14"/>
        <v>0.16974519067768626</v>
      </c>
      <c r="J48" s="30">
        <f t="shared" si="14"/>
        <v>0.11927587639408177</v>
      </c>
      <c r="P48"/>
      <c r="Q48" s="57"/>
      <c r="X48" s="9">
        <v>390.04</v>
      </c>
      <c r="Y48" s="5">
        <f>Z48+Y47</f>
        <v>17.662748386956522</v>
      </c>
      <c r="Z48" s="13">
        <v>3.8885630782608689</v>
      </c>
    </row>
    <row r="49" spans="1:38" x14ac:dyDescent="0.25">
      <c r="A49" s="61">
        <v>0.5</v>
      </c>
      <c r="B49" s="30">
        <f t="shared" si="13"/>
        <v>0.10734531419611627</v>
      </c>
      <c r="C49" s="30">
        <f t="shared" si="14"/>
        <v>4.2298449993676317E-2</v>
      </c>
      <c r="D49" s="30">
        <f t="shared" si="14"/>
        <v>0.16781483221126245</v>
      </c>
      <c r="E49" s="30">
        <f t="shared" si="14"/>
        <v>0.18674794804366879</v>
      </c>
      <c r="F49" s="30">
        <f t="shared" si="14"/>
        <v>0.14825863561580177</v>
      </c>
      <c r="G49" s="30">
        <f t="shared" si="14"/>
        <v>0.10299162795950925</v>
      </c>
      <c r="H49" s="30">
        <f t="shared" si="14"/>
        <v>0.20782787312266496</v>
      </c>
      <c r="I49" s="30">
        <f t="shared" si="14"/>
        <v>9.2465798662328129E-4</v>
      </c>
      <c r="J49" s="30">
        <f t="shared" si="14"/>
        <v>0.1152653948167322</v>
      </c>
      <c r="P49"/>
      <c r="Q49" s="57"/>
      <c r="X49" s="9">
        <v>460.27</v>
      </c>
      <c r="Y49" s="5">
        <f>Z49+Y48</f>
        <v>38.970567352173916</v>
      </c>
      <c r="Z49" s="13">
        <v>21.30781896521739</v>
      </c>
    </row>
    <row r="50" spans="1:38" x14ac:dyDescent="0.25">
      <c r="A50" s="61" t="s">
        <v>78</v>
      </c>
      <c r="B50" s="30">
        <f t="shared" si="13"/>
        <v>0.27851485546576604</v>
      </c>
      <c r="C50" s="30">
        <f t="shared" si="14"/>
        <v>6.4199491294388802E-2</v>
      </c>
      <c r="D50" s="30">
        <f t="shared" si="14"/>
        <v>0.60330880434215328</v>
      </c>
      <c r="E50" s="30">
        <f t="shared" si="14"/>
        <v>0.22113315802055938</v>
      </c>
      <c r="F50" s="30">
        <f t="shared" si="14"/>
        <v>0.1845362795177472</v>
      </c>
      <c r="G50" s="30">
        <f t="shared" si="14"/>
        <v>0.7198190058025441</v>
      </c>
      <c r="H50" s="30">
        <f t="shared" si="14"/>
        <v>0.41098566601670061</v>
      </c>
      <c r="I50" s="30">
        <f t="shared" si="14"/>
        <v>0.10069965787654496</v>
      </c>
      <c r="J50" s="30">
        <f t="shared" si="14"/>
        <v>0.18264468091905539</v>
      </c>
      <c r="P50"/>
      <c r="Q50" s="57"/>
      <c r="X50" s="9">
        <v>850</v>
      </c>
      <c r="Y50" s="5">
        <f>Z50+Y49</f>
        <v>47.13319511739131</v>
      </c>
      <c r="Z50" s="13">
        <v>8.1626277652173904</v>
      </c>
    </row>
    <row r="51" spans="1:38" x14ac:dyDescent="0.25">
      <c r="B51" s="40">
        <f>SUM(B40:B50)</f>
        <v>0.99999999999999989</v>
      </c>
      <c r="C51" s="40">
        <f t="shared" ref="C51:J51" si="15">SUM(C40:C50)</f>
        <v>1.0000000000000002</v>
      </c>
      <c r="D51" s="40">
        <f t="shared" si="15"/>
        <v>0.99999999999999989</v>
      </c>
      <c r="E51" s="40">
        <f t="shared" si="15"/>
        <v>1</v>
      </c>
      <c r="F51" s="40">
        <f t="shared" si="15"/>
        <v>1</v>
      </c>
      <c r="G51" s="40">
        <f t="shared" si="15"/>
        <v>1</v>
      </c>
      <c r="H51" s="40">
        <f t="shared" si="15"/>
        <v>0.99999999999999989</v>
      </c>
      <c r="I51" s="40">
        <f t="shared" si="15"/>
        <v>1</v>
      </c>
      <c r="J51" s="40">
        <f t="shared" si="15"/>
        <v>1</v>
      </c>
      <c r="P51"/>
      <c r="Q51" s="57"/>
      <c r="X51" s="9">
        <v>1000</v>
      </c>
      <c r="Y51" s="5">
        <f>Z51+Y50</f>
        <v>100.00000011739129</v>
      </c>
      <c r="Z51" s="13">
        <v>52.866804999999992</v>
      </c>
    </row>
    <row r="52" spans="1:38" x14ac:dyDescent="0.25">
      <c r="B52" s="1"/>
      <c r="C52" s="1"/>
      <c r="D52" s="1"/>
      <c r="E52" s="1"/>
      <c r="F52" s="1"/>
      <c r="G52" s="1"/>
      <c r="H52" s="1"/>
      <c r="I52" s="1"/>
      <c r="J52" s="1"/>
      <c r="P52"/>
      <c r="Q52" s="57"/>
      <c r="X52" s="9">
        <v>5000</v>
      </c>
      <c r="Y52" s="5"/>
      <c r="Z52" s="13">
        <v>100.00000011739129</v>
      </c>
    </row>
    <row r="53" spans="1:38" x14ac:dyDescent="0.25">
      <c r="A53" s="32" t="s">
        <v>73</v>
      </c>
      <c r="P53"/>
      <c r="Q53" s="57"/>
    </row>
    <row r="54" spans="1:38" x14ac:dyDescent="0.25">
      <c r="A54" s="48" t="s">
        <v>74</v>
      </c>
      <c r="B54" s="50"/>
      <c r="C54" s="68" t="s">
        <v>88</v>
      </c>
      <c r="D54" s="69"/>
      <c r="E54" s="69"/>
      <c r="F54" s="70"/>
      <c r="G54" s="169" t="s">
        <v>89</v>
      </c>
      <c r="H54" s="170"/>
      <c r="I54" s="170"/>
      <c r="J54" s="171"/>
      <c r="K54" s="68" t="s">
        <v>90</v>
      </c>
      <c r="L54" s="69"/>
      <c r="M54" s="69"/>
      <c r="N54" s="70"/>
      <c r="O54" s="74" t="s">
        <v>91</v>
      </c>
      <c r="P54" s="75"/>
      <c r="Q54" s="75"/>
      <c r="R54" s="76"/>
      <c r="S54" s="68" t="s">
        <v>92</v>
      </c>
      <c r="T54" s="69"/>
      <c r="U54" s="69"/>
      <c r="V54" s="70"/>
      <c r="W54" s="74" t="s">
        <v>93</v>
      </c>
      <c r="X54" s="75"/>
      <c r="Y54" s="75"/>
      <c r="Z54" s="76"/>
      <c r="AA54" s="68" t="s">
        <v>94</v>
      </c>
      <c r="AB54" s="69"/>
      <c r="AC54" s="69"/>
      <c r="AD54" s="70"/>
      <c r="AE54" s="74" t="s">
        <v>95</v>
      </c>
      <c r="AF54" s="75"/>
      <c r="AG54" s="75"/>
      <c r="AH54" s="76"/>
      <c r="AI54" s="68" t="s">
        <v>96</v>
      </c>
      <c r="AJ54" s="69"/>
      <c r="AK54" s="69"/>
      <c r="AL54" s="70"/>
    </row>
    <row r="55" spans="1:38" x14ac:dyDescent="0.25">
      <c r="A55" s="6" t="s">
        <v>75</v>
      </c>
      <c r="B55" s="38" t="s">
        <v>76</v>
      </c>
      <c r="C55" s="71" t="s">
        <v>84</v>
      </c>
      <c r="D55" s="71" t="s">
        <v>85</v>
      </c>
      <c r="E55" s="71" t="s">
        <v>86</v>
      </c>
      <c r="F55" s="71" t="s">
        <v>87</v>
      </c>
      <c r="G55" s="172" t="s">
        <v>84</v>
      </c>
      <c r="H55" s="172" t="s">
        <v>85</v>
      </c>
      <c r="I55" s="172" t="s">
        <v>86</v>
      </c>
      <c r="J55" s="172" t="s">
        <v>87</v>
      </c>
      <c r="K55" s="71" t="s">
        <v>84</v>
      </c>
      <c r="L55" s="71" t="s">
        <v>85</v>
      </c>
      <c r="M55" s="71" t="s">
        <v>86</v>
      </c>
      <c r="N55" s="71" t="s">
        <v>87</v>
      </c>
      <c r="O55" s="77" t="s">
        <v>84</v>
      </c>
      <c r="P55" s="77" t="s">
        <v>85</v>
      </c>
      <c r="Q55" s="77" t="s">
        <v>86</v>
      </c>
      <c r="R55" s="77" t="s">
        <v>87</v>
      </c>
      <c r="S55" s="71" t="s">
        <v>84</v>
      </c>
      <c r="T55" s="71" t="s">
        <v>85</v>
      </c>
      <c r="U55" s="71" t="s">
        <v>86</v>
      </c>
      <c r="V55" s="71" t="s">
        <v>87</v>
      </c>
      <c r="W55" s="77" t="s">
        <v>84</v>
      </c>
      <c r="X55" s="77" t="s">
        <v>85</v>
      </c>
      <c r="Y55" s="77" t="s">
        <v>86</v>
      </c>
      <c r="Z55" s="77" t="s">
        <v>87</v>
      </c>
      <c r="AA55" s="71" t="s">
        <v>84</v>
      </c>
      <c r="AB55" s="71" t="s">
        <v>85</v>
      </c>
      <c r="AC55" s="71" t="s">
        <v>86</v>
      </c>
      <c r="AD55" s="71" t="s">
        <v>87</v>
      </c>
      <c r="AE55" s="77" t="s">
        <v>84</v>
      </c>
      <c r="AF55" s="77" t="s">
        <v>85</v>
      </c>
      <c r="AG55" s="77" t="s">
        <v>86</v>
      </c>
      <c r="AH55" s="77" t="s">
        <v>87</v>
      </c>
      <c r="AI55" s="71" t="s">
        <v>84</v>
      </c>
      <c r="AJ55" s="71" t="s">
        <v>85</v>
      </c>
      <c r="AK55" s="71" t="s">
        <v>86</v>
      </c>
      <c r="AL55" s="71" t="s">
        <v>87</v>
      </c>
    </row>
    <row r="56" spans="1:38" x14ac:dyDescent="0.25">
      <c r="A56" s="2">
        <v>1</v>
      </c>
      <c r="B56" s="36">
        <v>180</v>
      </c>
      <c r="C56" s="72">
        <f>$D$19/(($M$3-$M$2)*$M$4*B56/1000)</f>
        <v>6.8795260931916171E-3</v>
      </c>
      <c r="D56" s="82">
        <f>($B$14/1000/($M$6*60))*B32/($M$3*$M$5)</f>
        <v>0</v>
      </c>
      <c r="E56" s="72">
        <f>M10</f>
        <v>5.8823529411764719E-2</v>
      </c>
      <c r="F56" s="73">
        <f>($M$3/$M$2-1)*$M$4*D56/(E56*$E$19^3)</f>
        <v>0</v>
      </c>
      <c r="G56" s="173">
        <f>$D$20/(($M$3-$M$2)*$M$4*B56/1000)</f>
        <v>0</v>
      </c>
      <c r="H56" s="174">
        <f>($C$14/1000/($M$6*60))*C32/($M$3*$M$5)</f>
        <v>0</v>
      </c>
      <c r="I56" s="173">
        <f>E56</f>
        <v>5.8823529411764719E-2</v>
      </c>
      <c r="J56" s="173" t="e">
        <f>($M$3/$M$2-1)*$M$4*H56/(I56*$E$20^3)</f>
        <v>#DIV/0!</v>
      </c>
      <c r="K56" s="72">
        <f>$D$21/(($M$3-$M$2)*$M$4*B56/1000)</f>
        <v>5.2939658752333045E-3</v>
      </c>
      <c r="L56" s="82">
        <f>($D$14/1000/($M$6*60))*D32/($M$3*$M$5)</f>
        <v>0</v>
      </c>
      <c r="M56" s="72">
        <f>I56</f>
        <v>5.8823529411764719E-2</v>
      </c>
      <c r="N56" s="73">
        <f>($M$3/$M$2-1)*$M$4*L56/(M56*$E$21^3)</f>
        <v>0</v>
      </c>
      <c r="O56" s="78">
        <f>$D$22/(($M$3-$M$2)*$M$4*B56/1000)</f>
        <v>9.3743466965425567E-3</v>
      </c>
      <c r="P56" s="79">
        <f>($E$14/1000/($M$6*60))*E32/($M$3*$M$5)</f>
        <v>0</v>
      </c>
      <c r="Q56" s="78">
        <f>M56</f>
        <v>5.8823529411764719E-2</v>
      </c>
      <c r="R56" s="78">
        <f>($M$3/$M$2-1)*$M$4*P56/(Q56*$E$22^3)</f>
        <v>0</v>
      </c>
      <c r="S56" s="72">
        <f>$D$23/(($M$3-$M$2)*$M$4*B56/1000)</f>
        <v>9.4756975547985456E-3</v>
      </c>
      <c r="T56" s="73">
        <f>($F$14/1000/($M$6*60))*F32/($M$3*$M$5)</f>
        <v>0</v>
      </c>
      <c r="U56" s="72">
        <f>Q56</f>
        <v>5.8823529411764719E-2</v>
      </c>
      <c r="V56" s="73">
        <f>($M$3/$M$2-1)*$M$4*T56/(U56*$E$23^3)</f>
        <v>0</v>
      </c>
      <c r="W56" s="78">
        <f>$D$24/(($M$3-$M$2)*$M$4*B56/1000)</f>
        <v>8.8101322108100032E-3</v>
      </c>
      <c r="X56" s="79">
        <f>($G$14/1000/($M$6*60))*G32/($M$3*$M$5)</f>
        <v>0</v>
      </c>
      <c r="Y56" s="78">
        <f>U56</f>
        <v>5.8823529411764719E-2</v>
      </c>
      <c r="Z56" s="78">
        <f>($M$3/$M$2-1)*$M$4*X56/(Y56*$E$24^3)</f>
        <v>0</v>
      </c>
      <c r="AA56" s="72">
        <f>$D$25/(($M$3-$M$2)*$M$4*B56/1000)</f>
        <v>9.2735408968203266E-3</v>
      </c>
      <c r="AB56" s="73">
        <f>($H$14/1000/($M$6*60))*H32/($M$3*$M$5)</f>
        <v>0</v>
      </c>
      <c r="AC56" s="72">
        <f>Y56</f>
        <v>5.8823529411764719E-2</v>
      </c>
      <c r="AD56" s="82">
        <f>($M$3/$M$2-1)*$M$4*AB56/(AC56*$E$25^3)</f>
        <v>0</v>
      </c>
      <c r="AE56" s="78">
        <f>$D$26/(($M$3-$M$2)*$M$4*B56/1000)</f>
        <v>8.2696971649129768E-3</v>
      </c>
      <c r="AF56" s="79">
        <f>($I$14/1000/($M$6*60))*I32/($M$3*$M$5)</f>
        <v>0</v>
      </c>
      <c r="AG56" s="78">
        <f>AC56</f>
        <v>5.8823529411764719E-2</v>
      </c>
      <c r="AH56" s="78">
        <f>($M$3/$M$2-1)*$M$4*AF56/(AG56*$E$26^3)</f>
        <v>0</v>
      </c>
      <c r="AI56" s="72">
        <f>$D$27/(($M$3-$M$2)*$M$4*B56/1000)</f>
        <v>6.6900254327528766E-3</v>
      </c>
      <c r="AJ56" s="73">
        <f>($I$14/1000/($M$6*60))*J32/($M$3*$M$5)</f>
        <v>0</v>
      </c>
      <c r="AK56" s="72">
        <f>AG56</f>
        <v>5.8823529411764719E-2</v>
      </c>
      <c r="AL56" s="73">
        <f>($M$3/$M$2-1)*$M$4*AJ56/(AK56*$E$27^3)</f>
        <v>0</v>
      </c>
    </row>
    <row r="57" spans="1:38" x14ac:dyDescent="0.25">
      <c r="A57" s="2">
        <v>2</v>
      </c>
      <c r="B57" s="36">
        <v>128</v>
      </c>
      <c r="C57" s="72">
        <f>$D$19/(($M$3-$M$2)*$M$4*B57/1000)</f>
        <v>9.674333568550712E-3</v>
      </c>
      <c r="D57" s="82">
        <f t="shared" ref="D57:D74" si="16">($B$14/1000/($M$6*60))*B33/($M$3*$M$5)</f>
        <v>0</v>
      </c>
      <c r="E57" s="72">
        <f t="shared" ref="E57:E74" si="17">M11</f>
        <v>4.5248868778280493E-2</v>
      </c>
      <c r="F57" s="73">
        <f>($M$3/$M$2-1)*$M$4*D57/(E57*$E$19^3)</f>
        <v>0</v>
      </c>
      <c r="G57" s="173">
        <f>$D$20/(($M$3-$M$2)*$M$4*B57/1000)</f>
        <v>0</v>
      </c>
      <c r="H57" s="174">
        <f t="shared" ref="H57:H74" si="18">($C$14/1000/($M$6*60))*C33/($M$3*$M$5)</f>
        <v>0</v>
      </c>
      <c r="I57" s="173">
        <f t="shared" ref="I57:I74" si="19">E57</f>
        <v>4.5248868778280493E-2</v>
      </c>
      <c r="J57" s="173" t="e">
        <f>($M$3/$M$2-1)*$M$4*H57/(I57*$E$20^3)</f>
        <v>#DIV/0!</v>
      </c>
      <c r="K57" s="72">
        <f>$D$21/(($M$3-$M$2)*$M$4*B57/1000)</f>
        <v>7.4446395120468358E-3</v>
      </c>
      <c r="L57" s="82">
        <f t="shared" ref="L57:L74" si="20">($D$14/1000/($M$6*60))*D33/($M$3*$M$5)</f>
        <v>0</v>
      </c>
      <c r="M57" s="72">
        <f t="shared" ref="M57:M74" si="21">I57</f>
        <v>4.5248868778280493E-2</v>
      </c>
      <c r="N57" s="73">
        <f>($M$3/$M$2-1)*$M$4*L57/(M57*$E$21^3)</f>
        <v>0</v>
      </c>
      <c r="O57" s="78">
        <f>$D$22/(($M$3-$M$2)*$M$4*B57/1000)</f>
        <v>1.3182675042012973E-2</v>
      </c>
      <c r="P57" s="79">
        <f t="shared" ref="P57:P74" si="22">($E$14/1000/($M$6*60))*E33/($M$3*$M$5)</f>
        <v>0</v>
      </c>
      <c r="Q57" s="78">
        <f t="shared" ref="Q57:Q74" si="23">M57</f>
        <v>4.5248868778280493E-2</v>
      </c>
      <c r="R57" s="78">
        <f>($M$3/$M$2-1)*$M$4*P57/(Q57*$E$22^3)</f>
        <v>0</v>
      </c>
      <c r="S57" s="72">
        <f>$D$23/(($M$3-$M$2)*$M$4*B57/1000)</f>
        <v>1.3325199686435456E-2</v>
      </c>
      <c r="T57" s="73">
        <f t="shared" ref="T57:T74" si="24">($F$14/1000/($M$6*60))*F33/($M$3*$M$5)</f>
        <v>0</v>
      </c>
      <c r="U57" s="72">
        <f t="shared" ref="U57:U74" si="25">Q57</f>
        <v>4.5248868778280493E-2</v>
      </c>
      <c r="V57" s="73">
        <f>($M$3/$M$2-1)*$M$4*T57/(U57*$E$23^3)</f>
        <v>0</v>
      </c>
      <c r="W57" s="78">
        <f>$D$24/(($M$3-$M$2)*$M$4*B57/1000)</f>
        <v>1.2389248421451568E-2</v>
      </c>
      <c r="X57" s="79">
        <f t="shared" ref="X57:X74" si="26">($G$14/1000/($M$6*60))*G33/($M$3*$M$5)</f>
        <v>0</v>
      </c>
      <c r="Y57" s="78">
        <f t="shared" ref="Y57:Y74" si="27">U57</f>
        <v>4.5248868778280493E-2</v>
      </c>
      <c r="Z57" s="78">
        <f>($M$3/$M$2-1)*$M$4*X57/(Y57*$E$24^3)</f>
        <v>0</v>
      </c>
      <c r="AA57" s="72">
        <f>$D$25/(($M$3-$M$2)*$M$4*B57/1000)</f>
        <v>1.3040916886153586E-2</v>
      </c>
      <c r="AB57" s="73">
        <f t="shared" ref="AB57:AB74" si="28">($H$14/1000/($M$6*60))*H33/($M$3*$M$5)</f>
        <v>0</v>
      </c>
      <c r="AC57" s="72">
        <f t="shared" ref="AC57:AC74" si="29">Y57</f>
        <v>4.5248868778280493E-2</v>
      </c>
      <c r="AD57" s="82">
        <f>($M$3/$M$2-1)*$M$4*AB57/(AC57*$E$25^3)</f>
        <v>0</v>
      </c>
      <c r="AE57" s="78">
        <f>$D$26/(($M$3-$M$2)*$M$4*B57/1000)</f>
        <v>1.1629261638158875E-2</v>
      </c>
      <c r="AF57" s="79">
        <f t="shared" ref="AF57:AF74" si="30">($I$14/1000/($M$6*60))*I33/($M$3*$M$5)</f>
        <v>0</v>
      </c>
      <c r="AG57" s="78">
        <f t="shared" ref="AG57:AG74" si="31">AC57</f>
        <v>4.5248868778280493E-2</v>
      </c>
      <c r="AH57" s="78">
        <f>($M$3/$M$2-1)*$M$4*AF57/(AG57*$E$26^3)</f>
        <v>0</v>
      </c>
      <c r="AI57" s="72">
        <f t="shared" ref="AI57:AI74" si="32">$D$27/(($M$3-$M$2)*$M$4*B57/1000)</f>
        <v>9.4078482648087339E-3</v>
      </c>
      <c r="AJ57" s="73">
        <f t="shared" ref="AJ57:AJ74" si="33">($I$14/1000/($M$6*60))*J33/($M$3*$M$5)</f>
        <v>0</v>
      </c>
      <c r="AK57" s="72">
        <f t="shared" ref="AK57:AK74" si="34">AG57</f>
        <v>4.5248868778280493E-2</v>
      </c>
      <c r="AL57" s="73">
        <f t="shared" ref="AL57:AL74" si="35">($M$3/$M$2-1)*$M$4*AJ57/(AK57*$E$27^3)</f>
        <v>0</v>
      </c>
    </row>
    <row r="58" spans="1:38" x14ac:dyDescent="0.25">
      <c r="A58" s="2">
        <v>3</v>
      </c>
      <c r="B58" s="36">
        <v>90</v>
      </c>
      <c r="C58" s="72">
        <f>$D$19/(($M$3-$M$2)*$M$4*B58/1000)</f>
        <v>1.3759052186383234E-2</v>
      </c>
      <c r="D58" s="82">
        <f t="shared" si="16"/>
        <v>0</v>
      </c>
      <c r="E58" s="72">
        <f t="shared" si="17"/>
        <v>0.15837104072398189</v>
      </c>
      <c r="F58" s="73">
        <f>($M$3/$M$2-1)*$M$4*D58/(E58*$E$19^3)</f>
        <v>0</v>
      </c>
      <c r="G58" s="173">
        <f>$D$20/(($M$3-$M$2)*$M$4*B58/1000)</f>
        <v>0</v>
      </c>
      <c r="H58" s="174">
        <f t="shared" si="18"/>
        <v>0</v>
      </c>
      <c r="I58" s="173">
        <f t="shared" si="19"/>
        <v>0.15837104072398189</v>
      </c>
      <c r="J58" s="173" t="e">
        <f>($M$3/$M$2-1)*$M$4*H58/(I58*$E$20^3)</f>
        <v>#DIV/0!</v>
      </c>
      <c r="K58" s="72">
        <f>$D$21/(($M$3-$M$2)*$M$4*B58/1000)</f>
        <v>1.0587931750466609E-2</v>
      </c>
      <c r="L58" s="82">
        <f t="shared" si="20"/>
        <v>0</v>
      </c>
      <c r="M58" s="72">
        <f t="shared" si="21"/>
        <v>0.15837104072398189</v>
      </c>
      <c r="N58" s="73">
        <f>($M$3/$M$2-1)*$M$4*L58/(M58*$E$21^3)</f>
        <v>0</v>
      </c>
      <c r="O58" s="78">
        <f>$D$22/(($M$3-$M$2)*$M$4*B58/1000)</f>
        <v>1.8748693393085113E-2</v>
      </c>
      <c r="P58" s="79">
        <f t="shared" si="22"/>
        <v>0</v>
      </c>
      <c r="Q58" s="78">
        <f t="shared" si="23"/>
        <v>0.15837104072398189</v>
      </c>
      <c r="R58" s="78">
        <f>($M$3/$M$2-1)*$M$4*P58/(Q58*$E$22^3)</f>
        <v>0</v>
      </c>
      <c r="S58" s="72">
        <f>$D$23/(($M$3-$M$2)*$M$4*B58/1000)</f>
        <v>1.8951395109597091E-2</v>
      </c>
      <c r="T58" s="73">
        <f t="shared" si="24"/>
        <v>0</v>
      </c>
      <c r="U58" s="72">
        <f t="shared" si="25"/>
        <v>0.15837104072398189</v>
      </c>
      <c r="V58" s="73">
        <f>($M$3/$M$2-1)*$M$4*T58/(U58*$E$23^3)</f>
        <v>0</v>
      </c>
      <c r="W58" s="78">
        <f>$D$24/(($M$3-$M$2)*$M$4*B58/1000)</f>
        <v>1.7620264421620006E-2</v>
      </c>
      <c r="X58" s="79">
        <f t="shared" si="26"/>
        <v>0</v>
      </c>
      <c r="Y58" s="78">
        <f t="shared" si="27"/>
        <v>0.15837104072398189</v>
      </c>
      <c r="Z58" s="78">
        <f>($M$3/$M$2-1)*$M$4*X58/(Y58*$E$24^3)</f>
        <v>0</v>
      </c>
      <c r="AA58" s="72">
        <f>$D$25/(($M$3-$M$2)*$M$4*B58/1000)</f>
        <v>1.8547081793640653E-2</v>
      </c>
      <c r="AB58" s="73">
        <f t="shared" si="28"/>
        <v>0</v>
      </c>
      <c r="AC58" s="72">
        <f t="shared" si="29"/>
        <v>0.15837104072398189</v>
      </c>
      <c r="AD58" s="82">
        <f>($M$3/$M$2-1)*$M$4*AB58/(AC58*$E$25^3)</f>
        <v>0</v>
      </c>
      <c r="AE58" s="78">
        <f>$D$26/(($M$3-$M$2)*$M$4*B58/1000)</f>
        <v>1.6539394329825954E-2</v>
      </c>
      <c r="AF58" s="79">
        <f t="shared" si="30"/>
        <v>0</v>
      </c>
      <c r="AG58" s="78">
        <f t="shared" si="31"/>
        <v>0.15837104072398189</v>
      </c>
      <c r="AH58" s="78">
        <f>($M$3/$M$2-1)*$M$4*AF58/(AG58*$E$26^3)</f>
        <v>0</v>
      </c>
      <c r="AI58" s="72">
        <f t="shared" si="32"/>
        <v>1.3380050865505753E-2</v>
      </c>
      <c r="AJ58" s="73">
        <f t="shared" si="33"/>
        <v>0</v>
      </c>
      <c r="AK58" s="72">
        <f t="shared" si="34"/>
        <v>0.15837104072398189</v>
      </c>
      <c r="AL58" s="73">
        <f t="shared" si="35"/>
        <v>0</v>
      </c>
    </row>
    <row r="59" spans="1:38" x14ac:dyDescent="0.25">
      <c r="A59" s="2">
        <v>4</v>
      </c>
      <c r="B59" s="36">
        <v>64</v>
      </c>
      <c r="C59" s="72">
        <f>$D$19/(($M$3-$M$2)*$M$4*B59/1000)</f>
        <v>1.9348667137101424E-2</v>
      </c>
      <c r="D59" s="82">
        <f t="shared" si="16"/>
        <v>0</v>
      </c>
      <c r="E59" s="72">
        <f t="shared" si="17"/>
        <v>0.19457013574660631</v>
      </c>
      <c r="F59" s="73">
        <f>($M$3/$M$2-1)*$M$4*D59/(E59*$E$19^3)</f>
        <v>0</v>
      </c>
      <c r="G59" s="173">
        <f>$D$20/(($M$3-$M$2)*$M$4*B59/1000)</f>
        <v>0</v>
      </c>
      <c r="H59" s="174">
        <f t="shared" si="18"/>
        <v>0</v>
      </c>
      <c r="I59" s="173">
        <f t="shared" si="19"/>
        <v>0.19457013574660631</v>
      </c>
      <c r="J59" s="173" t="e">
        <f>($M$3/$M$2-1)*$M$4*H59/(I59*$E$20^3)</f>
        <v>#DIV/0!</v>
      </c>
      <c r="K59" s="72">
        <f>$D$21/(($M$3-$M$2)*$M$4*B59/1000)</f>
        <v>1.4889279024093672E-2</v>
      </c>
      <c r="L59" s="82">
        <f t="shared" si="20"/>
        <v>0</v>
      </c>
      <c r="M59" s="72">
        <f t="shared" si="21"/>
        <v>0.19457013574660631</v>
      </c>
      <c r="N59" s="73">
        <f>($M$3/$M$2-1)*$M$4*L59/(M59*$E$21^3)</f>
        <v>0</v>
      </c>
      <c r="O59" s="78">
        <f>$D$22/(($M$3-$M$2)*$M$4*B59/1000)</f>
        <v>2.6365350084025945E-2</v>
      </c>
      <c r="P59" s="79">
        <f t="shared" si="22"/>
        <v>0</v>
      </c>
      <c r="Q59" s="78">
        <f t="shared" si="23"/>
        <v>0.19457013574660631</v>
      </c>
      <c r="R59" s="78">
        <f>($M$3/$M$2-1)*$M$4*P59/(Q59*$E$22^3)</f>
        <v>0</v>
      </c>
      <c r="S59" s="72">
        <f>$D$23/(($M$3-$M$2)*$M$4*B59/1000)</f>
        <v>2.6650399372870913E-2</v>
      </c>
      <c r="T59" s="73">
        <f t="shared" si="24"/>
        <v>0</v>
      </c>
      <c r="U59" s="72">
        <f t="shared" si="25"/>
        <v>0.19457013574660631</v>
      </c>
      <c r="V59" s="73">
        <f>($M$3/$M$2-1)*$M$4*T59/(U59*$E$23^3)</f>
        <v>0</v>
      </c>
      <c r="W59" s="78">
        <f>$D$24/(($M$3-$M$2)*$M$4*B59/1000)</f>
        <v>2.4778496842903137E-2</v>
      </c>
      <c r="X59" s="79">
        <f t="shared" si="26"/>
        <v>0</v>
      </c>
      <c r="Y59" s="78">
        <f t="shared" si="27"/>
        <v>0.19457013574660631</v>
      </c>
      <c r="Z59" s="78">
        <f>($M$3/$M$2-1)*$M$4*X59/(Y59*$E$24^3)</f>
        <v>0</v>
      </c>
      <c r="AA59" s="72">
        <f>$D$25/(($M$3-$M$2)*$M$4*B59/1000)</f>
        <v>2.6081833772307172E-2</v>
      </c>
      <c r="AB59" s="73">
        <f t="shared" si="28"/>
        <v>0</v>
      </c>
      <c r="AC59" s="72">
        <f t="shared" si="29"/>
        <v>0.19457013574660631</v>
      </c>
      <c r="AD59" s="82">
        <f>($M$3/$M$2-1)*$M$4*AB59/(AC59*$E$25^3)</f>
        <v>0</v>
      </c>
      <c r="AE59" s="78">
        <f>$D$26/(($M$3-$M$2)*$M$4*B59/1000)</f>
        <v>2.325852327631775E-2</v>
      </c>
      <c r="AF59" s="79">
        <f t="shared" si="30"/>
        <v>0</v>
      </c>
      <c r="AG59" s="78">
        <f t="shared" si="31"/>
        <v>0.19457013574660631</v>
      </c>
      <c r="AH59" s="78">
        <f>($M$3/$M$2-1)*$M$4*AF59/(AG59*$E$26^3)</f>
        <v>0</v>
      </c>
      <c r="AI59" s="72">
        <f t="shared" si="32"/>
        <v>1.8815696529617468E-2</v>
      </c>
      <c r="AJ59" s="73">
        <f t="shared" si="33"/>
        <v>0</v>
      </c>
      <c r="AK59" s="72">
        <f t="shared" si="34"/>
        <v>0.19457013574660631</v>
      </c>
      <c r="AL59" s="73">
        <f t="shared" si="35"/>
        <v>0</v>
      </c>
    </row>
    <row r="60" spans="1:38" x14ac:dyDescent="0.25">
      <c r="A60" s="2">
        <v>5</v>
      </c>
      <c r="B60" s="36">
        <v>45</v>
      </c>
      <c r="C60" s="72">
        <f>$D$19/(($M$3-$M$2)*$M$4*B60/1000)</f>
        <v>2.7518104372766469E-2</v>
      </c>
      <c r="D60" s="82">
        <f t="shared" si="16"/>
        <v>0</v>
      </c>
      <c r="E60" s="72">
        <f t="shared" si="17"/>
        <v>0.19457013574660631</v>
      </c>
      <c r="F60" s="73">
        <f>($M$3/$M$2-1)*$M$4*D60/(E60*$E$19^3)</f>
        <v>0</v>
      </c>
      <c r="G60" s="173">
        <f>$D$20/(($M$3-$M$2)*$M$4*B60/1000)</f>
        <v>0</v>
      </c>
      <c r="H60" s="174">
        <f t="shared" si="18"/>
        <v>0</v>
      </c>
      <c r="I60" s="173">
        <f t="shared" si="19"/>
        <v>0.19457013574660631</v>
      </c>
      <c r="J60" s="173" t="e">
        <f>($M$3/$M$2-1)*$M$4*H60/(I60*$E$20^3)</f>
        <v>#DIV/0!</v>
      </c>
      <c r="K60" s="72">
        <f>$D$21/(($M$3-$M$2)*$M$4*B60/1000)</f>
        <v>2.1175863500933218E-2</v>
      </c>
      <c r="L60" s="82">
        <f t="shared" si="20"/>
        <v>0</v>
      </c>
      <c r="M60" s="72">
        <f t="shared" si="21"/>
        <v>0.19457013574660631</v>
      </c>
      <c r="N60" s="73">
        <f>($M$3/$M$2-1)*$M$4*L60/(M60*$E$21^3)</f>
        <v>0</v>
      </c>
      <c r="O60" s="78">
        <f>$D$22/(($M$3-$M$2)*$M$4*B60/1000)</f>
        <v>3.7497386786170227E-2</v>
      </c>
      <c r="P60" s="79">
        <f t="shared" si="22"/>
        <v>0</v>
      </c>
      <c r="Q60" s="78">
        <f t="shared" si="23"/>
        <v>0.19457013574660631</v>
      </c>
      <c r="R60" s="78">
        <f>($M$3/$M$2-1)*$M$4*P60/(Q60*$E$22^3)</f>
        <v>0</v>
      </c>
      <c r="S60" s="72">
        <f>$D$23/(($M$3-$M$2)*$M$4*B60/1000)</f>
        <v>3.7902790219194182E-2</v>
      </c>
      <c r="T60" s="73">
        <f t="shared" si="24"/>
        <v>0</v>
      </c>
      <c r="U60" s="72">
        <f t="shared" si="25"/>
        <v>0.19457013574660631</v>
      </c>
      <c r="V60" s="73">
        <f>($M$3/$M$2-1)*$M$4*T60/(U60*$E$23^3)</f>
        <v>0</v>
      </c>
      <c r="W60" s="78">
        <f>$D$24/(($M$3-$M$2)*$M$4*B60/1000)</f>
        <v>3.5240528843240013E-2</v>
      </c>
      <c r="X60" s="79">
        <f t="shared" si="26"/>
        <v>0</v>
      </c>
      <c r="Y60" s="78">
        <f t="shared" si="27"/>
        <v>0.19457013574660631</v>
      </c>
      <c r="Z60" s="78">
        <f>($M$3/$M$2-1)*$M$4*X60/(Y60*$E$24^3)</f>
        <v>0</v>
      </c>
      <c r="AA60" s="72">
        <f>$D$25/(($M$3-$M$2)*$M$4*B60/1000)</f>
        <v>3.7094163587281306E-2</v>
      </c>
      <c r="AB60" s="73">
        <f t="shared" si="28"/>
        <v>0</v>
      </c>
      <c r="AC60" s="72">
        <f t="shared" si="29"/>
        <v>0.19457013574660631</v>
      </c>
      <c r="AD60" s="82">
        <f>($M$3/$M$2-1)*$M$4*AB60/(AC60*$E$25^3)</f>
        <v>0</v>
      </c>
      <c r="AE60" s="78">
        <f>$D$26/(($M$3-$M$2)*$M$4*B60/1000)</f>
        <v>3.3078788659651907E-2</v>
      </c>
      <c r="AF60" s="79">
        <f t="shared" si="30"/>
        <v>0</v>
      </c>
      <c r="AG60" s="78">
        <f t="shared" si="31"/>
        <v>0.19457013574660631</v>
      </c>
      <c r="AH60" s="78">
        <f>($M$3/$M$2-1)*$M$4*AF60/(AG60*$E$26^3)</f>
        <v>0</v>
      </c>
      <c r="AI60" s="72">
        <f t="shared" si="32"/>
        <v>2.6760101731011506E-2</v>
      </c>
      <c r="AJ60" s="73">
        <f t="shared" si="33"/>
        <v>0</v>
      </c>
      <c r="AK60" s="72">
        <f t="shared" si="34"/>
        <v>0.19457013574660631</v>
      </c>
      <c r="AL60" s="73">
        <f t="shared" si="35"/>
        <v>0</v>
      </c>
    </row>
    <row r="61" spans="1:38" x14ac:dyDescent="0.25">
      <c r="A61" s="2">
        <v>6</v>
      </c>
      <c r="B61" s="36">
        <v>32</v>
      </c>
      <c r="C61" s="72">
        <f>$D$19/(($M$3-$M$2)*$M$4*B61/1000)</f>
        <v>3.8697334274202848E-2</v>
      </c>
      <c r="D61" s="82">
        <f t="shared" si="16"/>
        <v>0</v>
      </c>
      <c r="E61" s="72">
        <f t="shared" si="17"/>
        <v>0.12217194570135748</v>
      </c>
      <c r="F61" s="73">
        <f>($M$3/$M$2-1)*$M$4*D61/(E61*$E$19^3)</f>
        <v>0</v>
      </c>
      <c r="G61" s="173">
        <f>$D$20/(($M$3-$M$2)*$M$4*B61/1000)</f>
        <v>0</v>
      </c>
      <c r="H61" s="174">
        <f t="shared" si="18"/>
        <v>0</v>
      </c>
      <c r="I61" s="173">
        <f t="shared" si="19"/>
        <v>0.12217194570135748</v>
      </c>
      <c r="J61" s="173" t="e">
        <f>($M$3/$M$2-1)*$M$4*H61/(I61*$E$20^3)</f>
        <v>#DIV/0!</v>
      </c>
      <c r="K61" s="72">
        <f>$D$21/(($M$3-$M$2)*$M$4*B61/1000)</f>
        <v>2.9778558048187343E-2</v>
      </c>
      <c r="L61" s="82">
        <f t="shared" si="20"/>
        <v>0</v>
      </c>
      <c r="M61" s="72">
        <f t="shared" si="21"/>
        <v>0.12217194570135748</v>
      </c>
      <c r="N61" s="73">
        <f>($M$3/$M$2-1)*$M$4*L61/(M61*$E$21^3)</f>
        <v>0</v>
      </c>
      <c r="O61" s="78">
        <f>$D$22/(($M$3-$M$2)*$M$4*B61/1000)</f>
        <v>5.273070016805189E-2</v>
      </c>
      <c r="P61" s="79">
        <f t="shared" si="22"/>
        <v>0</v>
      </c>
      <c r="Q61" s="78">
        <f t="shared" si="23"/>
        <v>0.12217194570135748</v>
      </c>
      <c r="R61" s="78">
        <f>($M$3/$M$2-1)*$M$4*P61/(Q61*$E$22^3)</f>
        <v>0</v>
      </c>
      <c r="S61" s="72">
        <f>$D$23/(($M$3-$M$2)*$M$4*B61/1000)</f>
        <v>5.3300798745741826E-2</v>
      </c>
      <c r="T61" s="73">
        <f t="shared" si="24"/>
        <v>0</v>
      </c>
      <c r="U61" s="72">
        <f t="shared" si="25"/>
        <v>0.12217194570135748</v>
      </c>
      <c r="V61" s="73">
        <f>($M$3/$M$2-1)*$M$4*T61/(U61*$E$23^3)</f>
        <v>0</v>
      </c>
      <c r="W61" s="78">
        <f>$D$24/(($M$3-$M$2)*$M$4*B61/1000)</f>
        <v>4.9556993685806273E-2</v>
      </c>
      <c r="X61" s="79">
        <f t="shared" si="26"/>
        <v>0</v>
      </c>
      <c r="Y61" s="78">
        <f t="shared" si="27"/>
        <v>0.12217194570135748</v>
      </c>
      <c r="Z61" s="78">
        <f>($M$3/$M$2-1)*$M$4*X61/(Y61*$E$24^3)</f>
        <v>0</v>
      </c>
      <c r="AA61" s="72">
        <f>$D$25/(($M$3-$M$2)*$M$4*B61/1000)</f>
        <v>5.2163667544614344E-2</v>
      </c>
      <c r="AB61" s="73">
        <f t="shared" si="28"/>
        <v>0</v>
      </c>
      <c r="AC61" s="72">
        <f t="shared" si="29"/>
        <v>0.12217194570135748</v>
      </c>
      <c r="AD61" s="82">
        <f>($M$3/$M$2-1)*$M$4*AB61/(AC61*$E$25^3)</f>
        <v>0</v>
      </c>
      <c r="AE61" s="78">
        <f>$D$26/(($M$3-$M$2)*$M$4*B61/1000)</f>
        <v>4.6517046552635499E-2</v>
      </c>
      <c r="AF61" s="79">
        <f t="shared" si="30"/>
        <v>0</v>
      </c>
      <c r="AG61" s="78">
        <f t="shared" si="31"/>
        <v>0.12217194570135748</v>
      </c>
      <c r="AH61" s="78">
        <f>($M$3/$M$2-1)*$M$4*AF61/(AG61*$E$26^3)</f>
        <v>0</v>
      </c>
      <c r="AI61" s="72">
        <f t="shared" si="32"/>
        <v>3.7631393059234935E-2</v>
      </c>
      <c r="AJ61" s="73">
        <f t="shared" si="33"/>
        <v>0</v>
      </c>
      <c r="AK61" s="72">
        <f t="shared" si="34"/>
        <v>0.12217194570135748</v>
      </c>
      <c r="AL61" s="73">
        <f t="shared" si="35"/>
        <v>0</v>
      </c>
    </row>
    <row r="62" spans="1:38" x14ac:dyDescent="0.25">
      <c r="A62" s="2">
        <v>7</v>
      </c>
      <c r="B62" s="36">
        <v>22.6</v>
      </c>
      <c r="C62" s="72">
        <f>$D$19/(($M$3-$M$2)*$M$4*B62/1000)</f>
        <v>5.4792685697986329E-2</v>
      </c>
      <c r="D62" s="82">
        <f t="shared" si="16"/>
        <v>0</v>
      </c>
      <c r="E62" s="72">
        <f t="shared" si="17"/>
        <v>0.11312217194570137</v>
      </c>
      <c r="F62" s="73">
        <f>($M$3/$M$2-1)*$M$4*D62/(E62*$E$19^3)</f>
        <v>0</v>
      </c>
      <c r="G62" s="173">
        <f>$D$20/(($M$3-$M$2)*$M$4*B62/1000)</f>
        <v>0</v>
      </c>
      <c r="H62" s="174">
        <f t="shared" si="18"/>
        <v>0</v>
      </c>
      <c r="I62" s="173">
        <f t="shared" si="19"/>
        <v>0.11312217194570137</v>
      </c>
      <c r="J62" s="173" t="e">
        <f>($M$3/$M$2-1)*$M$4*H62/(I62*$E$20^3)</f>
        <v>#DIV/0!</v>
      </c>
      <c r="K62" s="72">
        <f>$D$21/(($M$3-$M$2)*$M$4*B62/1000)</f>
        <v>4.2164329979734287E-2</v>
      </c>
      <c r="L62" s="82">
        <f t="shared" si="20"/>
        <v>0</v>
      </c>
      <c r="M62" s="72">
        <f t="shared" si="21"/>
        <v>0.11312217194570137</v>
      </c>
      <c r="N62" s="73">
        <f>($M$3/$M$2-1)*$M$4*L62/(M62*$E$21^3)</f>
        <v>0</v>
      </c>
      <c r="O62" s="78">
        <f>$D$22/(($M$3-$M$2)*$M$4*B62/1000)</f>
        <v>7.4662938291046921E-2</v>
      </c>
      <c r="P62" s="79">
        <f t="shared" si="22"/>
        <v>0</v>
      </c>
      <c r="Q62" s="78">
        <f t="shared" si="23"/>
        <v>0.11312217194570137</v>
      </c>
      <c r="R62" s="78">
        <f>($M$3/$M$2-1)*$M$4*P62/(Q62*$E$22^3)</f>
        <v>0</v>
      </c>
      <c r="S62" s="72">
        <f>$D$23/(($M$3-$M$2)*$M$4*B62/1000)</f>
        <v>7.5470157516094608E-2</v>
      </c>
      <c r="T62" s="73">
        <f t="shared" si="24"/>
        <v>0</v>
      </c>
      <c r="U62" s="72">
        <f t="shared" si="25"/>
        <v>0.11312217194570137</v>
      </c>
      <c r="V62" s="73">
        <f>($M$3/$M$2-1)*$M$4*T62/(U62*$E$23^3)</f>
        <v>0</v>
      </c>
      <c r="W62" s="78">
        <f>$D$24/(($M$3-$M$2)*$M$4*B62/1000)</f>
        <v>7.0169194599371709E-2</v>
      </c>
      <c r="X62" s="79">
        <f t="shared" si="26"/>
        <v>0</v>
      </c>
      <c r="Y62" s="78">
        <f t="shared" si="27"/>
        <v>0.11312217194570137</v>
      </c>
      <c r="Z62" s="78">
        <f>($M$3/$M$2-1)*$M$4*X62/(Y62*$E$24^3)</f>
        <v>0</v>
      </c>
      <c r="AA62" s="72">
        <f>$D$25/(($M$3-$M$2)*$M$4*B62/1000)</f>
        <v>7.3860060240161896E-2</v>
      </c>
      <c r="AB62" s="73">
        <f t="shared" si="28"/>
        <v>0</v>
      </c>
      <c r="AC62" s="72">
        <f t="shared" si="29"/>
        <v>0.11312217194570137</v>
      </c>
      <c r="AD62" s="82">
        <f>($M$3/$M$2-1)*$M$4*AB62/(AC62*$E$25^3)</f>
        <v>0</v>
      </c>
      <c r="AE62" s="78">
        <f>$D$26/(($M$3-$M$2)*$M$4*B62/1000)</f>
        <v>6.5864844676298037E-2</v>
      </c>
      <c r="AF62" s="79">
        <f t="shared" si="30"/>
        <v>0</v>
      </c>
      <c r="AG62" s="78">
        <f t="shared" si="31"/>
        <v>0.11312217194570137</v>
      </c>
      <c r="AH62" s="78">
        <f>($M$3/$M$2-1)*$M$4*AF62/(AG62*$E$26^3)</f>
        <v>0</v>
      </c>
      <c r="AI62" s="72">
        <f t="shared" si="32"/>
        <v>5.3283388402456541E-2</v>
      </c>
      <c r="AJ62" s="73">
        <f t="shared" si="33"/>
        <v>0</v>
      </c>
      <c r="AK62" s="72">
        <f t="shared" si="34"/>
        <v>0.11312217194570137</v>
      </c>
      <c r="AL62" s="73">
        <f t="shared" si="35"/>
        <v>0</v>
      </c>
    </row>
    <row r="63" spans="1:38" x14ac:dyDescent="0.25">
      <c r="A63" s="2">
        <v>8</v>
      </c>
      <c r="B63" s="36">
        <v>16</v>
      </c>
      <c r="C63" s="72">
        <f>$D$19/(($M$3-$M$2)*$M$4*B63/1000)</f>
        <v>7.7394668548405696E-2</v>
      </c>
      <c r="D63" s="82">
        <f t="shared" si="16"/>
        <v>0</v>
      </c>
      <c r="E63" s="72">
        <f t="shared" si="17"/>
        <v>4.5248868778280549E-2</v>
      </c>
      <c r="F63" s="73">
        <f>($M$3/$M$2-1)*$M$4*D63/(E63*$E$19^3)</f>
        <v>0</v>
      </c>
      <c r="G63" s="173">
        <f>$D$20/(($M$3-$M$2)*$M$4*B63/1000)</f>
        <v>0</v>
      </c>
      <c r="H63" s="174">
        <f t="shared" si="18"/>
        <v>0</v>
      </c>
      <c r="I63" s="173">
        <f t="shared" si="19"/>
        <v>4.5248868778280549E-2</v>
      </c>
      <c r="J63" s="173" t="e">
        <f>($M$3/$M$2-1)*$M$4*H63/(I63*$E$20^3)</f>
        <v>#DIV/0!</v>
      </c>
      <c r="K63" s="72">
        <f>$D$21/(($M$3-$M$2)*$M$4*B63/1000)</f>
        <v>5.9557116096374686E-2</v>
      </c>
      <c r="L63" s="82">
        <f t="shared" si="20"/>
        <v>0</v>
      </c>
      <c r="M63" s="72">
        <f t="shared" si="21"/>
        <v>4.5248868778280549E-2</v>
      </c>
      <c r="N63" s="73">
        <f>($M$3/$M$2-1)*$M$4*L63/(M63*$E$21^3)</f>
        <v>0</v>
      </c>
      <c r="O63" s="78">
        <f>$D$22/(($M$3-$M$2)*$M$4*B63/1000)</f>
        <v>0.10546140033610378</v>
      </c>
      <c r="P63" s="79">
        <f t="shared" si="22"/>
        <v>0</v>
      </c>
      <c r="Q63" s="78">
        <f t="shared" si="23"/>
        <v>4.5248868778280549E-2</v>
      </c>
      <c r="R63" s="78">
        <f>($M$3/$M$2-1)*$M$4*P63/(Q63*$E$22^3)</f>
        <v>0</v>
      </c>
      <c r="S63" s="72">
        <f>$D$23/(($M$3-$M$2)*$M$4*B63/1000)</f>
        <v>0.10660159749148365</v>
      </c>
      <c r="T63" s="73">
        <f t="shared" si="24"/>
        <v>0</v>
      </c>
      <c r="U63" s="72">
        <f t="shared" si="25"/>
        <v>4.5248868778280549E-2</v>
      </c>
      <c r="V63" s="73">
        <f>($M$3/$M$2-1)*$M$4*T63/(U63*$E$23^3)</f>
        <v>0</v>
      </c>
      <c r="W63" s="78">
        <f>$D$24/(($M$3-$M$2)*$M$4*B63/1000)</f>
        <v>9.9113987371612547E-2</v>
      </c>
      <c r="X63" s="79">
        <f t="shared" si="26"/>
        <v>0</v>
      </c>
      <c r="Y63" s="78">
        <f t="shared" si="27"/>
        <v>4.5248868778280549E-2</v>
      </c>
      <c r="Z63" s="78">
        <f>($M$3/$M$2-1)*$M$4*X63/(Y63*$E$24^3)</f>
        <v>0</v>
      </c>
      <c r="AA63" s="72">
        <f>$D$25/(($M$3-$M$2)*$M$4*B63/1000)</f>
        <v>0.10432733508922869</v>
      </c>
      <c r="AB63" s="73">
        <f t="shared" si="28"/>
        <v>0</v>
      </c>
      <c r="AC63" s="72">
        <f t="shared" si="29"/>
        <v>4.5248868778280549E-2</v>
      </c>
      <c r="AD63" s="82">
        <f>($M$3/$M$2-1)*$M$4*AB63/(AC63*$E$25^3)</f>
        <v>0</v>
      </c>
      <c r="AE63" s="78">
        <f>$D$26/(($M$3-$M$2)*$M$4*B63/1000)</f>
        <v>9.3034093105270999E-2</v>
      </c>
      <c r="AF63" s="79">
        <f t="shared" si="30"/>
        <v>0</v>
      </c>
      <c r="AG63" s="78">
        <f t="shared" si="31"/>
        <v>4.5248868778280549E-2</v>
      </c>
      <c r="AH63" s="78">
        <f>($M$3/$M$2-1)*$M$4*AF63/(AG63*$E$26^3)</f>
        <v>0</v>
      </c>
      <c r="AI63" s="72">
        <f t="shared" si="32"/>
        <v>7.5262786118469871E-2</v>
      </c>
      <c r="AJ63" s="73">
        <f t="shared" si="33"/>
        <v>0</v>
      </c>
      <c r="AK63" s="72">
        <f t="shared" si="34"/>
        <v>4.5248868778280549E-2</v>
      </c>
      <c r="AL63" s="73">
        <f t="shared" si="35"/>
        <v>0</v>
      </c>
    </row>
    <row r="64" spans="1:38" x14ac:dyDescent="0.25">
      <c r="A64" s="2">
        <v>9</v>
      </c>
      <c r="B64" s="67">
        <v>11</v>
      </c>
      <c r="C64" s="72">
        <f>$D$19/(($M$3-$M$2)*$M$4*B64/1000)</f>
        <v>0.11257406334313555</v>
      </c>
      <c r="D64" s="82">
        <f>($B$14/1000/($M$6*60))*B40/($M$3*$M$5)</f>
        <v>1.0062893081761007E-11</v>
      </c>
      <c r="E64" s="72">
        <f t="shared" si="17"/>
        <v>6.7873303167420851E-3</v>
      </c>
      <c r="F64" s="73">
        <f>($M$3/$M$2-1)*$M$4*D64/(E64*$E$19^3)</f>
        <v>8.4566986728614479E-6</v>
      </c>
      <c r="G64" s="173">
        <f>$D$20/(($M$3-$M$2)*$M$4*B64/1000)</f>
        <v>0</v>
      </c>
      <c r="H64" s="174">
        <f t="shared" si="18"/>
        <v>6.1617610062893081E-11</v>
      </c>
      <c r="I64" s="173">
        <f t="shared" si="19"/>
        <v>6.7873303167420851E-3</v>
      </c>
      <c r="J64" s="173" t="e">
        <f>($M$3/$M$2-1)*$M$4*H64/(I64*$E$20^3)</f>
        <v>#DIV/0!</v>
      </c>
      <c r="K64" s="72">
        <f>$D$21/(($M$3-$M$2)*$M$4*B64/1000)</f>
        <v>8.6628532503817718E-2</v>
      </c>
      <c r="L64" s="82">
        <f t="shared" si="20"/>
        <v>0</v>
      </c>
      <c r="M64" s="72">
        <f t="shared" si="21"/>
        <v>6.7873303167420851E-3</v>
      </c>
      <c r="N64" s="73">
        <f>($M$3/$M$2-1)*$M$4*L64/(M64*$E$21^3)</f>
        <v>0</v>
      </c>
      <c r="O64" s="78">
        <f>$D$22/(($M$3-$M$2)*$M$4*B64/1000)</f>
        <v>0.15339840048887821</v>
      </c>
      <c r="P64" s="79">
        <f t="shared" si="22"/>
        <v>0</v>
      </c>
      <c r="Q64" s="78">
        <f t="shared" si="23"/>
        <v>6.7873303167420851E-3</v>
      </c>
      <c r="R64" s="78">
        <f>($M$3/$M$2-1)*$M$4*P64/(Q64*$E$22^3)</f>
        <v>0</v>
      </c>
      <c r="S64" s="72">
        <f>$D$23/(($M$3-$M$2)*$M$4*B64/1000)</f>
        <v>0.15505686907852165</v>
      </c>
      <c r="T64" s="73">
        <f t="shared" si="24"/>
        <v>0</v>
      </c>
      <c r="U64" s="72">
        <f t="shared" si="25"/>
        <v>6.7873303167420851E-3</v>
      </c>
      <c r="V64" s="73">
        <f>($M$3/$M$2-1)*$M$4*T64/(U64*$E$23^3)</f>
        <v>0</v>
      </c>
      <c r="W64" s="78">
        <f>$D$24/(($M$3-$M$2)*$M$4*B64/1000)</f>
        <v>0.14416579981325459</v>
      </c>
      <c r="X64" s="79">
        <f t="shared" si="26"/>
        <v>0</v>
      </c>
      <c r="Y64" s="78">
        <f t="shared" si="27"/>
        <v>6.7873303167420851E-3</v>
      </c>
      <c r="Z64" s="78">
        <f>($M$3/$M$2-1)*$M$4*X64/(Y64*$E$24^3)</f>
        <v>0</v>
      </c>
      <c r="AA64" s="72">
        <f>$D$25/(($M$3-$M$2)*$M$4*B64/1000)</f>
        <v>0.15174885103887806</v>
      </c>
      <c r="AB64" s="73">
        <f t="shared" si="28"/>
        <v>0</v>
      </c>
      <c r="AC64" s="72">
        <f t="shared" si="29"/>
        <v>6.7873303167420851E-3</v>
      </c>
      <c r="AD64" s="82">
        <f>($M$3/$M$2-1)*$M$4*AB64/(AC64*$E$25^3)</f>
        <v>0</v>
      </c>
      <c r="AE64" s="78">
        <f>$D$26/(($M$3-$M$2)*$M$4*B64/1000)</f>
        <v>0.13532231724403052</v>
      </c>
      <c r="AF64" s="79">
        <f t="shared" si="30"/>
        <v>0</v>
      </c>
      <c r="AG64" s="78">
        <f t="shared" si="31"/>
        <v>6.7873303167420851E-3</v>
      </c>
      <c r="AH64" s="78">
        <f>($M$3/$M$2-1)*$M$4*AF64/(AG64*$E$26^3)</f>
        <v>0</v>
      </c>
      <c r="AI64" s="72">
        <f t="shared" si="32"/>
        <v>0.10947314344504708</v>
      </c>
      <c r="AJ64" s="73">
        <f t="shared" si="33"/>
        <v>0</v>
      </c>
      <c r="AK64" s="72">
        <f t="shared" si="34"/>
        <v>6.7873303167420851E-3</v>
      </c>
      <c r="AL64" s="73">
        <f t="shared" si="35"/>
        <v>0</v>
      </c>
    </row>
    <row r="65" spans="1:38" x14ac:dyDescent="0.25">
      <c r="A65" s="2">
        <v>10</v>
      </c>
      <c r="B65" s="67">
        <v>8</v>
      </c>
      <c r="C65" s="72">
        <f>$D$19/(($M$3-$M$2)*$M$4*B65/1000)</f>
        <v>0.15478933709681139</v>
      </c>
      <c r="D65" s="82">
        <f t="shared" si="16"/>
        <v>0</v>
      </c>
      <c r="E65" s="72">
        <f t="shared" si="17"/>
        <v>5.4298642533936597E-3</v>
      </c>
      <c r="F65" s="73">
        <f>($M$3/$M$2-1)*$M$4*D65/(E65*$E$19^3)</f>
        <v>0</v>
      </c>
      <c r="G65" s="173">
        <f>$D$20/(($M$3-$M$2)*$M$4*B65/1000)</f>
        <v>0</v>
      </c>
      <c r="H65" s="174">
        <f t="shared" si="18"/>
        <v>2.5808805031446548E-11</v>
      </c>
      <c r="I65" s="173">
        <f t="shared" si="19"/>
        <v>5.4298642533936597E-3</v>
      </c>
      <c r="J65" s="173" t="e">
        <f>($M$3/$M$2-1)*$M$4*H65/(I65*$E$20^3)</f>
        <v>#DIV/0!</v>
      </c>
      <c r="K65" s="72">
        <f>$D$21/(($M$3-$M$2)*$M$4*B65/1000)</f>
        <v>0.11911423219274937</v>
      </c>
      <c r="L65" s="82">
        <f t="shared" si="20"/>
        <v>0</v>
      </c>
      <c r="M65" s="72">
        <f t="shared" si="21"/>
        <v>5.4298642533936597E-3</v>
      </c>
      <c r="N65" s="82">
        <f>($M$3/$M$2-1)*$M$4*L65/(M65*$E$21^3)</f>
        <v>0</v>
      </c>
      <c r="O65" s="78">
        <f>$D$22/(($M$3-$M$2)*$M$4*B65/1000)</f>
        <v>0.21092280067220756</v>
      </c>
      <c r="P65" s="79">
        <f t="shared" si="22"/>
        <v>0</v>
      </c>
      <c r="Q65" s="78">
        <f t="shared" si="23"/>
        <v>5.4298642533936597E-3</v>
      </c>
      <c r="R65" s="78">
        <f>($M$3/$M$2-1)*$M$4*P65/(Q65*$E$22^3)</f>
        <v>0</v>
      </c>
      <c r="S65" s="72">
        <f>$D$23/(($M$3-$M$2)*$M$4*B65/1000)</f>
        <v>0.2132031949829673</v>
      </c>
      <c r="T65" s="73">
        <f t="shared" si="24"/>
        <v>0</v>
      </c>
      <c r="U65" s="72">
        <f t="shared" si="25"/>
        <v>5.4298642533936597E-3</v>
      </c>
      <c r="V65" s="73">
        <f>($M$3/$M$2-1)*$M$4*T65/(U65*$E$23^3)</f>
        <v>0</v>
      </c>
      <c r="W65" s="78">
        <f>$D$24/(($M$3-$M$2)*$M$4*B65/1000)</f>
        <v>0.19822797474322509</v>
      </c>
      <c r="X65" s="79">
        <f t="shared" si="26"/>
        <v>0</v>
      </c>
      <c r="Y65" s="78">
        <f t="shared" si="27"/>
        <v>5.4298642533936597E-3</v>
      </c>
      <c r="Z65" s="78">
        <f>($M$3/$M$2-1)*$M$4*X65/(Y65*$E$24^3)</f>
        <v>0</v>
      </c>
      <c r="AA65" s="72">
        <f>$D$25/(($M$3-$M$2)*$M$4*B65/1000)</f>
        <v>0.20865467017845737</v>
      </c>
      <c r="AB65" s="73">
        <f t="shared" si="28"/>
        <v>0</v>
      </c>
      <c r="AC65" s="72">
        <f t="shared" si="29"/>
        <v>5.4298642533936597E-3</v>
      </c>
      <c r="AD65" s="82">
        <f>($M$3/$M$2-1)*$M$4*AB65/(AC65*$E$25^3)</f>
        <v>0</v>
      </c>
      <c r="AE65" s="78">
        <f>$D$26/(($M$3-$M$2)*$M$4*B65/1000)</f>
        <v>0.186068186210542</v>
      </c>
      <c r="AF65" s="79">
        <f t="shared" si="30"/>
        <v>2.5056603773584901E-12</v>
      </c>
      <c r="AG65" s="78">
        <f t="shared" si="31"/>
        <v>5.4298642533936597E-3</v>
      </c>
      <c r="AH65" s="78">
        <f>($M$3/$M$2-1)*$M$4*AF65/(AG65*$E$26^3)</f>
        <v>1.9971633630813803E-6</v>
      </c>
      <c r="AI65" s="72">
        <f t="shared" si="32"/>
        <v>0.15052557223693974</v>
      </c>
      <c r="AJ65" s="73">
        <f t="shared" si="33"/>
        <v>0</v>
      </c>
      <c r="AK65" s="72">
        <f t="shared" si="34"/>
        <v>5.4298642533936597E-3</v>
      </c>
      <c r="AL65" s="73">
        <f t="shared" si="35"/>
        <v>0</v>
      </c>
    </row>
    <row r="66" spans="1:38" x14ac:dyDescent="0.25">
      <c r="A66" s="2">
        <f>A65+1</f>
        <v>11</v>
      </c>
      <c r="B66" s="67">
        <v>5.6</v>
      </c>
      <c r="C66" s="72">
        <f>$D$19/(($M$3-$M$2)*$M$4*B66/1000)</f>
        <v>0.22112762442401629</v>
      </c>
      <c r="D66" s="82">
        <f t="shared" si="16"/>
        <v>0</v>
      </c>
      <c r="E66" s="72">
        <f t="shared" si="17"/>
        <v>3.6199095022624445E-3</v>
      </c>
      <c r="F66" s="73">
        <f>($M$3/$M$2-1)*$M$4*D66/(E66*$E$19^3)</f>
        <v>0</v>
      </c>
      <c r="G66" s="173">
        <f>$D$20/(($M$3-$M$2)*$M$4*B66/1000)</f>
        <v>0</v>
      </c>
      <c r="H66" s="174">
        <f t="shared" si="18"/>
        <v>4.4125786163522011E-11</v>
      </c>
      <c r="I66" s="173">
        <f t="shared" si="19"/>
        <v>3.6199095022624445E-3</v>
      </c>
      <c r="J66" s="173" t="e">
        <f>($M$3/$M$2-1)*$M$4*H66/(I66*$E$20^3)</f>
        <v>#DIV/0!</v>
      </c>
      <c r="K66" s="72">
        <f>$D$21/(($M$3-$M$2)*$M$4*B66/1000)</f>
        <v>0.17016318884678483</v>
      </c>
      <c r="L66" s="82">
        <f t="shared" si="20"/>
        <v>0</v>
      </c>
      <c r="M66" s="72">
        <f t="shared" si="21"/>
        <v>3.6199095022624445E-3</v>
      </c>
      <c r="N66" s="73">
        <f>($M$3/$M$2-1)*$M$4*L66/(M66*$E$21^3)</f>
        <v>0</v>
      </c>
      <c r="O66" s="78">
        <f>$D$22/(($M$3-$M$2)*$M$4*B66/1000)</f>
        <v>0.30131828667458227</v>
      </c>
      <c r="P66" s="79">
        <f t="shared" si="22"/>
        <v>0</v>
      </c>
      <c r="Q66" s="78">
        <f t="shared" si="23"/>
        <v>3.6199095022624445E-3</v>
      </c>
      <c r="R66" s="78">
        <f>($M$3/$M$2-1)*$M$4*P66/(Q66*$E$22^3)</f>
        <v>0</v>
      </c>
      <c r="S66" s="72">
        <f>$D$23/(($M$3-$M$2)*$M$4*B66/1000)</f>
        <v>0.30457599283281045</v>
      </c>
      <c r="T66" s="73">
        <f t="shared" si="24"/>
        <v>2.5501886792452829E-12</v>
      </c>
      <c r="U66" s="72">
        <f t="shared" si="25"/>
        <v>3.6199095022624445E-3</v>
      </c>
      <c r="V66" s="73">
        <f>($M$3/$M$2-1)*$M$4*T66/(U66*$E$23^3)</f>
        <v>2.4858366172765746E-6</v>
      </c>
      <c r="W66" s="78">
        <f>$D$24/(($M$3-$M$2)*$M$4*B66/1000)</f>
        <v>0.28318282106175013</v>
      </c>
      <c r="X66" s="79">
        <f t="shared" si="26"/>
        <v>0</v>
      </c>
      <c r="Y66" s="78">
        <f t="shared" si="27"/>
        <v>3.6199095022624445E-3</v>
      </c>
      <c r="Z66" s="78">
        <f>($M$3/$M$2-1)*$M$4*X66/(Y66*$E$24^3)</f>
        <v>0</v>
      </c>
      <c r="AA66" s="72">
        <f>$D$25/(($M$3-$M$2)*$M$4*B66/1000)</f>
        <v>0.29807810025493908</v>
      </c>
      <c r="AB66" s="73">
        <f t="shared" si="28"/>
        <v>2.4477987421383646E-12</v>
      </c>
      <c r="AC66" s="72">
        <f t="shared" si="29"/>
        <v>3.6199095022624445E-3</v>
      </c>
      <c r="AD66" s="82">
        <f>($M$3/$M$2-1)*$M$4*AB66/(AC66*$E$25^3)</f>
        <v>2.4644747514381158E-6</v>
      </c>
      <c r="AE66" s="78">
        <f>$D$26/(($M$3-$M$2)*$M$4*B66/1000)</f>
        <v>0.26581169458648857</v>
      </c>
      <c r="AF66" s="79">
        <f t="shared" si="30"/>
        <v>2.6062893081761006E-12</v>
      </c>
      <c r="AG66" s="78">
        <f t="shared" si="31"/>
        <v>3.6199095022624445E-3</v>
      </c>
      <c r="AH66" s="78">
        <f>($M$3/$M$2-1)*$M$4*AF66/(AG66*$E$26^3)</f>
        <v>3.1160560905908248E-6</v>
      </c>
      <c r="AI66" s="72">
        <f t="shared" si="32"/>
        <v>0.21503653176705678</v>
      </c>
      <c r="AJ66" s="73">
        <f t="shared" si="33"/>
        <v>2.6930589295293192E-12</v>
      </c>
      <c r="AK66" s="72">
        <f t="shared" si="34"/>
        <v>3.6199095022624445E-3</v>
      </c>
      <c r="AL66" s="73">
        <f t="shared" si="35"/>
        <v>4.4250813266616357E-6</v>
      </c>
    </row>
    <row r="67" spans="1:38" x14ac:dyDescent="0.25">
      <c r="A67" s="2">
        <f t="shared" ref="A67:A74" si="36">A66+1</f>
        <v>12</v>
      </c>
      <c r="B67" s="67">
        <v>4</v>
      </c>
      <c r="C67" s="72">
        <f>$D$19/(($M$3-$M$2)*$M$4*B67/1000)</f>
        <v>0.30957867419362278</v>
      </c>
      <c r="D67" s="82">
        <f t="shared" si="16"/>
        <v>0</v>
      </c>
      <c r="E67" s="72">
        <f t="shared" si="17"/>
        <v>2.7149321266968368E-3</v>
      </c>
      <c r="F67" s="73">
        <f>($M$3/$M$2-1)*$M$4*D67/(E67*$E$19^3)</f>
        <v>0</v>
      </c>
      <c r="G67" s="173">
        <f>$D$20/(($M$3-$M$2)*$M$4*B67/1000)</f>
        <v>0</v>
      </c>
      <c r="H67" s="174">
        <f t="shared" si="18"/>
        <v>4.067924528301887E-11</v>
      </c>
      <c r="I67" s="173">
        <f t="shared" si="19"/>
        <v>2.7149321266968368E-3</v>
      </c>
      <c r="J67" s="173" t="e">
        <f>($M$3/$M$2-1)*$M$4*H67/(I67*$E$20^3)</f>
        <v>#DIV/0!</v>
      </c>
      <c r="K67" s="72">
        <f>$D$21/(($M$3-$M$2)*$M$4*B67/1000)</f>
        <v>0.23822846438549874</v>
      </c>
      <c r="L67" s="82">
        <f t="shared" si="20"/>
        <v>0</v>
      </c>
      <c r="M67" s="72">
        <f t="shared" si="21"/>
        <v>2.7149321266968368E-3</v>
      </c>
      <c r="N67" s="73">
        <f>($M$3/$M$2-1)*$M$4*L67/(M67*$E$21^3)</f>
        <v>0</v>
      </c>
      <c r="O67" s="78">
        <f>$D$22/(($M$3-$M$2)*$M$4*B67/1000)</f>
        <v>0.42184560134441512</v>
      </c>
      <c r="P67" s="79">
        <f t="shared" si="22"/>
        <v>0</v>
      </c>
      <c r="Q67" s="78">
        <f t="shared" si="23"/>
        <v>2.7149321266968368E-3</v>
      </c>
      <c r="R67" s="78">
        <f>($M$3/$M$2-1)*$M$4*P67/(Q67*$E$22^3)</f>
        <v>0</v>
      </c>
      <c r="S67" s="72">
        <f>$D$23/(($M$3-$M$2)*$M$4*B67/1000)</f>
        <v>0.42640638996593461</v>
      </c>
      <c r="T67" s="73">
        <f t="shared" si="24"/>
        <v>2.6528301886792455E-12</v>
      </c>
      <c r="U67" s="72">
        <f t="shared" si="25"/>
        <v>2.7149321266968368E-3</v>
      </c>
      <c r="V67" s="73">
        <f>($M$3/$M$2-1)*$M$4*T67/(U67*$E$23^3)</f>
        <v>3.4478507289048625E-6</v>
      </c>
      <c r="W67" s="78">
        <f>$D$24/(($M$3-$M$2)*$M$4*B67/1000)</f>
        <v>0.39645594948645019</v>
      </c>
      <c r="X67" s="79">
        <f t="shared" si="26"/>
        <v>0</v>
      </c>
      <c r="Y67" s="78">
        <f t="shared" si="27"/>
        <v>2.7149321266968368E-3</v>
      </c>
      <c r="Z67" s="78">
        <f>($M$3/$M$2-1)*$M$4*X67/(Y67*$E$24^3)</f>
        <v>0</v>
      </c>
      <c r="AA67" s="72">
        <f>$D$25/(($M$3-$M$2)*$M$4*B67/1000)</f>
        <v>0.41730934035691475</v>
      </c>
      <c r="AB67" s="73">
        <f t="shared" si="28"/>
        <v>1.4968553459119493E-12</v>
      </c>
      <c r="AC67" s="72">
        <f t="shared" si="29"/>
        <v>2.7149321266968368E-3</v>
      </c>
      <c r="AD67" s="82">
        <f>($M$3/$M$2-1)*$M$4*AB67/(AC67*$E$25^3)</f>
        <v>2.0094038740742404E-6</v>
      </c>
      <c r="AE67" s="78">
        <f>$D$26/(($M$3-$M$2)*$M$4*B67/1000)</f>
        <v>0.37213637242108399</v>
      </c>
      <c r="AF67" s="79">
        <f t="shared" si="30"/>
        <v>3.9421383647798748E-12</v>
      </c>
      <c r="AG67" s="78">
        <f t="shared" si="31"/>
        <v>2.7149321266968368E-3</v>
      </c>
      <c r="AH67" s="78">
        <f>($M$3/$M$2-1)*$M$4*AF67/(AG67*$E$26^3)</f>
        <v>6.2842469677681044E-6</v>
      </c>
      <c r="AI67" s="72">
        <f t="shared" si="32"/>
        <v>0.30105114447387948</v>
      </c>
      <c r="AJ67" s="73">
        <f t="shared" si="33"/>
        <v>5.160631230043812E-12</v>
      </c>
      <c r="AK67" s="72">
        <f t="shared" si="34"/>
        <v>2.7149321266968368E-3</v>
      </c>
      <c r="AL67" s="73">
        <f t="shared" si="35"/>
        <v>1.1306207791917831E-5</v>
      </c>
    </row>
    <row r="68" spans="1:38" x14ac:dyDescent="0.25">
      <c r="A68" s="2">
        <f t="shared" si="36"/>
        <v>13</v>
      </c>
      <c r="B68" s="67">
        <v>2.8</v>
      </c>
      <c r="C68" s="72">
        <f>$D$19/(($M$3-$M$2)*$M$4*B68/1000)</f>
        <v>0.44225524884803258</v>
      </c>
      <c r="D68" s="82">
        <f t="shared" si="16"/>
        <v>0</v>
      </c>
      <c r="E68" s="72">
        <f t="shared" si="17"/>
        <v>1.8099547511312222E-3</v>
      </c>
      <c r="F68" s="73">
        <f>($M$3/$M$2-1)*$M$4*D68/(E68*$E$19^3)</f>
        <v>0</v>
      </c>
      <c r="G68" s="173">
        <f>$D$20/(($M$3-$M$2)*$M$4*B68/1000)</f>
        <v>0</v>
      </c>
      <c r="H68" s="174">
        <f t="shared" si="18"/>
        <v>3.5846540880503154E-11</v>
      </c>
      <c r="I68" s="173">
        <f t="shared" si="19"/>
        <v>1.8099547511312222E-3</v>
      </c>
      <c r="J68" s="173" t="e">
        <f>($M$3/$M$2-1)*$M$4*H68/(I68*$E$20^3)</f>
        <v>#DIV/0!</v>
      </c>
      <c r="K68" s="72">
        <f>$D$21/(($M$3-$M$2)*$M$4*B68/1000)</f>
        <v>0.34032637769356966</v>
      </c>
      <c r="L68" s="82">
        <f t="shared" si="20"/>
        <v>6.7924528301886789E-14</v>
      </c>
      <c r="M68" s="72">
        <f t="shared" si="21"/>
        <v>1.8099547511312222E-3</v>
      </c>
      <c r="N68" s="73">
        <f>($M$3/$M$2-1)*$M$4*L68/(M68*$E$21^3)</f>
        <v>3.1710418507035042E-7</v>
      </c>
      <c r="O68" s="78">
        <f>$D$22/(($M$3-$M$2)*$M$4*B68/1000)</f>
        <v>0.60263657334916454</v>
      </c>
      <c r="P68" s="79">
        <f t="shared" si="22"/>
        <v>2.2716981132075474E-12</v>
      </c>
      <c r="Q68" s="78">
        <f t="shared" si="23"/>
        <v>1.8099547511312222E-3</v>
      </c>
      <c r="R68" s="78">
        <f>($M$3/$M$2-1)*$M$4*P68/(Q68*$E$22^3)</f>
        <v>4.5007630498156041E-6</v>
      </c>
      <c r="S68" s="72">
        <f>$D$23/(($M$3-$M$2)*$M$4*B68/1000)</f>
        <v>0.6091519856656209</v>
      </c>
      <c r="T68" s="73">
        <f t="shared" si="24"/>
        <v>3.8480503144654095E-12</v>
      </c>
      <c r="U68" s="72">
        <f t="shared" si="25"/>
        <v>1.8099547511312222E-3</v>
      </c>
      <c r="V68" s="73">
        <f>($M$3/$M$2-1)*$M$4*T68/(U68*$E$23^3)</f>
        <v>7.5018954124223111E-6</v>
      </c>
      <c r="W68" s="78">
        <f>$D$24/(($M$3-$M$2)*$M$4*B68/1000)</f>
        <v>0.56636564212350027</v>
      </c>
      <c r="X68" s="79">
        <f t="shared" si="26"/>
        <v>2.5333333333333333E-13</v>
      </c>
      <c r="Y68" s="78">
        <f t="shared" si="27"/>
        <v>1.8099547511312222E-3</v>
      </c>
      <c r="Z68" s="78">
        <f>($M$3/$M$2-1)*$M$4*X68/(Y68*$E$24^3)</f>
        <v>5.5089108944120354E-7</v>
      </c>
      <c r="AA68" s="72">
        <f>$D$25/(($M$3-$M$2)*$M$4*B68/1000)</f>
        <v>0.59615620050987816</v>
      </c>
      <c r="AB68" s="73">
        <f t="shared" si="28"/>
        <v>1.6057861635220123E-12</v>
      </c>
      <c r="AC68" s="72">
        <f t="shared" si="29"/>
        <v>1.8099547511312222E-3</v>
      </c>
      <c r="AD68" s="82">
        <f>($M$3/$M$2-1)*$M$4*AB68/(AC68*$E$25^3)</f>
        <v>3.2334516625754346E-6</v>
      </c>
      <c r="AE68" s="78">
        <f>$D$26/(($M$3-$M$2)*$M$4*B68/1000)</f>
        <v>0.53162338917297713</v>
      </c>
      <c r="AF68" s="79">
        <f t="shared" si="30"/>
        <v>9.9119496855345908E-12</v>
      </c>
      <c r="AG68" s="78">
        <f t="shared" si="31"/>
        <v>1.8099547511312222E-3</v>
      </c>
      <c r="AH68" s="78">
        <f>($M$3/$M$2-1)*$M$4*AF68/(AG68*$E$26^3)</f>
        <v>2.3701276055845272E-5</v>
      </c>
      <c r="AI68" s="72">
        <f t="shared" si="32"/>
        <v>0.43007306353411356</v>
      </c>
      <c r="AJ68" s="73">
        <f t="shared" si="33"/>
        <v>7.0658563100193013E-12</v>
      </c>
      <c r="AK68" s="72">
        <f t="shared" si="34"/>
        <v>1.8099547511312222E-3</v>
      </c>
      <c r="AL68" s="73">
        <f t="shared" si="35"/>
        <v>2.3220426758210894E-5</v>
      </c>
    </row>
    <row r="69" spans="1:38" x14ac:dyDescent="0.25">
      <c r="A69" s="2">
        <f t="shared" si="36"/>
        <v>14</v>
      </c>
      <c r="B69" s="67">
        <v>2</v>
      </c>
      <c r="C69" s="72">
        <f>$D$19/(($M$3-$M$2)*$M$4*B69/1000)</f>
        <v>0.61915734838724557</v>
      </c>
      <c r="D69" s="82">
        <f t="shared" si="16"/>
        <v>0</v>
      </c>
      <c r="E69" s="72">
        <f t="shared" si="17"/>
        <v>1.3574660633484115E-3</v>
      </c>
      <c r="F69" s="73">
        <f>($M$3/$M$2-1)*$M$4*D69/(E69*$E$19^3)</f>
        <v>0</v>
      </c>
      <c r="G69" s="173">
        <f>$D$20/(($M$3-$M$2)*$M$4*B69/1000)</f>
        <v>0</v>
      </c>
      <c r="H69" s="174">
        <f t="shared" si="18"/>
        <v>3.40125786163522E-11</v>
      </c>
      <c r="I69" s="173">
        <f t="shared" si="19"/>
        <v>1.3574660633484115E-3</v>
      </c>
      <c r="J69" s="173" t="e">
        <f>($M$3/$M$2-1)*$M$4*H69/(I69*$E$20^3)</f>
        <v>#DIV/0!</v>
      </c>
      <c r="K69" s="72">
        <f>$D$21/(($M$3-$M$2)*$M$4*B69/1000)</f>
        <v>0.47645692877099749</v>
      </c>
      <c r="L69" s="82">
        <f t="shared" si="20"/>
        <v>3.2201257861635218E-13</v>
      </c>
      <c r="M69" s="72">
        <f t="shared" si="21"/>
        <v>1.3574660633484115E-3</v>
      </c>
      <c r="N69" s="73">
        <f>($M$3/$M$2-1)*$M$4*L69/(M69*$E$21^3)</f>
        <v>2.0044116389632102E-6</v>
      </c>
      <c r="O69" s="78">
        <f>$D$22/(($M$3-$M$2)*$M$4*B69/1000)</f>
        <v>0.84369120268883024</v>
      </c>
      <c r="P69" s="79">
        <f t="shared" si="22"/>
        <v>1.7315723270440253E-12</v>
      </c>
      <c r="Q69" s="78">
        <f t="shared" si="23"/>
        <v>1.3574660633484115E-3</v>
      </c>
      <c r="R69" s="78">
        <f>($M$3/$M$2-1)*$M$4*P69/(Q69*$E$22^3)</f>
        <v>4.5741974266343184E-6</v>
      </c>
      <c r="S69" s="72">
        <f>$D$23/(($M$3-$M$2)*$M$4*B69/1000)</f>
        <v>0.85281277993186921</v>
      </c>
      <c r="T69" s="73">
        <f t="shared" si="24"/>
        <v>6.0186163522012576E-12</v>
      </c>
      <c r="U69" s="72">
        <f t="shared" si="25"/>
        <v>1.3574660633484115E-3</v>
      </c>
      <c r="V69" s="73">
        <f>($M$3/$M$2-1)*$M$4*T69/(U69*$E$23^3)</f>
        <v>1.5644643117746867E-5</v>
      </c>
      <c r="W69" s="78">
        <f>$D$24/(($M$3-$M$2)*$M$4*B69/1000)</f>
        <v>0.79291189897290038</v>
      </c>
      <c r="X69" s="79">
        <f t="shared" si="26"/>
        <v>2.1433962264150944E-13</v>
      </c>
      <c r="Y69" s="78">
        <f t="shared" si="27"/>
        <v>1.3574660633484115E-3</v>
      </c>
      <c r="Z69" s="78">
        <f>($M$3/$M$2-1)*$M$4*X69/(Y69*$E$24^3)</f>
        <v>6.21462043302095E-7</v>
      </c>
      <c r="AA69" s="72">
        <f>$D$25/(($M$3-$M$2)*$M$4*B69/1000)</f>
        <v>0.8346186807138295</v>
      </c>
      <c r="AB69" s="73">
        <f t="shared" si="28"/>
        <v>3.4983647798742138E-12</v>
      </c>
      <c r="AC69" s="72">
        <f t="shared" si="29"/>
        <v>1.3574660633484115E-3</v>
      </c>
      <c r="AD69" s="82">
        <f>($M$3/$M$2-1)*$M$4*AB69/(AC69*$E$25^3)</f>
        <v>9.3925278228156408E-6</v>
      </c>
      <c r="AE69" s="78">
        <f>$D$26/(($M$3-$M$2)*$M$4*B69/1000)</f>
        <v>0.74427274484216799</v>
      </c>
      <c r="AF69" s="79">
        <f t="shared" si="30"/>
        <v>3.6729559748427673E-13</v>
      </c>
      <c r="AG69" s="78">
        <f t="shared" si="31"/>
        <v>1.3574660633484115E-3</v>
      </c>
      <c r="AH69" s="78">
        <f>($M$3/$M$2-1)*$M$4*AF69/(AG69*$E$26^3)</f>
        <v>1.1710275140959129E-6</v>
      </c>
      <c r="AI69" s="72">
        <f t="shared" si="32"/>
        <v>0.60210228894775897</v>
      </c>
      <c r="AJ69" s="73">
        <f t="shared" si="33"/>
        <v>3.9711207943906922E-12</v>
      </c>
      <c r="AK69" s="72">
        <f t="shared" si="34"/>
        <v>1.3574660633484115E-3</v>
      </c>
      <c r="AL69" s="73">
        <f t="shared" si="35"/>
        <v>1.7400319792974639E-5</v>
      </c>
    </row>
    <row r="70" spans="1:38" x14ac:dyDescent="0.25">
      <c r="A70" s="2">
        <f t="shared" si="36"/>
        <v>15</v>
      </c>
      <c r="B70" s="67">
        <v>1.4</v>
      </c>
      <c r="C70" s="72">
        <f>$D$19/(($M$3-$M$2)*$M$4*B70/1000)</f>
        <v>0.88451049769606516</v>
      </c>
      <c r="D70" s="82">
        <f t="shared" si="16"/>
        <v>1.4138364779874215E-12</v>
      </c>
      <c r="E70" s="72">
        <f t="shared" si="17"/>
        <v>9.0497737556561458E-4</v>
      </c>
      <c r="F70" s="73">
        <f>($M$3/$M$2-1)*$M$4*D70/(E70*$E$19^3)</f>
        <v>8.9112462265277194E-6</v>
      </c>
      <c r="G70" s="173">
        <f>$D$20/(($M$3-$M$2)*$M$4*B70/1000)</f>
        <v>0</v>
      </c>
      <c r="H70" s="174">
        <f t="shared" si="18"/>
        <v>3.3584905660377357E-11</v>
      </c>
      <c r="I70" s="173">
        <f t="shared" si="19"/>
        <v>9.0497737556561458E-4</v>
      </c>
      <c r="J70" s="173" t="e">
        <f>($M$3/$M$2-1)*$M$4*H70/(I70*$E$20^3)</f>
        <v>#DIV/0!</v>
      </c>
      <c r="K70" s="72">
        <f>$D$21/(($M$3-$M$2)*$M$4*B70/1000)</f>
        <v>0.68065275538713932</v>
      </c>
      <c r="L70" s="82">
        <f t="shared" si="20"/>
        <v>7.9044025157232712E-13</v>
      </c>
      <c r="M70" s="72">
        <f t="shared" si="21"/>
        <v>9.0497737556561458E-4</v>
      </c>
      <c r="N70" s="73">
        <f>($M$3/$M$2-1)*$M$4*L70/(M70*$E$21^3)</f>
        <v>7.3803062925262021E-6</v>
      </c>
      <c r="O70" s="78">
        <f>$D$22/(($M$3-$M$2)*$M$4*B70/1000)</f>
        <v>1.2052731466983291</v>
      </c>
      <c r="P70" s="79">
        <f t="shared" si="22"/>
        <v>2.5660377358490567E-12</v>
      </c>
      <c r="Q70" s="78">
        <f t="shared" si="23"/>
        <v>9.0497737556561458E-4</v>
      </c>
      <c r="R70" s="78">
        <f>($M$3/$M$2-1)*$M$4*P70/(Q70*$E$22^3)</f>
        <v>1.0167836790281058E-5</v>
      </c>
      <c r="S70" s="72">
        <f>$D$23/(($M$3-$M$2)*$M$4*B70/1000)</f>
        <v>1.2183039713312418</v>
      </c>
      <c r="T70" s="73">
        <f t="shared" si="24"/>
        <v>8.8777358490566047E-12</v>
      </c>
      <c r="U70" s="72">
        <f t="shared" si="25"/>
        <v>9.0497737556561458E-4</v>
      </c>
      <c r="V70" s="73">
        <f>($M$3/$M$2-1)*$M$4*T70/(U70*$E$23^3)</f>
        <v>3.4614851884018037E-5</v>
      </c>
      <c r="W70" s="78">
        <f>$D$24/(($M$3-$M$2)*$M$4*B70/1000)</f>
        <v>1.1327312842470005</v>
      </c>
      <c r="X70" s="79">
        <f t="shared" si="26"/>
        <v>1.1874213836477989E-12</v>
      </c>
      <c r="Y70" s="78">
        <f t="shared" si="27"/>
        <v>9.0497737556561458E-4</v>
      </c>
      <c r="Z70" s="78">
        <f>($M$3/$M$2-1)*$M$4*X70/(Y70*$E$24^3)</f>
        <v>5.1642620499751167E-6</v>
      </c>
      <c r="AA70" s="72">
        <f>$D$25/(($M$3-$M$2)*$M$4*B70/1000)</f>
        <v>1.1923124010197563</v>
      </c>
      <c r="AB70" s="73">
        <f t="shared" si="28"/>
        <v>7.41383647798742E-12</v>
      </c>
      <c r="AC70" s="72">
        <f t="shared" si="29"/>
        <v>9.0497737556561458E-4</v>
      </c>
      <c r="AD70" s="82">
        <f>($M$3/$M$2-1)*$M$4*AB70/(AC70*$E$25^3)</f>
        <v>2.98573775641854E-5</v>
      </c>
      <c r="AE70" s="78">
        <f>$D$26/(($M$3-$M$2)*$M$4*B70/1000)</f>
        <v>1.0632467783459543</v>
      </c>
      <c r="AF70" s="79">
        <f t="shared" si="30"/>
        <v>1.1906918238993708E-11</v>
      </c>
      <c r="AG70" s="78">
        <f t="shared" si="31"/>
        <v>9.0497737556561458E-4</v>
      </c>
      <c r="AH70" s="78">
        <f>($M$3/$M$2-1)*$M$4*AF70/(AG70*$E$26^3)</f>
        <v>5.6943218057012795E-5</v>
      </c>
      <c r="AI70" s="72">
        <f t="shared" si="32"/>
        <v>0.86014612706822713</v>
      </c>
      <c r="AJ70" s="73">
        <f t="shared" si="33"/>
        <v>8.1065638285492748E-12</v>
      </c>
      <c r="AK70" s="72">
        <f t="shared" si="34"/>
        <v>9.0497737556561458E-4</v>
      </c>
      <c r="AL70" s="73">
        <f t="shared" si="35"/>
        <v>5.3280979228142622E-5</v>
      </c>
    </row>
    <row r="71" spans="1:38" x14ac:dyDescent="0.25">
      <c r="A71" s="2">
        <f t="shared" si="36"/>
        <v>16</v>
      </c>
      <c r="B71" s="67">
        <v>1</v>
      </c>
      <c r="C71" s="72">
        <f>$D$19/(($M$3-$M$2)*$M$4*B71/1000)</f>
        <v>1.2383146967744911</v>
      </c>
      <c r="D71" s="82">
        <f t="shared" si="16"/>
        <v>1.7640251572327042E-12</v>
      </c>
      <c r="E71" s="72">
        <f t="shared" si="17"/>
        <v>2.5343191042496417E-2</v>
      </c>
      <c r="F71" s="73">
        <f>($M$3/$M$2-1)*$M$4*D71/(E71*$E$19^3)</f>
        <v>3.9702738221239402E-7</v>
      </c>
      <c r="G71" s="173">
        <f>$D$20/(($M$3-$M$2)*$M$4*B71/1000)</f>
        <v>0</v>
      </c>
      <c r="H71" s="174">
        <f t="shared" si="18"/>
        <v>2.405031446540881E-11</v>
      </c>
      <c r="I71" s="173">
        <f t="shared" si="19"/>
        <v>2.5343191042496417E-2</v>
      </c>
      <c r="J71" s="173" t="e">
        <f>($M$3/$M$2-1)*$M$4*H71/(I71*$E$20^3)</f>
        <v>#DIV/0!</v>
      </c>
      <c r="K71" s="72">
        <f>$D$21/(($M$3-$M$2)*$M$4*B71/1000)</f>
        <v>0.95291385754199498</v>
      </c>
      <c r="L71" s="82">
        <f t="shared" si="20"/>
        <v>1.1446540880503145E-12</v>
      </c>
      <c r="M71" s="72">
        <f t="shared" si="21"/>
        <v>2.5343191042496417E-2</v>
      </c>
      <c r="N71" s="73">
        <f>($M$3/$M$2-1)*$M$4*L71/(M71*$E$21^3)</f>
        <v>3.8164187997568175E-7</v>
      </c>
      <c r="O71" s="78">
        <f>$D$22/(($M$3-$M$2)*$M$4*B71/1000)</f>
        <v>1.6873824053776605</v>
      </c>
      <c r="P71" s="79">
        <f t="shared" si="22"/>
        <v>3.53811320754717E-12</v>
      </c>
      <c r="Q71" s="78">
        <f t="shared" si="23"/>
        <v>2.5343191042496417E-2</v>
      </c>
      <c r="R71" s="78">
        <f>($M$3/$M$2-1)*$M$4*P71/(Q71*$E$22^3)</f>
        <v>5.0062631827835725E-7</v>
      </c>
      <c r="S71" s="72">
        <f>$D$23/(($M$3-$M$2)*$M$4*B71/1000)</f>
        <v>1.7056255598637384</v>
      </c>
      <c r="T71" s="73">
        <f t="shared" si="24"/>
        <v>9.9768553459119503E-12</v>
      </c>
      <c r="U71" s="72">
        <f t="shared" si="25"/>
        <v>2.5343191042496417E-2</v>
      </c>
      <c r="V71" s="73">
        <f>($M$3/$M$2-1)*$M$4*T71/(U71*$E$23^3)</f>
        <v>1.3890899169448274E-6</v>
      </c>
      <c r="W71" s="78">
        <f>$D$24/(($M$3-$M$2)*$M$4*B71/1000)</f>
        <v>1.5858237979458008</v>
      </c>
      <c r="X71" s="79">
        <f t="shared" si="26"/>
        <v>1.0872955974842767E-12</v>
      </c>
      <c r="Y71" s="78">
        <f t="shared" si="27"/>
        <v>2.5343191042496417E-2</v>
      </c>
      <c r="Z71" s="78">
        <f>($M$3/$M$2-1)*$M$4*X71/(Y71*$E$24^3)</f>
        <v>1.6886026248754945E-7</v>
      </c>
      <c r="AA71" s="72">
        <f>$D$25/(($M$3-$M$2)*$M$4*B71/1000)</f>
        <v>1.669237361427659</v>
      </c>
      <c r="AB71" s="73">
        <f t="shared" si="28"/>
        <v>1.3348427672955974E-11</v>
      </c>
      <c r="AC71" s="72">
        <f t="shared" si="29"/>
        <v>2.5343191042496417E-2</v>
      </c>
      <c r="AD71" s="82">
        <f>($M$3/$M$2-1)*$M$4*AB71/(AC71*$E$25^3)</f>
        <v>1.9196196833706004E-6</v>
      </c>
      <c r="AE71" s="78">
        <f>$D$26/(($M$3-$M$2)*$M$4*B71/1000)</f>
        <v>1.488545489684336</v>
      </c>
      <c r="AF71" s="79">
        <f t="shared" si="30"/>
        <v>1.0389937106918238E-11</v>
      </c>
      <c r="AG71" s="78">
        <f t="shared" si="31"/>
        <v>2.5343191042496417E-2</v>
      </c>
      <c r="AH71" s="78">
        <f>($M$3/$M$2-1)*$M$4*AF71/(AG71*$E$26^3)</f>
        <v>1.7743201259763386E-6</v>
      </c>
      <c r="AI71" s="72">
        <f t="shared" si="32"/>
        <v>1.2042045778955179</v>
      </c>
      <c r="AJ71" s="73">
        <f t="shared" si="33"/>
        <v>6.3017578950986087E-12</v>
      </c>
      <c r="AK71" s="72">
        <f t="shared" si="34"/>
        <v>2.5343191042496417E-2</v>
      </c>
      <c r="AL71" s="73">
        <f t="shared" si="35"/>
        <v>1.4790182405596351E-6</v>
      </c>
    </row>
    <row r="72" spans="1:38" x14ac:dyDescent="0.25">
      <c r="A72" s="2">
        <f t="shared" si="36"/>
        <v>17</v>
      </c>
      <c r="B72" s="67">
        <v>0.7</v>
      </c>
      <c r="C72" s="72">
        <f>$D$19/(($M$3-$M$2)*$M$4*B72/1000)</f>
        <v>1.7690209953921303</v>
      </c>
      <c r="D72" s="82">
        <f t="shared" si="16"/>
        <v>2.1308176100628931E-12</v>
      </c>
      <c r="E72" s="72">
        <f t="shared" si="17"/>
        <v>1.8954130943692853E-3</v>
      </c>
      <c r="F72" s="73">
        <f>($M$3/$M$2-1)*$M$4*D72/(E72*$E$19^3)</f>
        <v>6.4123819646710365E-6</v>
      </c>
      <c r="G72" s="173">
        <f>$D$20/(($M$3-$M$2)*$M$4*B72/1000)</f>
        <v>0</v>
      </c>
      <c r="H72" s="174">
        <f t="shared" si="18"/>
        <v>2.018616352201258E-11</v>
      </c>
      <c r="I72" s="173">
        <f t="shared" si="19"/>
        <v>1.8954130943692853E-3</v>
      </c>
      <c r="J72" s="173" t="e">
        <f>($M$3/$M$2-1)*$M$4*H72/(I72*$E$20^3)</f>
        <v>#DIV/0!</v>
      </c>
      <c r="K72" s="72">
        <f>$D$21/(($M$3-$M$2)*$M$4*B72/1000)</f>
        <v>1.3613055107742786</v>
      </c>
      <c r="L72" s="82">
        <f t="shared" si="20"/>
        <v>2.088050314465409E-12</v>
      </c>
      <c r="M72" s="72">
        <f t="shared" si="21"/>
        <v>1.8954130943692853E-3</v>
      </c>
      <c r="N72" s="73">
        <f>($M$3/$M$2-1)*$M$4*L72/(M72*$E$21^3)</f>
        <v>9.3085094299233448E-6</v>
      </c>
      <c r="O72" s="78">
        <f>$D$22/(($M$3-$M$2)*$M$4*B72/1000)</f>
        <v>2.4105462933966582</v>
      </c>
      <c r="P72" s="79">
        <f t="shared" si="22"/>
        <v>4.847044025157234E-12</v>
      </c>
      <c r="Q72" s="78">
        <f t="shared" si="23"/>
        <v>1.8954130943692853E-3</v>
      </c>
      <c r="R72" s="78">
        <f>($M$3/$M$2-1)*$M$4*P72/(Q72*$E$22^3)</f>
        <v>9.1701478425865993E-6</v>
      </c>
      <c r="S72" s="72">
        <f>$D$23/(($M$3-$M$2)*$M$4*B72/1000)</f>
        <v>2.4366079426624836</v>
      </c>
      <c r="T72" s="73">
        <f t="shared" si="24"/>
        <v>1.0863396226415096E-11</v>
      </c>
      <c r="U72" s="72">
        <f t="shared" si="25"/>
        <v>1.8954130943692853E-3</v>
      </c>
      <c r="V72" s="73">
        <f>($M$3/$M$2-1)*$M$4*T72/(U72*$E$23^3)</f>
        <v>2.022365855726904E-5</v>
      </c>
      <c r="W72" s="78">
        <f>$D$24/(($M$3-$M$2)*$M$4*B72/1000)</f>
        <v>2.2654625684940011</v>
      </c>
      <c r="X72" s="79">
        <f t="shared" si="26"/>
        <v>3.5723270440251568E-12</v>
      </c>
      <c r="Y72" s="78">
        <f t="shared" si="27"/>
        <v>1.8954130943692853E-3</v>
      </c>
      <c r="Z72" s="78">
        <f>($M$3/$M$2-1)*$M$4*X72/(Y72*$E$24^3)</f>
        <v>7.4180279042062385E-6</v>
      </c>
      <c r="AA72" s="72">
        <f>$D$25/(($M$3-$M$2)*$M$4*B72/1000)</f>
        <v>2.3846248020395127</v>
      </c>
      <c r="AB72" s="73">
        <f t="shared" si="28"/>
        <v>2.172955974842767E-11</v>
      </c>
      <c r="AC72" s="72">
        <f t="shared" si="29"/>
        <v>1.8954130943692853E-3</v>
      </c>
      <c r="AD72" s="82">
        <f>($M$3/$M$2-1)*$M$4*AB72/(AC72*$E$25^3)</f>
        <v>4.1782404574659934E-5</v>
      </c>
      <c r="AE72" s="78">
        <f>$D$26/(($M$3-$M$2)*$M$4*B72/1000)</f>
        <v>2.1264935566919085</v>
      </c>
      <c r="AF72" s="79">
        <f t="shared" si="30"/>
        <v>9.6983647798742133E-12</v>
      </c>
      <c r="AG72" s="78">
        <f t="shared" si="31"/>
        <v>1.8954130943692853E-3</v>
      </c>
      <c r="AH72" s="78">
        <f>($M$3/$M$2-1)*$M$4*AF72/(AG72*$E$26^3)</f>
        <v>2.2144964880327705E-5</v>
      </c>
      <c r="AI72" s="72">
        <f t="shared" si="32"/>
        <v>1.7202922541364543</v>
      </c>
      <c r="AJ72" s="73">
        <f t="shared" si="33"/>
        <v>6.8148084437072457E-12</v>
      </c>
      <c r="AK72" s="72">
        <f t="shared" si="34"/>
        <v>1.8954130943692853E-3</v>
      </c>
      <c r="AL72" s="73">
        <f t="shared" si="35"/>
        <v>2.1385671409275137E-5</v>
      </c>
    </row>
    <row r="73" spans="1:38" x14ac:dyDescent="0.25">
      <c r="A73" s="2">
        <f t="shared" si="36"/>
        <v>18</v>
      </c>
      <c r="B73" s="67">
        <v>0.5</v>
      </c>
      <c r="C73" s="72">
        <f>$D$19/(($M$3-$M$2)*$M$4*B73/1000)</f>
        <v>2.4766293935489823</v>
      </c>
      <c r="D73" s="82">
        <f t="shared" si="16"/>
        <v>2.6867924528301891E-12</v>
      </c>
      <c r="E73" s="72">
        <f t="shared" si="17"/>
        <v>8.650709206137662E-3</v>
      </c>
      <c r="F73" s="73">
        <f>($M$3/$M$2-1)*$M$4*D73/(E73*$E$19^3)</f>
        <v>1.7715743737385892E-6</v>
      </c>
      <c r="G73" s="173">
        <f>$D$20/(($M$3-$M$2)*$M$4*B73/1000)</f>
        <v>0</v>
      </c>
      <c r="H73" s="174">
        <f t="shared" si="18"/>
        <v>1.5144654088050317E-11</v>
      </c>
      <c r="I73" s="173">
        <f t="shared" si="19"/>
        <v>8.650709206137662E-3</v>
      </c>
      <c r="J73" s="173" t="e">
        <f>($M$3/$M$2-1)*$M$4*H73/(I73*$E$20^3)</f>
        <v>#DIV/0!</v>
      </c>
      <c r="K73" s="72">
        <f>$D$21/(($M$3-$M$2)*$M$4*B73/1000)</f>
        <v>1.90582771508399</v>
      </c>
      <c r="L73" s="82">
        <f t="shared" si="20"/>
        <v>3.2357232704402514E-12</v>
      </c>
      <c r="M73" s="72">
        <f t="shared" si="21"/>
        <v>8.650709206137662E-3</v>
      </c>
      <c r="N73" s="73">
        <f>($M$3/$M$2-1)*$M$4*L73/(M73*$E$21^3)</f>
        <v>3.1605503915751396E-6</v>
      </c>
      <c r="O73" s="78">
        <f>$D$22/(($M$3-$M$2)*$M$4*B73/1000)</f>
        <v>3.374764810755321</v>
      </c>
      <c r="P73" s="79">
        <f t="shared" si="22"/>
        <v>4.7164779874213837E-12</v>
      </c>
      <c r="Q73" s="78">
        <f t="shared" si="23"/>
        <v>8.650709206137662E-3</v>
      </c>
      <c r="R73" s="78">
        <f>($M$3/$M$2-1)*$M$4*P73/(Q73*$E$22^3)</f>
        <v>1.9551016764851503E-6</v>
      </c>
      <c r="S73" s="72">
        <f>$D$23/(($M$3-$M$2)*$M$4*B73/1000)</f>
        <v>3.4112511197274769</v>
      </c>
      <c r="T73" s="73">
        <f t="shared" si="24"/>
        <v>9.9522012578616371E-12</v>
      </c>
      <c r="U73" s="72">
        <f t="shared" si="25"/>
        <v>8.650709206137662E-3</v>
      </c>
      <c r="V73" s="73">
        <f>($M$3/$M$2-1)*$M$4*T73/(U73*$E$23^3)</f>
        <v>4.0594333689426803E-6</v>
      </c>
      <c r="W73" s="78">
        <f>$D$24/(($M$3-$M$2)*$M$4*B73/1000)</f>
        <v>3.1716475958916015</v>
      </c>
      <c r="X73" s="79">
        <f t="shared" si="26"/>
        <v>3.6704402515723266E-12</v>
      </c>
      <c r="Y73" s="78">
        <f t="shared" si="27"/>
        <v>8.650709206137662E-3</v>
      </c>
      <c r="Z73" s="78">
        <f>($M$3/$M$2-1)*$M$4*X73/(Y73*$E$24^3)</f>
        <v>1.6699657854661195E-6</v>
      </c>
      <c r="AA73" s="72">
        <f>$D$25/(($M$3-$M$2)*$M$4*B73/1000)</f>
        <v>3.338474722855318</v>
      </c>
      <c r="AB73" s="73">
        <f t="shared" si="28"/>
        <v>2.8100628930817605E-11</v>
      </c>
      <c r="AC73" s="72">
        <f t="shared" si="29"/>
        <v>8.650709206137662E-3</v>
      </c>
      <c r="AD73" s="82">
        <f>($M$3/$M$2-1)*$M$4*AB73/(AC73*$E$25^3)</f>
        <v>1.183888238100295E-5</v>
      </c>
      <c r="AE73" s="78">
        <f>$D$26/(($M$3-$M$2)*$M$4*B73/1000)</f>
        <v>2.977090979368672</v>
      </c>
      <c r="AF73" s="79">
        <f t="shared" si="30"/>
        <v>5.2830188679245285E-14</v>
      </c>
      <c r="AG73" s="78">
        <f t="shared" si="31"/>
        <v>8.650709206137662E-3</v>
      </c>
      <c r="AH73" s="78">
        <f>($M$3/$M$2-1)*$M$4*AF73/(AG73*$E$26^3)</f>
        <v>2.6430830268312849E-8</v>
      </c>
      <c r="AI73" s="72">
        <f t="shared" si="32"/>
        <v>2.4084091557910359</v>
      </c>
      <c r="AJ73" s="73">
        <f t="shared" si="33"/>
        <v>6.5856702093642426E-12</v>
      </c>
      <c r="AK73" s="72">
        <f t="shared" si="34"/>
        <v>8.650709206137662E-3</v>
      </c>
      <c r="AL73" s="73">
        <f t="shared" si="35"/>
        <v>4.5281559825277573E-6</v>
      </c>
    </row>
    <row r="74" spans="1:38" x14ac:dyDescent="0.25">
      <c r="A74" s="2">
        <f t="shared" si="36"/>
        <v>19</v>
      </c>
      <c r="B74" s="67">
        <v>0.1</v>
      </c>
      <c r="C74" s="72">
        <f>$D$19/(($M$3-$M$2)*$M$4*B74/1000)</f>
        <v>12.38314696774491</v>
      </c>
      <c r="D74" s="82">
        <f t="shared" si="16"/>
        <v>6.9710691823899367E-12</v>
      </c>
      <c r="E74" s="72">
        <f t="shared" si="17"/>
        <v>9.3595554883954112E-3</v>
      </c>
      <c r="F74" s="73">
        <f>($M$3/$M$2-1)*$M$4*D74/(E74*$E$19^3)</f>
        <v>4.2483584496948035E-6</v>
      </c>
      <c r="G74" s="173">
        <f>$D$20/(($M$3-$M$2)*$M$4*B74/1000)</f>
        <v>0</v>
      </c>
      <c r="H74" s="174">
        <f t="shared" si="18"/>
        <v>2.298616352201258E-11</v>
      </c>
      <c r="I74" s="173">
        <f t="shared" si="19"/>
        <v>9.3595554883954112E-3</v>
      </c>
      <c r="J74" s="173" t="e">
        <f>($M$3/$M$2-1)*$M$4*H74/(I74*$E$20^3)</f>
        <v>#DIV/0!</v>
      </c>
      <c r="K74" s="72">
        <f>$D$21/(($M$3-$M$2)*$M$4*B74/1000)</f>
        <v>9.5291385754199478</v>
      </c>
      <c r="L74" s="82">
        <f t="shared" si="20"/>
        <v>1.1632704402515723E-11</v>
      </c>
      <c r="M74" s="72">
        <f t="shared" si="21"/>
        <v>9.3595554883954112E-3</v>
      </c>
      <c r="N74" s="73">
        <f>($M$3/$M$2-1)*$M$4*L74/(M74*$E$21^3)</f>
        <v>1.0501915735892812E-5</v>
      </c>
      <c r="O74" s="78">
        <f>$D$22/(($M$3-$M$2)*$M$4*B74/1000)</f>
        <v>16.873824053776602</v>
      </c>
      <c r="P74" s="79">
        <f t="shared" si="22"/>
        <v>5.5849056603773594E-12</v>
      </c>
      <c r="Q74" s="78">
        <f t="shared" si="23"/>
        <v>9.3595554883954112E-3</v>
      </c>
      <c r="R74" s="78">
        <f>($M$3/$M$2-1)*$M$4*P74/(Q74*$E$22^3)</f>
        <v>2.1397541029347868E-6</v>
      </c>
      <c r="S74" s="72">
        <f>$D$23/(($M$3-$M$2)*$M$4*B74/1000)</f>
        <v>17.056255598637382</v>
      </c>
      <c r="T74" s="73">
        <f t="shared" si="24"/>
        <v>1.2387421383647801E-11</v>
      </c>
      <c r="U74" s="72">
        <f t="shared" si="25"/>
        <v>9.3595554883954112E-3</v>
      </c>
      <c r="V74" s="73">
        <f>($M$3/$M$2-1)*$M$4*T74/(U74*$E$23^3)</f>
        <v>4.6700729944484384E-6</v>
      </c>
      <c r="W74" s="78">
        <f>$D$24/(($M$3-$M$2)*$M$4*B74/1000)</f>
        <v>15.858237979458005</v>
      </c>
      <c r="X74" s="79">
        <f t="shared" si="26"/>
        <v>2.5653081761006288E-11</v>
      </c>
      <c r="Y74" s="78">
        <f t="shared" si="27"/>
        <v>9.3595554883954112E-3</v>
      </c>
      <c r="Z74" s="78">
        <f>($M$3/$M$2-1)*$M$4*X74/(Y74*$E$24^3)</f>
        <v>1.0787615282201946E-5</v>
      </c>
      <c r="AA74" s="72">
        <f>$D$25/(($M$3-$M$2)*$M$4*B74/1000)</f>
        <v>16.692373614276587</v>
      </c>
      <c r="AB74" s="73">
        <f t="shared" si="28"/>
        <v>5.5569811320754711E-11</v>
      </c>
      <c r="AC74" s="72">
        <f t="shared" si="29"/>
        <v>9.3595554883954112E-3</v>
      </c>
      <c r="AD74" s="82">
        <f>($M$3/$M$2-1)*$M$4*AB74/(AC74*$E$25^3)</f>
        <v>2.1638645798739909E-5</v>
      </c>
      <c r="AE74" s="78">
        <f>$D$26/(($M$3-$M$2)*$M$4*B74/1000)</f>
        <v>14.885454896843356</v>
      </c>
      <c r="AF74" s="79">
        <f t="shared" si="30"/>
        <v>5.7534591194968549E-12</v>
      </c>
      <c r="AG74" s="78">
        <f t="shared" si="31"/>
        <v>9.3595554883954112E-3</v>
      </c>
      <c r="AH74" s="78">
        <f>($M$3/$M$2-1)*$M$4*AF74/(AG74*$E$26^3)</f>
        <v>2.6604442688858546E-6</v>
      </c>
      <c r="AI74" s="72">
        <f t="shared" si="32"/>
        <v>12.042045778955178</v>
      </c>
      <c r="AJ74" s="73">
        <f t="shared" si="33"/>
        <v>1.0435375126593103E-11</v>
      </c>
      <c r="AK74" s="72">
        <f t="shared" si="34"/>
        <v>9.3595554883954112E-3</v>
      </c>
      <c r="AL74" s="73">
        <f t="shared" si="35"/>
        <v>6.6317165504044697E-6</v>
      </c>
    </row>
    <row r="75" spans="1:38" x14ac:dyDescent="0.25">
      <c r="P75" s="80"/>
      <c r="Q75" s="80"/>
      <c r="X75" s="81"/>
      <c r="Y75" s="81"/>
    </row>
    <row r="77" spans="1:38" x14ac:dyDescent="0.25">
      <c r="A77" s="32" t="s">
        <v>97</v>
      </c>
    </row>
    <row r="78" spans="1:38" x14ac:dyDescent="0.25">
      <c r="A78" s="85" t="s">
        <v>76</v>
      </c>
      <c r="B78" s="86" t="s">
        <v>98</v>
      </c>
      <c r="C78" s="86" t="s">
        <v>0</v>
      </c>
      <c r="D78" s="175" t="s">
        <v>1</v>
      </c>
      <c r="E78" s="86" t="s">
        <v>2</v>
      </c>
      <c r="F78" s="6" t="s">
        <v>3</v>
      </c>
      <c r="G78" s="86" t="s">
        <v>4</v>
      </c>
      <c r="H78" s="86" t="s">
        <v>5</v>
      </c>
      <c r="I78" s="86" t="s">
        <v>6</v>
      </c>
      <c r="J78" s="86" t="s">
        <v>7</v>
      </c>
      <c r="K78" s="86" t="s">
        <v>8</v>
      </c>
      <c r="V78" s="6" t="s">
        <v>100</v>
      </c>
      <c r="W78" s="2">
        <v>1</v>
      </c>
      <c r="X78"/>
      <c r="Y78"/>
      <c r="Z78"/>
    </row>
    <row r="79" spans="1:38" x14ac:dyDescent="0.25">
      <c r="A79" s="88">
        <f>B56</f>
        <v>180</v>
      </c>
      <c r="B79" s="89" t="s">
        <v>84</v>
      </c>
      <c r="C79" s="90">
        <f>C56</f>
        <v>6.8795260931916171E-3</v>
      </c>
      <c r="D79" s="176">
        <f>G56</f>
        <v>0</v>
      </c>
      <c r="E79" s="91">
        <f>K56</f>
        <v>5.2939658752333045E-3</v>
      </c>
      <c r="F79" s="91">
        <f>O56</f>
        <v>9.3743466965425567E-3</v>
      </c>
      <c r="G79" s="91">
        <f>S56</f>
        <v>9.4756975547985456E-3</v>
      </c>
      <c r="H79" s="91">
        <f>W56</f>
        <v>8.8101322108100032E-3</v>
      </c>
      <c r="I79" s="91">
        <f>AA56</f>
        <v>9.2735408968203266E-3</v>
      </c>
      <c r="J79" s="91">
        <f>AE56</f>
        <v>8.2696971649129768E-3</v>
      </c>
      <c r="K79" s="91">
        <f>AI56</f>
        <v>6.6900254327528766E-3</v>
      </c>
      <c r="V79" s="6" t="s">
        <v>101</v>
      </c>
      <c r="W79" s="2">
        <v>1.0000000000000001E-5</v>
      </c>
      <c r="X79"/>
      <c r="Y79"/>
      <c r="Z79"/>
    </row>
    <row r="80" spans="1:38" x14ac:dyDescent="0.25">
      <c r="A80" s="92"/>
      <c r="B80" s="93" t="s">
        <v>87</v>
      </c>
      <c r="C80" s="94">
        <f>F56</f>
        <v>0</v>
      </c>
      <c r="D80" s="177" t="e">
        <f>J56</f>
        <v>#DIV/0!</v>
      </c>
      <c r="E80" s="94">
        <f>N56</f>
        <v>0</v>
      </c>
      <c r="F80" s="94">
        <f>R56</f>
        <v>0</v>
      </c>
      <c r="G80" s="94">
        <f>V56</f>
        <v>0</v>
      </c>
      <c r="H80" s="94">
        <f>Z56</f>
        <v>0</v>
      </c>
      <c r="I80" s="94">
        <f>AD56</f>
        <v>0</v>
      </c>
      <c r="J80" s="94">
        <f>AH56</f>
        <v>0</v>
      </c>
      <c r="K80" s="94">
        <f>AL56</f>
        <v>0</v>
      </c>
      <c r="X80"/>
      <c r="Y80"/>
      <c r="Z80"/>
    </row>
    <row r="81" spans="1:26" x14ac:dyDescent="0.25">
      <c r="A81" s="88">
        <f>B57</f>
        <v>128</v>
      </c>
      <c r="B81" s="89" t="s">
        <v>84</v>
      </c>
      <c r="C81" s="90">
        <f>C57</f>
        <v>9.674333568550712E-3</v>
      </c>
      <c r="D81" s="176">
        <f>G57</f>
        <v>0</v>
      </c>
      <c r="E81" s="91">
        <f>K57</f>
        <v>7.4446395120468358E-3</v>
      </c>
      <c r="F81" s="91">
        <f>O57</f>
        <v>1.3182675042012973E-2</v>
      </c>
      <c r="G81" s="91">
        <f>S57</f>
        <v>1.3325199686435456E-2</v>
      </c>
      <c r="H81" s="91">
        <f>W57</f>
        <v>1.2389248421451568E-2</v>
      </c>
      <c r="I81" s="91">
        <f>AA57</f>
        <v>1.3040916886153586E-2</v>
      </c>
      <c r="J81" s="91">
        <f>AE57</f>
        <v>1.1629261638158875E-2</v>
      </c>
      <c r="K81" s="91">
        <f>AI57</f>
        <v>9.4078482648087339E-3</v>
      </c>
      <c r="V81" s="6" t="s">
        <v>70</v>
      </c>
      <c r="W81" s="6" t="s">
        <v>66</v>
      </c>
      <c r="X81" s="6" t="s">
        <v>102</v>
      </c>
      <c r="Y81" s="6" t="s">
        <v>103</v>
      </c>
      <c r="Z81" s="6" t="s">
        <v>104</v>
      </c>
    </row>
    <row r="82" spans="1:26" x14ac:dyDescent="0.25">
      <c r="A82" s="92"/>
      <c r="B82" s="93" t="s">
        <v>87</v>
      </c>
      <c r="C82" s="94">
        <f>F57</f>
        <v>0</v>
      </c>
      <c r="D82" s="177" t="e">
        <f>J57</f>
        <v>#DIV/0!</v>
      </c>
      <c r="E82" s="94">
        <f>N57</f>
        <v>0</v>
      </c>
      <c r="F82" s="94">
        <f>R57</f>
        <v>0</v>
      </c>
      <c r="G82" s="94">
        <f>V57</f>
        <v>0</v>
      </c>
      <c r="H82" s="94">
        <f>Z57</f>
        <v>0</v>
      </c>
      <c r="I82" s="94">
        <f>AD57</f>
        <v>0</v>
      </c>
      <c r="J82" s="94">
        <f>AH57</f>
        <v>0</v>
      </c>
      <c r="K82" s="94">
        <f>AL57</f>
        <v>0</v>
      </c>
      <c r="V82" s="38">
        <v>180</v>
      </c>
      <c r="W82" s="2"/>
      <c r="X82" s="2"/>
      <c r="Y82" s="2"/>
      <c r="Z82" s="30"/>
    </row>
    <row r="83" spans="1:26" x14ac:dyDescent="0.25">
      <c r="A83" s="88">
        <f>B58</f>
        <v>90</v>
      </c>
      <c r="B83" s="89" t="s">
        <v>84</v>
      </c>
      <c r="C83" s="90">
        <f>C58</f>
        <v>1.3759052186383234E-2</v>
      </c>
      <c r="D83" s="176">
        <f>G58</f>
        <v>0</v>
      </c>
      <c r="E83" s="91">
        <f>K58</f>
        <v>1.0587931750466609E-2</v>
      </c>
      <c r="F83" s="91">
        <f>O58</f>
        <v>1.8748693393085113E-2</v>
      </c>
      <c r="G83" s="91">
        <f>S58</f>
        <v>1.8951395109597091E-2</v>
      </c>
      <c r="H83" s="91">
        <f>W58</f>
        <v>1.7620264421620006E-2</v>
      </c>
      <c r="I83" s="91">
        <f>AA58</f>
        <v>1.8547081793640653E-2</v>
      </c>
      <c r="J83" s="91">
        <f>AE58</f>
        <v>1.6539394329825954E-2</v>
      </c>
      <c r="K83" s="91">
        <f>AI58</f>
        <v>1.3380050865505753E-2</v>
      </c>
      <c r="V83" s="38">
        <v>128</v>
      </c>
      <c r="W83" s="2"/>
      <c r="X83" s="2"/>
      <c r="Y83" s="2"/>
      <c r="Z83" s="30"/>
    </row>
    <row r="84" spans="1:26" x14ac:dyDescent="0.25">
      <c r="A84" s="92"/>
      <c r="B84" s="93" t="s">
        <v>87</v>
      </c>
      <c r="C84" s="94">
        <f>F58</f>
        <v>0</v>
      </c>
      <c r="D84" s="177" t="e">
        <f>J58</f>
        <v>#DIV/0!</v>
      </c>
      <c r="E84" s="94">
        <f>N58</f>
        <v>0</v>
      </c>
      <c r="F84" s="94">
        <f>R58</f>
        <v>0</v>
      </c>
      <c r="G84" s="94">
        <f>V58</f>
        <v>0</v>
      </c>
      <c r="H84" s="94">
        <f>Z58</f>
        <v>0</v>
      </c>
      <c r="I84" s="94">
        <f>AD58</f>
        <v>0</v>
      </c>
      <c r="J84" s="94">
        <f>AH58</f>
        <v>0</v>
      </c>
      <c r="K84" s="94">
        <f>AL58</f>
        <v>0</v>
      </c>
      <c r="V84" s="38">
        <v>90</v>
      </c>
      <c r="W84" s="2"/>
      <c r="X84" s="2"/>
      <c r="Y84" s="34"/>
      <c r="Z84" s="30"/>
    </row>
    <row r="85" spans="1:26" x14ac:dyDescent="0.25">
      <c r="A85" s="88">
        <f>B59</f>
        <v>64</v>
      </c>
      <c r="B85" s="89" t="s">
        <v>84</v>
      </c>
      <c r="C85" s="90">
        <f>C59</f>
        <v>1.9348667137101424E-2</v>
      </c>
      <c r="D85" s="176">
        <f>G59</f>
        <v>0</v>
      </c>
      <c r="E85" s="91">
        <f>K59</f>
        <v>1.4889279024093672E-2</v>
      </c>
      <c r="F85" s="91">
        <f>O59</f>
        <v>2.6365350084025945E-2</v>
      </c>
      <c r="G85" s="91">
        <f>S59</f>
        <v>2.6650399372870913E-2</v>
      </c>
      <c r="H85" s="91">
        <f>W59</f>
        <v>2.4778496842903137E-2</v>
      </c>
      <c r="I85" s="91">
        <f>AA59</f>
        <v>2.6081833772307172E-2</v>
      </c>
      <c r="J85" s="91">
        <f>AE59</f>
        <v>2.325852327631775E-2</v>
      </c>
      <c r="K85" s="91">
        <f>AI59</f>
        <v>1.8815696529617468E-2</v>
      </c>
      <c r="V85" s="38">
        <v>64</v>
      </c>
      <c r="W85" s="2"/>
      <c r="X85" s="2"/>
      <c r="Y85" s="34"/>
      <c r="Z85" s="30"/>
    </row>
    <row r="86" spans="1:26" x14ac:dyDescent="0.25">
      <c r="A86" s="92"/>
      <c r="B86" s="93" t="s">
        <v>87</v>
      </c>
      <c r="C86" s="94">
        <f>F59</f>
        <v>0</v>
      </c>
      <c r="D86" s="177" t="e">
        <f>J59</f>
        <v>#DIV/0!</v>
      </c>
      <c r="E86" s="94">
        <f>N59</f>
        <v>0</v>
      </c>
      <c r="F86" s="94">
        <f>R59</f>
        <v>0</v>
      </c>
      <c r="G86" s="94">
        <f>V59</f>
        <v>0</v>
      </c>
      <c r="H86" s="94">
        <f>Z59</f>
        <v>0</v>
      </c>
      <c r="I86" s="94">
        <f>AD59</f>
        <v>0</v>
      </c>
      <c r="J86" s="94">
        <f>AH59</f>
        <v>0</v>
      </c>
      <c r="K86" s="94">
        <f>AL59</f>
        <v>0</v>
      </c>
      <c r="V86" s="38">
        <v>45</v>
      </c>
      <c r="W86" s="2"/>
      <c r="X86" s="2"/>
      <c r="Y86" s="34"/>
      <c r="Z86" s="30"/>
    </row>
    <row r="87" spans="1:26" x14ac:dyDescent="0.25">
      <c r="A87" s="88">
        <f>B60</f>
        <v>45</v>
      </c>
      <c r="B87" s="89" t="s">
        <v>84</v>
      </c>
      <c r="C87" s="90">
        <f>C60</f>
        <v>2.7518104372766469E-2</v>
      </c>
      <c r="D87" s="176">
        <f>G60</f>
        <v>0</v>
      </c>
      <c r="E87" s="91">
        <f>K60</f>
        <v>2.1175863500933218E-2</v>
      </c>
      <c r="F87" s="91">
        <f>O60</f>
        <v>3.7497386786170227E-2</v>
      </c>
      <c r="G87" s="91">
        <f>S60</f>
        <v>3.7902790219194182E-2</v>
      </c>
      <c r="H87" s="91">
        <f>W60</f>
        <v>3.5240528843240013E-2</v>
      </c>
      <c r="I87" s="91">
        <f>AA60</f>
        <v>3.7094163587281306E-2</v>
      </c>
      <c r="J87" s="91">
        <f>AE60</f>
        <v>3.3078788659651907E-2</v>
      </c>
      <c r="K87" s="91">
        <f>AI60</f>
        <v>2.6760101731011506E-2</v>
      </c>
      <c r="V87" s="38">
        <v>32</v>
      </c>
      <c r="W87" s="142"/>
      <c r="X87" s="142"/>
      <c r="Y87" s="34"/>
      <c r="Z87" s="150"/>
    </row>
    <row r="88" spans="1:26" x14ac:dyDescent="0.25">
      <c r="A88" s="92"/>
      <c r="B88" s="93" t="s">
        <v>87</v>
      </c>
      <c r="C88" s="94">
        <f>F60</f>
        <v>0</v>
      </c>
      <c r="D88" s="177" t="e">
        <f>J60</f>
        <v>#DIV/0!</v>
      </c>
      <c r="E88" s="94">
        <f>N60</f>
        <v>0</v>
      </c>
      <c r="F88" s="94">
        <f>R60</f>
        <v>0</v>
      </c>
      <c r="G88" s="94">
        <f>V60</f>
        <v>0</v>
      </c>
      <c r="H88" s="94">
        <f>Z60</f>
        <v>0</v>
      </c>
      <c r="I88" s="94">
        <f>AD60</f>
        <v>0</v>
      </c>
      <c r="J88" s="94">
        <f>AH60</f>
        <v>0</v>
      </c>
      <c r="K88" s="94">
        <f>AL60</f>
        <v>0</v>
      </c>
      <c r="V88" s="141">
        <v>22.6</v>
      </c>
      <c r="W88" s="2"/>
      <c r="X88" s="2"/>
      <c r="Y88" s="34"/>
      <c r="Z88" s="30"/>
    </row>
    <row r="89" spans="1:26" x14ac:dyDescent="0.25">
      <c r="A89" s="88">
        <f>B61</f>
        <v>32</v>
      </c>
      <c r="B89" s="89" t="s">
        <v>84</v>
      </c>
      <c r="C89" s="90">
        <f>C61</f>
        <v>3.8697334274202848E-2</v>
      </c>
      <c r="D89" s="176">
        <f>G61</f>
        <v>0</v>
      </c>
      <c r="E89" s="91">
        <f>K61</f>
        <v>2.9778558048187343E-2</v>
      </c>
      <c r="F89" s="91">
        <f>O61</f>
        <v>5.273070016805189E-2</v>
      </c>
      <c r="G89" s="91">
        <f>S61</f>
        <v>5.3300798745741826E-2</v>
      </c>
      <c r="H89" s="91">
        <f>W61</f>
        <v>4.9556993685806273E-2</v>
      </c>
      <c r="I89" s="91">
        <f>AA61</f>
        <v>5.2163667544614344E-2</v>
      </c>
      <c r="J89" s="91">
        <f>AE61</f>
        <v>4.6517046552635499E-2</v>
      </c>
      <c r="K89" s="91">
        <f>AI61</f>
        <v>3.7631393059234935E-2</v>
      </c>
      <c r="V89" s="141">
        <v>16</v>
      </c>
      <c r="W89" s="2"/>
      <c r="X89" s="134"/>
      <c r="Y89" s="34"/>
      <c r="Z89" s="30"/>
    </row>
    <row r="90" spans="1:26" x14ac:dyDescent="0.25">
      <c r="A90" s="92"/>
      <c r="B90" s="93" t="s">
        <v>87</v>
      </c>
      <c r="C90" s="94">
        <f>F61</f>
        <v>0</v>
      </c>
      <c r="D90" s="177" t="e">
        <f>J61</f>
        <v>#DIV/0!</v>
      </c>
      <c r="E90" s="94">
        <f>N61</f>
        <v>0</v>
      </c>
      <c r="F90" s="94">
        <f>R61</f>
        <v>0</v>
      </c>
      <c r="G90" s="94">
        <f>V61</f>
        <v>0</v>
      </c>
      <c r="H90" s="94">
        <f>Z61</f>
        <v>0</v>
      </c>
      <c r="I90" s="94">
        <f>AD61</f>
        <v>0</v>
      </c>
      <c r="J90" s="94">
        <f>AH61</f>
        <v>0</v>
      </c>
      <c r="K90" s="94">
        <f>AL61</f>
        <v>0</v>
      </c>
      <c r="V90" s="141">
        <v>11</v>
      </c>
      <c r="W90" s="2"/>
      <c r="X90" s="2"/>
      <c r="Y90" s="34"/>
      <c r="Z90" s="30"/>
    </row>
    <row r="91" spans="1:26" x14ac:dyDescent="0.25">
      <c r="A91" s="88">
        <f>B62</f>
        <v>22.6</v>
      </c>
      <c r="B91" s="89" t="s">
        <v>84</v>
      </c>
      <c r="C91" s="90">
        <f>C62</f>
        <v>5.4792685697986329E-2</v>
      </c>
      <c r="D91" s="176">
        <f>G62</f>
        <v>0</v>
      </c>
      <c r="E91" s="91">
        <f>K62</f>
        <v>4.2164329979734287E-2</v>
      </c>
      <c r="F91" s="91">
        <f>O62</f>
        <v>7.4662938291046921E-2</v>
      </c>
      <c r="G91" s="91">
        <f>S62</f>
        <v>7.5470157516094608E-2</v>
      </c>
      <c r="H91" s="91">
        <f>W62</f>
        <v>7.0169194599371709E-2</v>
      </c>
      <c r="I91" s="91">
        <f>AA62</f>
        <v>7.3860060240161896E-2</v>
      </c>
      <c r="J91" s="91">
        <f>AE62</f>
        <v>6.5864844676298037E-2</v>
      </c>
      <c r="K91" s="91">
        <f>AI62</f>
        <v>5.3283388402456541E-2</v>
      </c>
      <c r="V91" s="141">
        <v>8</v>
      </c>
      <c r="W91" s="2"/>
      <c r="X91" s="2"/>
      <c r="Y91" s="34"/>
      <c r="Z91" s="30"/>
    </row>
    <row r="92" spans="1:26" x14ac:dyDescent="0.25">
      <c r="A92" s="92"/>
      <c r="B92" s="93" t="s">
        <v>87</v>
      </c>
      <c r="C92" s="94">
        <f>F62</f>
        <v>0</v>
      </c>
      <c r="D92" s="177" t="e">
        <f>J62</f>
        <v>#DIV/0!</v>
      </c>
      <c r="E92" s="94">
        <f>N62</f>
        <v>0</v>
      </c>
      <c r="F92" s="94">
        <f>R62</f>
        <v>0</v>
      </c>
      <c r="G92" s="94">
        <f>V62</f>
        <v>0</v>
      </c>
      <c r="H92" s="94">
        <f>Z62</f>
        <v>0</v>
      </c>
      <c r="I92" s="94">
        <f>AD62</f>
        <v>0</v>
      </c>
      <c r="J92" s="94">
        <f>AH62</f>
        <v>0</v>
      </c>
      <c r="K92" s="94">
        <f>AL62</f>
        <v>0</v>
      </c>
      <c r="V92" s="217">
        <v>5.6</v>
      </c>
      <c r="W92" s="219">
        <v>5.0000000000000004E-6</v>
      </c>
      <c r="X92" s="220">
        <v>9.9999999999999995E-8</v>
      </c>
      <c r="Y92" s="218">
        <f>($W$79-X92)/W92</f>
        <v>1.9799999999999998</v>
      </c>
      <c r="Z92" s="143">
        <f>V92/$W$78</f>
        <v>5.6</v>
      </c>
    </row>
    <row r="93" spans="1:26" x14ac:dyDescent="0.25">
      <c r="A93" s="88">
        <f>B63</f>
        <v>16</v>
      </c>
      <c r="B93" s="89" t="s">
        <v>84</v>
      </c>
      <c r="C93" s="90">
        <f>C63</f>
        <v>7.7394668548405696E-2</v>
      </c>
      <c r="D93" s="176">
        <f>G63</f>
        <v>0</v>
      </c>
      <c r="E93" s="91">
        <f>K63</f>
        <v>5.9557116096374686E-2</v>
      </c>
      <c r="F93" s="91">
        <f>O63</f>
        <v>0.10546140033610378</v>
      </c>
      <c r="G93" s="91">
        <f>S63</f>
        <v>0.10660159749148365</v>
      </c>
      <c r="H93" s="91">
        <f>W63</f>
        <v>9.9113987371612547E-2</v>
      </c>
      <c r="I93" s="91">
        <f>AA63</f>
        <v>0.10432733508922869</v>
      </c>
      <c r="J93" s="91">
        <f>AE63</f>
        <v>9.3034093105270999E-2</v>
      </c>
      <c r="K93" s="91">
        <f>AI63</f>
        <v>7.5262786118469871E-2</v>
      </c>
      <c r="V93" s="216">
        <v>4</v>
      </c>
      <c r="W93" s="221">
        <v>3.9999999999999998E-6</v>
      </c>
      <c r="X93" s="222">
        <v>9.9999999999999995E-7</v>
      </c>
      <c r="Y93" s="218">
        <f t="shared" ref="Y93:Y95" si="37">($W$79-X93)/W93</f>
        <v>2.25</v>
      </c>
      <c r="Z93" s="143">
        <f t="shared" ref="Z93:Z96" si="38">V93/$W$78</f>
        <v>4</v>
      </c>
    </row>
    <row r="94" spans="1:26" x14ac:dyDescent="0.25">
      <c r="A94" s="88"/>
      <c r="B94" s="93" t="s">
        <v>87</v>
      </c>
      <c r="C94" s="94">
        <f>F63</f>
        <v>0</v>
      </c>
      <c r="D94" s="177" t="e">
        <f>J63</f>
        <v>#DIV/0!</v>
      </c>
      <c r="E94" s="94">
        <f>N63</f>
        <v>0</v>
      </c>
      <c r="F94" s="94">
        <f>R63</f>
        <v>0</v>
      </c>
      <c r="G94" s="94">
        <f>V63</f>
        <v>0</v>
      </c>
      <c r="H94" s="94">
        <f>Z63</f>
        <v>0</v>
      </c>
      <c r="I94" s="94">
        <f>AD63</f>
        <v>0</v>
      </c>
      <c r="J94" s="94">
        <f>AH63</f>
        <v>0</v>
      </c>
      <c r="K94" s="94">
        <f>AL63</f>
        <v>0</v>
      </c>
      <c r="V94" s="215">
        <v>2.8</v>
      </c>
      <c r="W94" s="223">
        <v>1.0000000000000001E-5</v>
      </c>
      <c r="X94" s="224">
        <v>1.9999999999999999E-6</v>
      </c>
      <c r="Y94" s="218">
        <f t="shared" si="37"/>
        <v>0.8</v>
      </c>
      <c r="Z94" s="143">
        <f t="shared" si="38"/>
        <v>2.8</v>
      </c>
    </row>
    <row r="95" spans="1:26" x14ac:dyDescent="0.25">
      <c r="A95" s="88">
        <f>B64</f>
        <v>11</v>
      </c>
      <c r="B95" s="89" t="s">
        <v>84</v>
      </c>
      <c r="C95" s="90">
        <f>C64</f>
        <v>0.11257406334313555</v>
      </c>
      <c r="D95" s="176">
        <f>G64</f>
        <v>0</v>
      </c>
      <c r="E95" s="91">
        <f>K64</f>
        <v>8.6628532503817718E-2</v>
      </c>
      <c r="F95" s="91">
        <f>O64</f>
        <v>0.15339840048887821</v>
      </c>
      <c r="G95" s="91">
        <f>S64</f>
        <v>0.15505686907852165</v>
      </c>
      <c r="H95" s="91">
        <f>W64</f>
        <v>0.14416579981325459</v>
      </c>
      <c r="I95" s="91">
        <f>AA64</f>
        <v>0.15174885103887806</v>
      </c>
      <c r="J95" s="91">
        <f>AE64</f>
        <v>0.13532231724403052</v>
      </c>
      <c r="K95" s="91">
        <f>AI64</f>
        <v>0.10947314344504708</v>
      </c>
      <c r="V95" s="214">
        <v>2</v>
      </c>
      <c r="W95" s="225">
        <v>9.0000000000000002E-6</v>
      </c>
      <c r="X95" s="226">
        <v>-2E-8</v>
      </c>
      <c r="Y95" s="218">
        <f t="shared" si="37"/>
        <v>1.1133333333333333</v>
      </c>
      <c r="Z95" s="143">
        <f t="shared" si="38"/>
        <v>2</v>
      </c>
    </row>
    <row r="96" spans="1:26" x14ac:dyDescent="0.25">
      <c r="A96" s="92"/>
      <c r="B96" s="93" t="s">
        <v>87</v>
      </c>
      <c r="C96" s="94">
        <f>F64</f>
        <v>8.4566986728614479E-6</v>
      </c>
      <c r="D96" s="176" t="e">
        <f>J64</f>
        <v>#DIV/0!</v>
      </c>
      <c r="E96" s="94">
        <f>N64</f>
        <v>0</v>
      </c>
      <c r="F96" s="94">
        <f>R64</f>
        <v>0</v>
      </c>
      <c r="G96" s="94">
        <f>V64</f>
        <v>0</v>
      </c>
      <c r="H96" s="94">
        <f>Z64</f>
        <v>0</v>
      </c>
      <c r="I96" s="94">
        <f>AD64</f>
        <v>0</v>
      </c>
      <c r="J96" s="94">
        <f>AH64</f>
        <v>0</v>
      </c>
      <c r="K96" s="94">
        <f>AL64</f>
        <v>0</v>
      </c>
      <c r="V96" s="213">
        <v>1.4</v>
      </c>
      <c r="W96" s="227">
        <v>2.0000000000000002E-5</v>
      </c>
      <c r="X96" s="228">
        <v>3.0000000000000001E-6</v>
      </c>
      <c r="Y96" s="218">
        <f>($W$79-X96)/W96</f>
        <v>0.35000000000000003</v>
      </c>
      <c r="Z96" s="143">
        <f t="shared" si="38"/>
        <v>1.4</v>
      </c>
    </row>
    <row r="97" spans="1:26" x14ac:dyDescent="0.25">
      <c r="A97" s="88">
        <f>B65</f>
        <v>8</v>
      </c>
      <c r="B97" s="89" t="s">
        <v>84</v>
      </c>
      <c r="C97" s="90">
        <f>C65</f>
        <v>0.15478933709681139</v>
      </c>
      <c r="D97" s="176">
        <f>G65</f>
        <v>0</v>
      </c>
      <c r="E97" s="91">
        <f>K65</f>
        <v>0.11911423219274937</v>
      </c>
      <c r="F97" s="91">
        <f>O65</f>
        <v>0.21092280067220756</v>
      </c>
      <c r="G97" s="91">
        <f>S65</f>
        <v>0.2132031949829673</v>
      </c>
      <c r="H97" s="91">
        <f>W65</f>
        <v>0.19822797474322509</v>
      </c>
      <c r="I97" s="91">
        <f>AA65</f>
        <v>0.20865467017845737</v>
      </c>
      <c r="J97" s="91">
        <f>AE65</f>
        <v>0.186068186210542</v>
      </c>
      <c r="K97" s="91">
        <f>AI65</f>
        <v>0.15052557223693974</v>
      </c>
      <c r="V97" s="145">
        <v>1</v>
      </c>
      <c r="W97" s="149">
        <v>6.9999999999999997E-7</v>
      </c>
      <c r="X97" s="149">
        <v>-2E-8</v>
      </c>
      <c r="Y97" s="218">
        <f>($W$79-X97)/W97</f>
        <v>14.314285714285715</v>
      </c>
      <c r="Z97" s="143">
        <f>V97/$W$78</f>
        <v>1</v>
      </c>
    </row>
    <row r="98" spans="1:26" x14ac:dyDescent="0.25">
      <c r="A98" s="92"/>
      <c r="B98" s="93" t="s">
        <v>87</v>
      </c>
      <c r="C98" s="94">
        <f>F65</f>
        <v>0</v>
      </c>
      <c r="D98" s="177" t="e">
        <f>J65</f>
        <v>#DIV/0!</v>
      </c>
      <c r="E98" s="94">
        <f>N65</f>
        <v>0</v>
      </c>
      <c r="F98" s="94">
        <f>R65</f>
        <v>0</v>
      </c>
      <c r="G98" s="94">
        <f>V65</f>
        <v>0</v>
      </c>
      <c r="H98" s="94">
        <f>Z65</f>
        <v>0</v>
      </c>
      <c r="I98" s="94">
        <f>AD65</f>
        <v>0</v>
      </c>
      <c r="J98" s="94">
        <f>AH65</f>
        <v>1.9971633630813803E-6</v>
      </c>
      <c r="K98" s="94">
        <f>AL65</f>
        <v>0</v>
      </c>
      <c r="V98" s="146">
        <v>0.7</v>
      </c>
      <c r="W98" s="144">
        <f>0.000009</f>
        <v>9.0000000000000002E-6</v>
      </c>
      <c r="X98" s="229">
        <v>-9.9999999999999995E-7</v>
      </c>
      <c r="Y98" s="218">
        <f>($W$79-X98)/W98</f>
        <v>1.2222222222222223</v>
      </c>
      <c r="Z98" s="143">
        <f>V98/$W$78</f>
        <v>0.7</v>
      </c>
    </row>
    <row r="99" spans="1:26" x14ac:dyDescent="0.25">
      <c r="A99" s="88">
        <f>B66</f>
        <v>5.6</v>
      </c>
      <c r="B99" s="89" t="s">
        <v>84</v>
      </c>
      <c r="C99" s="90">
        <f>C66</f>
        <v>0.22112762442401629</v>
      </c>
      <c r="D99" s="176">
        <f>G66</f>
        <v>0</v>
      </c>
      <c r="E99" s="91">
        <f>K66</f>
        <v>0.17016318884678483</v>
      </c>
      <c r="F99" s="91">
        <f>O66</f>
        <v>0.30131828667458227</v>
      </c>
      <c r="G99" s="91">
        <f>S66</f>
        <v>0.30457599283281045</v>
      </c>
      <c r="H99" s="91">
        <f>W66</f>
        <v>0.28318282106175013</v>
      </c>
      <c r="I99" s="91">
        <f>AA66</f>
        <v>0.29807810025493908</v>
      </c>
      <c r="J99" s="91">
        <f>AE66</f>
        <v>0.26581169458648857</v>
      </c>
      <c r="K99" s="91">
        <f>AI66</f>
        <v>0.21503653176705678</v>
      </c>
      <c r="V99" s="147">
        <v>0.5</v>
      </c>
      <c r="W99" s="230">
        <v>9.9999999999999995E-7</v>
      </c>
      <c r="X99" s="230">
        <v>-8.0000000000000002E-8</v>
      </c>
      <c r="Y99" s="218">
        <f>($W$79-X99)/W99</f>
        <v>10.08</v>
      </c>
      <c r="Z99" s="143">
        <f>V99/$W$78</f>
        <v>0.5</v>
      </c>
    </row>
    <row r="100" spans="1:26" x14ac:dyDescent="0.25">
      <c r="A100" s="92"/>
      <c r="B100" s="93" t="s">
        <v>87</v>
      </c>
      <c r="C100" s="94">
        <f>F66</f>
        <v>0</v>
      </c>
      <c r="D100" s="177" t="e">
        <f>J66</f>
        <v>#DIV/0!</v>
      </c>
      <c r="E100" s="94">
        <f>N66</f>
        <v>0</v>
      </c>
      <c r="F100" s="94">
        <f>R66</f>
        <v>0</v>
      </c>
      <c r="G100" s="94">
        <f>V66</f>
        <v>2.4858366172765746E-6</v>
      </c>
      <c r="H100" s="94">
        <f>Z66</f>
        <v>0</v>
      </c>
      <c r="I100" s="94">
        <f>AD66</f>
        <v>2.4644747514381158E-6</v>
      </c>
      <c r="J100" s="94">
        <f>AH66</f>
        <v>3.1160560905908248E-6</v>
      </c>
      <c r="K100" s="94">
        <f>AL66</f>
        <v>4.4250813266616357E-6</v>
      </c>
      <c r="V100" s="148">
        <v>0.1</v>
      </c>
      <c r="W100" s="231">
        <v>4.9999999999999998E-7</v>
      </c>
      <c r="X100" s="231">
        <v>9.9999999999999995E-7</v>
      </c>
      <c r="Y100" s="218">
        <f>($W$79-X100)/W100</f>
        <v>18</v>
      </c>
      <c r="Z100" s="143">
        <f>V100/$W$78</f>
        <v>0.1</v>
      </c>
    </row>
    <row r="101" spans="1:26" x14ac:dyDescent="0.25">
      <c r="A101" s="195">
        <f>B67</f>
        <v>4</v>
      </c>
      <c r="B101" s="196" t="s">
        <v>84</v>
      </c>
      <c r="C101" s="197">
        <f>C67</f>
        <v>0.30957867419362278</v>
      </c>
      <c r="D101" s="198">
        <f>G67</f>
        <v>0</v>
      </c>
      <c r="E101" s="199">
        <f>K67</f>
        <v>0.23822846438549874</v>
      </c>
      <c r="F101" s="199">
        <f>O67</f>
        <v>0.42184560134441512</v>
      </c>
      <c r="G101" s="199">
        <f>S67</f>
        <v>0.42640638996593461</v>
      </c>
      <c r="H101" s="199">
        <f>W67</f>
        <v>0.39645594948645019</v>
      </c>
      <c r="I101" s="199">
        <f>AA67</f>
        <v>0.41730934035691475</v>
      </c>
      <c r="J101" s="199">
        <f>AE67</f>
        <v>0.37213637242108399</v>
      </c>
      <c r="K101" s="199">
        <f>AI67</f>
        <v>0.30105114447387948</v>
      </c>
    </row>
    <row r="102" spans="1:26" x14ac:dyDescent="0.25">
      <c r="A102" s="200"/>
      <c r="B102" s="201" t="s">
        <v>87</v>
      </c>
      <c r="C102" s="202">
        <f>F67</f>
        <v>0</v>
      </c>
      <c r="D102" s="203" t="e">
        <f>J67</f>
        <v>#DIV/0!</v>
      </c>
      <c r="E102" s="202">
        <f>N67</f>
        <v>0</v>
      </c>
      <c r="F102" s="202">
        <f>R67</f>
        <v>0</v>
      </c>
      <c r="G102" s="202">
        <f>V67</f>
        <v>3.4478507289048625E-6</v>
      </c>
      <c r="H102" s="202">
        <f>Z67</f>
        <v>0</v>
      </c>
      <c r="I102" s="202">
        <f>AD67</f>
        <v>2.0094038740742404E-6</v>
      </c>
      <c r="J102" s="202">
        <f>AH67</f>
        <v>6.2842469677681044E-6</v>
      </c>
      <c r="K102" s="202">
        <f>AL67</f>
        <v>1.1306207791917831E-5</v>
      </c>
    </row>
    <row r="103" spans="1:26" x14ac:dyDescent="0.25">
      <c r="A103" s="204">
        <f>B68</f>
        <v>2.8</v>
      </c>
      <c r="B103" s="205" t="s">
        <v>84</v>
      </c>
      <c r="C103" s="206">
        <f>C68</f>
        <v>0.44225524884803258</v>
      </c>
      <c r="D103" s="207">
        <f>G68</f>
        <v>0</v>
      </c>
      <c r="E103" s="208">
        <f>K68</f>
        <v>0.34032637769356966</v>
      </c>
      <c r="F103" s="208">
        <f>O68</f>
        <v>0.60263657334916454</v>
      </c>
      <c r="G103" s="208">
        <f>S68</f>
        <v>0.6091519856656209</v>
      </c>
      <c r="H103" s="208">
        <f>W68</f>
        <v>0.56636564212350027</v>
      </c>
      <c r="I103" s="208">
        <f>AA68</f>
        <v>0.59615620050987816</v>
      </c>
      <c r="J103" s="208">
        <f>AE68</f>
        <v>0.53162338917297713</v>
      </c>
      <c r="K103" s="208">
        <f>AI68</f>
        <v>0.43007306353411356</v>
      </c>
      <c r="N103" s="232" t="s">
        <v>110</v>
      </c>
      <c r="O103" s="1"/>
    </row>
    <row r="104" spans="1:26" x14ac:dyDescent="0.25">
      <c r="A104" s="209"/>
      <c r="B104" s="210" t="s">
        <v>87</v>
      </c>
      <c r="C104" s="211">
        <f>F68</f>
        <v>0</v>
      </c>
      <c r="D104" s="212" t="e">
        <f>J68</f>
        <v>#DIV/0!</v>
      </c>
      <c r="E104" s="211">
        <f>N68</f>
        <v>3.1710418507035042E-7</v>
      </c>
      <c r="F104" s="211">
        <f>R68</f>
        <v>4.5007630498156041E-6</v>
      </c>
      <c r="G104" s="211">
        <f>V68</f>
        <v>7.5018954124223111E-6</v>
      </c>
      <c r="H104" s="211">
        <f>Z68</f>
        <v>5.5089108944120354E-7</v>
      </c>
      <c r="I104" s="211">
        <f>AD68</f>
        <v>3.2334516625754346E-6</v>
      </c>
      <c r="J104" s="211">
        <f>AH68</f>
        <v>2.3701276055845272E-5</v>
      </c>
      <c r="K104" s="211">
        <f>AL68</f>
        <v>2.3220426758210894E-5</v>
      </c>
      <c r="N104" s="1" t="s">
        <v>107</v>
      </c>
      <c r="O104" s="1" t="s">
        <v>109</v>
      </c>
      <c r="P104" s="159" t="s">
        <v>108</v>
      </c>
    </row>
    <row r="105" spans="1:26" x14ac:dyDescent="0.25">
      <c r="A105" s="186">
        <f>B69</f>
        <v>2</v>
      </c>
      <c r="B105" s="187" t="s">
        <v>84</v>
      </c>
      <c r="C105" s="188">
        <f>C69</f>
        <v>0.61915734838724557</v>
      </c>
      <c r="D105" s="189">
        <f>G69</f>
        <v>0</v>
      </c>
      <c r="E105" s="190">
        <f>K69</f>
        <v>0.47645692877099749</v>
      </c>
      <c r="F105" s="190">
        <f>O69</f>
        <v>0.84369120268883024</v>
      </c>
      <c r="G105" s="190">
        <f>S69</f>
        <v>0.85281277993186921</v>
      </c>
      <c r="H105" s="190">
        <f>W69</f>
        <v>0.79291189897290038</v>
      </c>
      <c r="I105" s="190">
        <f>AA69</f>
        <v>0.8346186807138295</v>
      </c>
      <c r="J105" s="190">
        <f>AE69</f>
        <v>0.74427274484216799</v>
      </c>
      <c r="K105" s="190">
        <f>AI69</f>
        <v>0.60210228894775897</v>
      </c>
      <c r="N105" s="1">
        <v>2</v>
      </c>
      <c r="O105" s="41">
        <f>2.9146*N105^(-0.681)</f>
        <v>1.8179315779503389</v>
      </c>
      <c r="P105" s="233">
        <f>O105*($M$3-$M$2)*$M$4*$W$78/1000</f>
        <v>29.425949486493163</v>
      </c>
      <c r="Q105" s="59">
        <v>24.95575235493418</v>
      </c>
    </row>
    <row r="106" spans="1:26" x14ac:dyDescent="0.25">
      <c r="A106" s="19"/>
      <c r="B106" s="191" t="s">
        <v>87</v>
      </c>
      <c r="C106" s="192">
        <f>F69</f>
        <v>0</v>
      </c>
      <c r="D106" s="193" t="e">
        <f>J69</f>
        <v>#DIV/0!</v>
      </c>
      <c r="E106" s="192">
        <f>N69</f>
        <v>2.0044116389632102E-6</v>
      </c>
      <c r="F106" s="192">
        <f>R69</f>
        <v>4.5741974266343184E-6</v>
      </c>
      <c r="G106" s="192">
        <f>V69</f>
        <v>1.5644643117746867E-5</v>
      </c>
      <c r="H106" s="192">
        <f>Z69</f>
        <v>6.21462043302095E-7</v>
      </c>
      <c r="I106" s="192">
        <f>AD69</f>
        <v>9.3925278228156408E-6</v>
      </c>
      <c r="J106" s="192">
        <f>AH69</f>
        <v>1.1710275140959129E-6</v>
      </c>
      <c r="K106" s="192">
        <f>AL69</f>
        <v>1.7400319792974639E-5</v>
      </c>
      <c r="N106" s="1">
        <v>1.4</v>
      </c>
      <c r="O106" s="41">
        <f t="shared" ref="O106:O110" si="39">2.9146*N106^(-0.681)</f>
        <v>2.3177456159185046</v>
      </c>
      <c r="P106" s="233">
        <f t="shared" ref="P106:P110" si="40">O106*($M$3-$M$2)*$M$4*$W$78/1000</f>
        <v>37.516189412064882</v>
      </c>
      <c r="Q106" s="59">
        <v>31.010299517052808</v>
      </c>
    </row>
    <row r="107" spans="1:26" x14ac:dyDescent="0.25">
      <c r="A107" s="135">
        <f>B70</f>
        <v>1.4</v>
      </c>
      <c r="B107" s="136" t="s">
        <v>84</v>
      </c>
      <c r="C107" s="137">
        <f>C70</f>
        <v>0.88451049769606516</v>
      </c>
      <c r="D107" s="178">
        <f>G70</f>
        <v>0</v>
      </c>
      <c r="E107" s="138">
        <f>K70</f>
        <v>0.68065275538713932</v>
      </c>
      <c r="F107" s="138">
        <f>O70</f>
        <v>1.2052731466983291</v>
      </c>
      <c r="G107" s="138">
        <f>S70</f>
        <v>1.2183039713312418</v>
      </c>
      <c r="H107" s="138">
        <f>W70</f>
        <v>1.1327312842470005</v>
      </c>
      <c r="I107" s="138">
        <f>AA70</f>
        <v>1.1923124010197563</v>
      </c>
      <c r="J107" s="138">
        <f>AE70</f>
        <v>1.0632467783459543</v>
      </c>
      <c r="K107" s="138">
        <f>AI70</f>
        <v>0.86014612706822713</v>
      </c>
      <c r="N107" s="1">
        <v>1</v>
      </c>
      <c r="O107" s="41">
        <f t="shared" si="39"/>
        <v>2.9146000000000001</v>
      </c>
      <c r="P107" s="233">
        <f t="shared" si="40"/>
        <v>47.177172900000002</v>
      </c>
      <c r="Q107" s="59">
        <v>38.062554750000004</v>
      </c>
    </row>
    <row r="108" spans="1:26" x14ac:dyDescent="0.25">
      <c r="A108" s="135"/>
      <c r="B108" s="139" t="s">
        <v>87</v>
      </c>
      <c r="C108" s="140">
        <f>F70</f>
        <v>8.9112462265277194E-6</v>
      </c>
      <c r="D108" s="194" t="e">
        <f>J70</f>
        <v>#DIV/0!</v>
      </c>
      <c r="E108" s="140">
        <f>N70</f>
        <v>7.3803062925262021E-6</v>
      </c>
      <c r="F108" s="140">
        <f>R70</f>
        <v>1.0167836790281058E-5</v>
      </c>
      <c r="G108" s="140">
        <f>V70</f>
        <v>3.4614851884018037E-5</v>
      </c>
      <c r="H108" s="140">
        <f>Z70</f>
        <v>5.1642620499751167E-6</v>
      </c>
      <c r="I108" s="140">
        <f>AD70</f>
        <v>2.98573775641854E-5</v>
      </c>
      <c r="J108" s="140">
        <f>AH70</f>
        <v>5.6943218057012795E-5</v>
      </c>
      <c r="K108" s="140">
        <f>AL70</f>
        <v>5.3280979228142622E-5</v>
      </c>
      <c r="N108" s="1">
        <v>0.7</v>
      </c>
      <c r="O108" s="41">
        <f t="shared" si="39"/>
        <v>3.7159271856493445</v>
      </c>
      <c r="P108" s="233">
        <f t="shared" si="40"/>
        <v>60.147855390513122</v>
      </c>
      <c r="Q108" s="59">
        <v>47.296960091381493</v>
      </c>
    </row>
    <row r="109" spans="1:26" x14ac:dyDescent="0.25">
      <c r="A109" s="95">
        <f>B71</f>
        <v>1</v>
      </c>
      <c r="B109" s="96" t="s">
        <v>84</v>
      </c>
      <c r="C109" s="97">
        <f>C71</f>
        <v>1.2383146967744911</v>
      </c>
      <c r="D109" s="179">
        <f>G71</f>
        <v>0</v>
      </c>
      <c r="E109" s="98">
        <f>K71</f>
        <v>0.95291385754199498</v>
      </c>
      <c r="F109" s="98">
        <f>O71</f>
        <v>1.6873824053776605</v>
      </c>
      <c r="G109" s="98">
        <f>S71</f>
        <v>1.7056255598637384</v>
      </c>
      <c r="H109" s="98">
        <f>W71</f>
        <v>1.5858237979458008</v>
      </c>
      <c r="I109" s="98">
        <f>AA71</f>
        <v>1.669237361427659</v>
      </c>
      <c r="J109" s="98">
        <f>AE71</f>
        <v>1.488545489684336</v>
      </c>
      <c r="K109" s="98">
        <f>AI71</f>
        <v>1.2042045778955179</v>
      </c>
      <c r="N109" s="1">
        <v>0.5</v>
      </c>
      <c r="O109" s="41">
        <f t="shared" si="39"/>
        <v>4.6728343701349457</v>
      </c>
      <c r="P109" s="233">
        <f t="shared" si="40"/>
        <v>75.636833532189314</v>
      </c>
      <c r="Q109" s="59">
        <v>58.05307143185783</v>
      </c>
    </row>
    <row r="110" spans="1:26" x14ac:dyDescent="0.25">
      <c r="A110" s="99"/>
      <c r="B110" s="100" t="s">
        <v>87</v>
      </c>
      <c r="C110" s="154">
        <f>F71</f>
        <v>3.9702738221239402E-7</v>
      </c>
      <c r="D110" s="180" t="e">
        <f>J71</f>
        <v>#DIV/0!</v>
      </c>
      <c r="E110" s="154">
        <f>N71</f>
        <v>3.8164187997568175E-7</v>
      </c>
      <c r="F110" s="154">
        <f>R71</f>
        <v>5.0062631827835725E-7</v>
      </c>
      <c r="G110" s="154">
        <f>V71</f>
        <v>1.3890899169448274E-6</v>
      </c>
      <c r="H110" s="154">
        <f>Z71</f>
        <v>1.6886026248754945E-7</v>
      </c>
      <c r="I110" s="154">
        <f>AD71</f>
        <v>1.9196196833706004E-6</v>
      </c>
      <c r="J110" s="154">
        <f>AH71</f>
        <v>1.7743201259763386E-6</v>
      </c>
      <c r="K110" s="154">
        <f>AL71</f>
        <v>1.4790182405596351E-6</v>
      </c>
      <c r="N110" s="1">
        <v>0.2</v>
      </c>
      <c r="O110" s="41">
        <f t="shared" si="39"/>
        <v>8.7212258527565396</v>
      </c>
      <c r="P110" s="234">
        <f>O110*($M$3-$M$2)*$M$4*$W$78/1000</f>
        <v>141.16612226564374</v>
      </c>
      <c r="Q110" s="59">
        <v>101.43099068962043</v>
      </c>
    </row>
    <row r="111" spans="1:26" x14ac:dyDescent="0.25">
      <c r="A111" s="113">
        <f>B72</f>
        <v>0.7</v>
      </c>
      <c r="B111" s="114" t="s">
        <v>84</v>
      </c>
      <c r="C111" s="115">
        <f>C72</f>
        <v>1.7690209953921303</v>
      </c>
      <c r="D111" s="181">
        <f>G72</f>
        <v>0</v>
      </c>
      <c r="E111" s="116">
        <f>K72</f>
        <v>1.3613055107742786</v>
      </c>
      <c r="F111" s="116">
        <f>O72</f>
        <v>2.4105462933966582</v>
      </c>
      <c r="G111" s="116">
        <f>S72</f>
        <v>2.4366079426624836</v>
      </c>
      <c r="H111" s="116">
        <f>W72</f>
        <v>2.2654625684940011</v>
      </c>
      <c r="I111" s="116">
        <f>AA72</f>
        <v>2.3846248020395127</v>
      </c>
      <c r="J111" s="116">
        <f>AE72</f>
        <v>2.1264935566919085</v>
      </c>
      <c r="K111" s="116">
        <f>AI72</f>
        <v>1.7202922541364543</v>
      </c>
    </row>
    <row r="112" spans="1:26" x14ac:dyDescent="0.25">
      <c r="A112" s="117"/>
      <c r="B112" s="118" t="s">
        <v>87</v>
      </c>
      <c r="C112" s="119">
        <f>F72</f>
        <v>6.4123819646710365E-6</v>
      </c>
      <c r="D112" s="182" t="e">
        <f>J72</f>
        <v>#DIV/0!</v>
      </c>
      <c r="E112" s="119">
        <f>N72</f>
        <v>9.3085094299233448E-6</v>
      </c>
      <c r="F112" s="119">
        <f>R72</f>
        <v>9.1701478425865993E-6</v>
      </c>
      <c r="G112" s="119">
        <f>V72</f>
        <v>2.022365855726904E-5</v>
      </c>
      <c r="H112" s="119">
        <f>Z72</f>
        <v>7.4180279042062385E-6</v>
      </c>
      <c r="I112" s="119">
        <f>AD72</f>
        <v>4.1782404574659934E-5</v>
      </c>
      <c r="J112" s="119">
        <f>AH72</f>
        <v>2.2144964880327705E-5</v>
      </c>
      <c r="K112" s="119">
        <f>AL72</f>
        <v>2.1385671409275137E-5</v>
      </c>
    </row>
    <row r="113" spans="1:11" x14ac:dyDescent="0.25">
      <c r="A113" s="108">
        <f>B73</f>
        <v>0.5</v>
      </c>
      <c r="B113" s="109" t="s">
        <v>84</v>
      </c>
      <c r="C113" s="110">
        <f>C73</f>
        <v>2.4766293935489823</v>
      </c>
      <c r="D113" s="183">
        <f>G73</f>
        <v>0</v>
      </c>
      <c r="E113" s="72">
        <f>K73</f>
        <v>1.90582771508399</v>
      </c>
      <c r="F113" s="72">
        <f>O73</f>
        <v>3.374764810755321</v>
      </c>
      <c r="G113" s="72">
        <f>S73</f>
        <v>3.4112511197274769</v>
      </c>
      <c r="H113" s="72">
        <f>W73</f>
        <v>3.1716475958916015</v>
      </c>
      <c r="I113" s="72">
        <f>AA73</f>
        <v>3.338474722855318</v>
      </c>
      <c r="J113" s="72">
        <f>AE73</f>
        <v>2.977090979368672</v>
      </c>
      <c r="K113" s="72">
        <f>AI73</f>
        <v>2.4084091557910359</v>
      </c>
    </row>
    <row r="114" spans="1:11" x14ac:dyDescent="0.25">
      <c r="A114" s="111"/>
      <c r="B114" s="71" t="s">
        <v>87</v>
      </c>
      <c r="C114" s="112">
        <f>F73</f>
        <v>1.7715743737385892E-6</v>
      </c>
      <c r="D114" s="184" t="e">
        <f>J73</f>
        <v>#DIV/0!</v>
      </c>
      <c r="E114" s="112">
        <f>N73</f>
        <v>3.1605503915751396E-6</v>
      </c>
      <c r="F114" s="112">
        <f>R73</f>
        <v>1.9551016764851503E-6</v>
      </c>
      <c r="G114" s="112">
        <f>V73</f>
        <v>4.0594333689426803E-6</v>
      </c>
      <c r="H114" s="112">
        <f>Z73</f>
        <v>1.6699657854661195E-6</v>
      </c>
      <c r="I114" s="112">
        <f>AD73</f>
        <v>1.183888238100295E-5</v>
      </c>
      <c r="J114" s="72">
        <f>AH73</f>
        <v>2.6430830268312849E-8</v>
      </c>
      <c r="K114" s="112">
        <f>AL73</f>
        <v>4.5281559825277573E-6</v>
      </c>
    </row>
    <row r="115" spans="1:11" x14ac:dyDescent="0.25">
      <c r="A115" s="101">
        <f>B74</f>
        <v>0.1</v>
      </c>
      <c r="B115" s="102" t="s">
        <v>84</v>
      </c>
      <c r="C115" s="103">
        <f>C74</f>
        <v>12.38314696774491</v>
      </c>
      <c r="D115" s="166">
        <f>G74</f>
        <v>0</v>
      </c>
      <c r="E115" s="104">
        <f>K74</f>
        <v>9.5291385754199478</v>
      </c>
      <c r="F115" s="104">
        <f>O74</f>
        <v>16.873824053776602</v>
      </c>
      <c r="G115" s="104">
        <f>S74</f>
        <v>17.056255598637382</v>
      </c>
      <c r="H115" s="104">
        <f>W74</f>
        <v>15.858237979458005</v>
      </c>
      <c r="I115" s="104">
        <f>AA74</f>
        <v>16.692373614276587</v>
      </c>
      <c r="J115" s="104">
        <f>AE74</f>
        <v>14.885454896843356</v>
      </c>
      <c r="K115" s="104">
        <f>AI74</f>
        <v>12.042045778955178</v>
      </c>
    </row>
    <row r="116" spans="1:11" x14ac:dyDescent="0.25">
      <c r="A116" s="105"/>
      <c r="B116" s="106" t="s">
        <v>87</v>
      </c>
      <c r="C116" s="107">
        <f>F74</f>
        <v>4.2483584496948035E-6</v>
      </c>
      <c r="D116" s="185" t="e">
        <f>J74</f>
        <v>#DIV/0!</v>
      </c>
      <c r="E116" s="107">
        <f>N74</f>
        <v>1.0501915735892812E-5</v>
      </c>
      <c r="F116" s="107">
        <f>R74</f>
        <v>2.1397541029347868E-6</v>
      </c>
      <c r="G116" s="107">
        <f>V74</f>
        <v>4.6700729944484384E-6</v>
      </c>
      <c r="H116" s="107">
        <f>Z74</f>
        <v>1.0787615282201946E-5</v>
      </c>
      <c r="I116" s="107">
        <f>AD74</f>
        <v>2.1638645798739909E-5</v>
      </c>
      <c r="J116" s="107">
        <f>AH74</f>
        <v>2.6604442688858546E-6</v>
      </c>
      <c r="K116" s="107">
        <f>AL74</f>
        <v>6.6317165504044697E-6</v>
      </c>
    </row>
  </sheetData>
  <mergeCells count="15">
    <mergeCell ref="S54:V54"/>
    <mergeCell ref="W54:Z54"/>
    <mergeCell ref="AA54:AD54"/>
    <mergeCell ref="AE54:AH54"/>
    <mergeCell ref="AI54:AL54"/>
    <mergeCell ref="A54:B54"/>
    <mergeCell ref="C54:F54"/>
    <mergeCell ref="G54:J54"/>
    <mergeCell ref="K54:N54"/>
    <mergeCell ref="O54:R54"/>
    <mergeCell ref="AB15:AE15"/>
    <mergeCell ref="A1:J1"/>
    <mergeCell ref="L1:N1"/>
    <mergeCell ref="A30:J30"/>
    <mergeCell ref="L8:M8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5F57-CFD4-47F6-89F6-8CDDED96E4AE}">
  <dimension ref="A1:AG107"/>
  <sheetViews>
    <sheetView zoomScale="55" zoomScaleNormal="55" workbookViewId="0">
      <selection activeCell="AE53" sqref="AE53"/>
    </sheetView>
  </sheetViews>
  <sheetFormatPr defaultRowHeight="15" x14ac:dyDescent="0.25"/>
  <cols>
    <col min="1" max="1" width="8.85546875" style="1"/>
    <col min="26" max="26" width="13.42578125" style="1" bestFit="1" customWidth="1"/>
    <col min="31" max="31" width="12.5703125" customWidth="1"/>
  </cols>
  <sheetData>
    <row r="1" spans="1:33" x14ac:dyDescent="0.25">
      <c r="A1" s="17" t="s">
        <v>34</v>
      </c>
    </row>
    <row r="2" spans="1:33" x14ac:dyDescent="0.25">
      <c r="A2" s="9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  <c r="L2" s="8" t="s">
        <v>21</v>
      </c>
      <c r="M2" s="8" t="s">
        <v>22</v>
      </c>
      <c r="N2" s="8" t="s">
        <v>23</v>
      </c>
      <c r="O2" s="8" t="s">
        <v>24</v>
      </c>
      <c r="P2" s="8" t="s">
        <v>25</v>
      </c>
      <c r="Q2" s="8" t="s">
        <v>26</v>
      </c>
      <c r="R2" s="8" t="s">
        <v>27</v>
      </c>
      <c r="S2" s="8" t="s">
        <v>28</v>
      </c>
      <c r="T2" s="8" t="s">
        <v>29</v>
      </c>
      <c r="U2" s="8" t="s">
        <v>30</v>
      </c>
      <c r="V2" s="8" t="s">
        <v>31</v>
      </c>
      <c r="W2" s="8" t="s">
        <v>32</v>
      </c>
      <c r="X2" s="8" t="s">
        <v>33</v>
      </c>
      <c r="Y2" s="9" t="s">
        <v>35</v>
      </c>
      <c r="Z2" s="12" t="s">
        <v>36</v>
      </c>
      <c r="AE2" s="1" t="s">
        <v>39</v>
      </c>
      <c r="AF2" s="12" t="s">
        <v>36</v>
      </c>
      <c r="AG2" s="16" t="s">
        <v>36</v>
      </c>
    </row>
    <row r="3" spans="1:33" x14ac:dyDescent="0.25">
      <c r="A3" s="9">
        <v>0.37</v>
      </c>
      <c r="B3" s="8">
        <v>1.19548E-4</v>
      </c>
      <c r="C3" s="8">
        <v>1.5469600000000001E-4</v>
      </c>
      <c r="D3" s="8">
        <v>1.07722E-4</v>
      </c>
      <c r="E3" s="8">
        <v>1.45494E-4</v>
      </c>
      <c r="F3" s="10">
        <v>9.0000000000000006E-5</v>
      </c>
      <c r="G3" s="10">
        <v>9.5400000000000001E-5</v>
      </c>
      <c r="H3" s="8">
        <v>1.5769100000000001E-4</v>
      </c>
      <c r="I3" s="8">
        <v>1.08723E-4</v>
      </c>
      <c r="J3" s="8">
        <v>1.9423500000000001E-4</v>
      </c>
      <c r="K3" s="8">
        <v>1.5646799999999999E-4</v>
      </c>
      <c r="L3" s="8">
        <v>1.5670300000000001E-4</v>
      </c>
      <c r="M3" s="8">
        <v>2.69067E-4</v>
      </c>
      <c r="N3" s="8">
        <v>1.7224300000000001E-4</v>
      </c>
      <c r="O3" s="8">
        <v>1.33382E-4</v>
      </c>
      <c r="P3" s="8">
        <v>1.99552E-4</v>
      </c>
      <c r="Q3" s="8">
        <v>1.2858699999999999E-4</v>
      </c>
      <c r="R3" s="10">
        <v>7.7200000000000006E-5</v>
      </c>
      <c r="S3" s="8">
        <v>1.24929E-4</v>
      </c>
      <c r="T3" s="8">
        <v>1.98925E-4</v>
      </c>
      <c r="U3" s="8">
        <v>1.4751599999999999E-4</v>
      </c>
      <c r="V3" s="8">
        <v>2.03239E-4</v>
      </c>
      <c r="W3" s="10">
        <v>9.6199999999999994E-5</v>
      </c>
      <c r="X3" s="8">
        <v>1.02527E-4</v>
      </c>
      <c r="Y3" s="11">
        <f>AVERAGE(B3:X3)</f>
        <v>1.4521943478260869E-4</v>
      </c>
      <c r="Z3" s="13">
        <f>Y3*100</f>
        <v>1.4521943478260869E-2</v>
      </c>
      <c r="AE3" s="5">
        <f>AVERAGE(AF3:AG3)</f>
        <v>5.8986699011857727E-2</v>
      </c>
      <c r="AF3" s="13">
        <v>1.45219434782609E-2</v>
      </c>
      <c r="AG3" s="20">
        <v>0.10345145454545455</v>
      </c>
    </row>
    <row r="4" spans="1:33" x14ac:dyDescent="0.25">
      <c r="A4" s="9">
        <v>0.44</v>
      </c>
      <c r="B4" s="8">
        <v>1.26143E-4</v>
      </c>
      <c r="C4" s="8">
        <v>1.6436399999999999E-4</v>
      </c>
      <c r="D4" s="8">
        <v>1.13424E-4</v>
      </c>
      <c r="E4" s="8">
        <v>1.5463099999999999E-4</v>
      </c>
      <c r="F4" s="10">
        <v>9.6000000000000002E-5</v>
      </c>
      <c r="G4" s="8">
        <v>1.0067499999999999E-4</v>
      </c>
      <c r="H4" s="8">
        <v>1.68412E-4</v>
      </c>
      <c r="I4" s="8">
        <v>1.15177E-4</v>
      </c>
      <c r="J4" s="8">
        <v>2.0692E-4</v>
      </c>
      <c r="K4" s="8">
        <v>1.6608399999999999E-4</v>
      </c>
      <c r="L4" s="8">
        <v>1.6532100000000001E-4</v>
      </c>
      <c r="M4" s="8">
        <v>2.8681399999999998E-4</v>
      </c>
      <c r="N4" s="8">
        <v>1.8383200000000001E-4</v>
      </c>
      <c r="O4" s="8">
        <v>1.42311E-4</v>
      </c>
      <c r="P4" s="8">
        <v>2.1169900000000001E-4</v>
      </c>
      <c r="Q4" s="8">
        <v>1.3701499999999999E-4</v>
      </c>
      <c r="R4" s="10">
        <v>8.0400000000000003E-5</v>
      </c>
      <c r="S4" s="8">
        <v>1.32089E-4</v>
      </c>
      <c r="T4" s="8">
        <v>2.08204E-4</v>
      </c>
      <c r="U4" s="8">
        <v>1.5437299999999999E-4</v>
      </c>
      <c r="V4" s="8">
        <v>2.1545599999999999E-4</v>
      </c>
      <c r="W4" s="8">
        <v>1.0106E-4</v>
      </c>
      <c r="X4" s="8">
        <v>1.0798099999999999E-4</v>
      </c>
      <c r="Y4" s="11">
        <f t="shared" ref="Y4:Y52" si="0">AVERAGE(B4:X4)</f>
        <v>1.5384282608695653E-4</v>
      </c>
      <c r="Z4" s="13">
        <f t="shared" ref="Z4:Z52" si="1">Y4*100</f>
        <v>1.5384282608695652E-2</v>
      </c>
      <c r="AE4" s="5">
        <f t="shared" ref="AE4:AE52" si="2">AVERAGE(AF4:AG4)</f>
        <v>6.2283657213438731E-2</v>
      </c>
      <c r="AF4" s="13">
        <v>1.5384282608695652E-2</v>
      </c>
      <c r="AG4" s="20">
        <v>0.10918303181818181</v>
      </c>
    </row>
    <row r="5" spans="1:33" x14ac:dyDescent="0.25">
      <c r="A5" s="9">
        <v>0.52</v>
      </c>
      <c r="B5" s="8">
        <v>1.3644899999999999E-4</v>
      </c>
      <c r="C5" s="8">
        <v>1.79941E-4</v>
      </c>
      <c r="D5" s="8">
        <v>1.2205399999999999E-4</v>
      </c>
      <c r="E5" s="8">
        <v>1.6903999999999999E-4</v>
      </c>
      <c r="F5" s="8">
        <v>1.05442E-4</v>
      </c>
      <c r="G5" s="8">
        <v>1.09314E-4</v>
      </c>
      <c r="H5" s="8">
        <v>1.86281E-4</v>
      </c>
      <c r="I5" s="8">
        <v>1.2510599999999999E-4</v>
      </c>
      <c r="J5" s="8">
        <v>2.26739E-4</v>
      </c>
      <c r="K5" s="8">
        <v>1.8094399999999999E-4</v>
      </c>
      <c r="L5" s="8">
        <v>1.7936300000000001E-4</v>
      </c>
      <c r="M5" s="8">
        <v>3.1543800000000002E-4</v>
      </c>
      <c r="N5" s="8">
        <v>2.0279400000000001E-4</v>
      </c>
      <c r="O5" s="8">
        <v>1.5654199999999999E-4</v>
      </c>
      <c r="P5" s="8">
        <v>2.31654E-4</v>
      </c>
      <c r="Q5" s="8">
        <v>1.50018E-4</v>
      </c>
      <c r="R5" s="10">
        <v>8.5000000000000006E-5</v>
      </c>
      <c r="S5" s="8">
        <v>1.4320000000000001E-4</v>
      </c>
      <c r="T5" s="8">
        <v>2.2212299999999999E-4</v>
      </c>
      <c r="U5" s="8">
        <v>1.6517699999999999E-4</v>
      </c>
      <c r="V5" s="8">
        <v>2.34336E-4</v>
      </c>
      <c r="W5" s="8">
        <v>1.0830199999999999E-4</v>
      </c>
      <c r="X5" s="8">
        <v>1.1697900000000001E-4</v>
      </c>
      <c r="Y5" s="11">
        <f t="shared" si="0"/>
        <v>1.6748852173913042E-4</v>
      </c>
      <c r="Z5" s="13">
        <f t="shared" si="1"/>
        <v>1.6748852173913042E-2</v>
      </c>
      <c r="AE5" s="5">
        <f t="shared" si="2"/>
        <v>6.7406853359683799E-2</v>
      </c>
      <c r="AF5" s="13">
        <v>1.6748852173913042E-2</v>
      </c>
      <c r="AG5" s="20">
        <v>0.11806485454545455</v>
      </c>
    </row>
    <row r="6" spans="1:33" x14ac:dyDescent="0.25">
      <c r="A6" s="9">
        <v>0.61</v>
      </c>
      <c r="B6" s="8">
        <v>1.5149599999999999E-4</v>
      </c>
      <c r="C6" s="8">
        <v>2.03038E-4</v>
      </c>
      <c r="D6" s="8">
        <v>1.3484599999999999E-4</v>
      </c>
      <c r="E6" s="8">
        <v>1.90829E-4</v>
      </c>
      <c r="F6" s="8">
        <v>1.1957599999999999E-4</v>
      </c>
      <c r="G6" s="8">
        <v>1.21276E-4</v>
      </c>
      <c r="H6" s="8">
        <v>2.1308399999999999E-4</v>
      </c>
      <c r="I6" s="8">
        <v>1.3966799999999999E-4</v>
      </c>
      <c r="J6" s="8">
        <v>2.5527999999999998E-4</v>
      </c>
      <c r="K6" s="8">
        <v>2.03088E-4</v>
      </c>
      <c r="L6" s="8">
        <v>1.9978899999999999E-4</v>
      </c>
      <c r="M6" s="8">
        <v>3.5722899999999998E-4</v>
      </c>
      <c r="N6" s="8">
        <v>2.3018499999999999E-4</v>
      </c>
      <c r="O6" s="8">
        <v>1.7746999999999999E-4</v>
      </c>
      <c r="P6" s="8">
        <v>2.5941799999999998E-4</v>
      </c>
      <c r="Q6" s="8">
        <v>1.6952199999999999E-4</v>
      </c>
      <c r="R6" s="10">
        <v>9.1799999999999995E-5</v>
      </c>
      <c r="S6" s="8">
        <v>1.5924799999999999E-4</v>
      </c>
      <c r="T6" s="8">
        <v>2.4184099999999999E-4</v>
      </c>
      <c r="U6" s="8">
        <v>1.8055100000000001E-4</v>
      </c>
      <c r="V6" s="8">
        <v>2.6321100000000001E-4</v>
      </c>
      <c r="W6" s="8">
        <v>1.18762E-4</v>
      </c>
      <c r="X6" s="8">
        <v>1.30068E-4</v>
      </c>
      <c r="Y6" s="11">
        <f t="shared" si="0"/>
        <v>1.8744673913043475E-4</v>
      </c>
      <c r="Z6" s="13">
        <f t="shared" si="1"/>
        <v>1.8744673913043474E-2</v>
      </c>
      <c r="AE6" s="5">
        <f t="shared" si="2"/>
        <v>7.4640966501976269E-2</v>
      </c>
      <c r="AF6" s="13">
        <v>1.8744673913043474E-2</v>
      </c>
      <c r="AG6" s="20">
        <v>0.13053725909090907</v>
      </c>
    </row>
    <row r="7" spans="1:33" x14ac:dyDescent="0.25">
      <c r="A7" s="9">
        <v>0.72</v>
      </c>
      <c r="B7" s="8">
        <v>1.72313E-4</v>
      </c>
      <c r="C7" s="8">
        <v>2.3419200000000001E-4</v>
      </c>
      <c r="D7" s="8">
        <v>1.52106E-4</v>
      </c>
      <c r="E7" s="8">
        <v>2.2070100000000001E-4</v>
      </c>
      <c r="F7" s="8">
        <v>1.3886899999999999E-4</v>
      </c>
      <c r="G7" s="8">
        <v>1.39882E-4</v>
      </c>
      <c r="H7" s="8">
        <v>2.5060799999999998E-4</v>
      </c>
      <c r="I7" s="8">
        <v>1.5985700000000001E-4</v>
      </c>
      <c r="J7" s="8">
        <v>2.9729799999999999E-4</v>
      </c>
      <c r="K7" s="8">
        <v>2.3368299999999999E-4</v>
      </c>
      <c r="L7" s="8">
        <v>2.2851300000000001E-4</v>
      </c>
      <c r="M7" s="8">
        <v>4.13905E-4</v>
      </c>
      <c r="N7" s="8">
        <v>2.6811000000000001E-4</v>
      </c>
      <c r="O7" s="8">
        <v>2.0593299999999999E-4</v>
      </c>
      <c r="P7" s="8">
        <v>3.0019600000000002E-4</v>
      </c>
      <c r="Q7" s="8">
        <v>1.9649199999999999E-4</v>
      </c>
      <c r="R7" s="8">
        <v>1.0107000000000001E-4</v>
      </c>
      <c r="S7" s="8">
        <v>1.8122200000000001E-4</v>
      </c>
      <c r="T7" s="8">
        <v>2.6880900000000001E-4</v>
      </c>
      <c r="U7" s="8">
        <v>2.0153599999999999E-4</v>
      </c>
      <c r="V7" s="8">
        <v>3.03193E-4</v>
      </c>
      <c r="W7" s="8">
        <v>1.33406E-4</v>
      </c>
      <c r="X7" s="8">
        <v>1.4833700000000001E-4</v>
      </c>
      <c r="Y7" s="11">
        <f t="shared" si="0"/>
        <v>2.152274347826087E-4</v>
      </c>
      <c r="Z7" s="13">
        <f t="shared" si="1"/>
        <v>2.1522743478260869E-2</v>
      </c>
      <c r="AE7" s="5">
        <f t="shared" si="2"/>
        <v>8.4273792193675867E-2</v>
      </c>
      <c r="AF7" s="13">
        <v>2.1522743478260869E-2</v>
      </c>
      <c r="AG7" s="20">
        <v>0.14702484090909088</v>
      </c>
    </row>
    <row r="8" spans="1:33" x14ac:dyDescent="0.25">
      <c r="A8" s="9">
        <v>0.85</v>
      </c>
      <c r="B8" s="8">
        <v>2.0117E-4</v>
      </c>
      <c r="C8" s="8">
        <v>2.7770099999999999E-4</v>
      </c>
      <c r="D8" s="8">
        <v>1.76763E-4</v>
      </c>
      <c r="E8" s="8">
        <v>2.6217100000000001E-4</v>
      </c>
      <c r="F8" s="8">
        <v>1.6466899999999999E-4</v>
      </c>
      <c r="G8" s="8">
        <v>1.6546599999999999E-4</v>
      </c>
      <c r="H8" s="8">
        <v>3.0064000000000002E-4</v>
      </c>
      <c r="I8" s="8">
        <v>1.8765899999999999E-4</v>
      </c>
      <c r="J8" s="8">
        <v>3.5438000000000001E-4</v>
      </c>
      <c r="K8" s="8">
        <v>2.7534899999999998E-4</v>
      </c>
      <c r="L8" s="8">
        <v>2.6840700000000002E-4</v>
      </c>
      <c r="M8" s="8">
        <v>4.87756E-4</v>
      </c>
      <c r="N8" s="8">
        <v>3.1551600000000001E-4</v>
      </c>
      <c r="O8" s="8">
        <v>2.4388200000000001E-4</v>
      </c>
      <c r="P8" s="8">
        <v>3.5485600000000002E-4</v>
      </c>
      <c r="Q8" s="8">
        <v>2.3261199999999999E-4</v>
      </c>
      <c r="R8" s="8">
        <v>1.15532E-4</v>
      </c>
      <c r="S8" s="8">
        <v>2.1084899999999999E-4</v>
      </c>
      <c r="T8" s="8">
        <v>3.08826E-4</v>
      </c>
      <c r="U8" s="8">
        <v>2.3207800000000001E-4</v>
      </c>
      <c r="V8" s="8">
        <v>3.5761199999999999E-4</v>
      </c>
      <c r="W8" s="8">
        <v>1.5432600000000001E-4</v>
      </c>
      <c r="X8" s="8">
        <v>1.7424199999999999E-4</v>
      </c>
      <c r="Y8" s="11">
        <f t="shared" si="0"/>
        <v>2.5315052173913036E-4</v>
      </c>
      <c r="Z8" s="13">
        <f t="shared" si="1"/>
        <v>2.5315052173913034E-2</v>
      </c>
      <c r="AE8" s="5">
        <f t="shared" si="2"/>
        <v>9.7634107905138309E-2</v>
      </c>
      <c r="AF8" s="13">
        <v>2.5315052173913034E-2</v>
      </c>
      <c r="AG8" s="20">
        <v>0.16995316363636359</v>
      </c>
    </row>
    <row r="9" spans="1:33" x14ac:dyDescent="0.25">
      <c r="A9" s="9">
        <v>1.01</v>
      </c>
      <c r="B9" s="8">
        <v>2.5001899999999998E-4</v>
      </c>
      <c r="C9" s="8">
        <v>3.45917E-4</v>
      </c>
      <c r="D9" s="8">
        <v>2.1914300000000001E-4</v>
      </c>
      <c r="E9" s="8">
        <v>3.2788899999999999E-4</v>
      </c>
      <c r="F9" s="8">
        <v>2.0572400000000001E-4</v>
      </c>
      <c r="G9" s="8">
        <v>2.0799600000000001E-4</v>
      </c>
      <c r="H9" s="8">
        <v>3.7479499999999998E-4</v>
      </c>
      <c r="I9" s="8">
        <v>2.3283599999999999E-4</v>
      </c>
      <c r="J9" s="8">
        <v>4.4317299999999999E-4</v>
      </c>
      <c r="K9" s="8">
        <v>3.42949E-4</v>
      </c>
      <c r="L9" s="8">
        <v>3.3542799999999997E-4</v>
      </c>
      <c r="M9" s="8">
        <v>6.0282499999999998E-4</v>
      </c>
      <c r="N9" s="8">
        <v>3.8820599999999999E-4</v>
      </c>
      <c r="O9" s="8">
        <v>3.0303900000000001E-4</v>
      </c>
      <c r="P9" s="8">
        <v>4.41617E-4</v>
      </c>
      <c r="Q9" s="8">
        <v>2.8919999999999998E-4</v>
      </c>
      <c r="R9" s="8">
        <v>1.42993E-4</v>
      </c>
      <c r="S9" s="8">
        <v>2.5973499999999998E-4</v>
      </c>
      <c r="T9" s="8">
        <v>3.8131999999999999E-4</v>
      </c>
      <c r="U9" s="8">
        <v>2.86722E-4</v>
      </c>
      <c r="V9" s="8">
        <v>4.4534899999999999E-4</v>
      </c>
      <c r="W9" s="8">
        <v>1.9133799999999999E-4</v>
      </c>
      <c r="X9" s="8">
        <v>2.1705199999999999E-4</v>
      </c>
      <c r="Y9" s="11">
        <f t="shared" si="0"/>
        <v>3.1457673913043476E-4</v>
      </c>
      <c r="Z9" s="13">
        <f t="shared" si="1"/>
        <v>3.1457673913043473E-2</v>
      </c>
      <c r="AE9" s="5">
        <f t="shared" si="2"/>
        <v>0.12013844604743082</v>
      </c>
      <c r="AF9" s="13">
        <v>3.1457673913043473E-2</v>
      </c>
      <c r="AG9" s="20">
        <v>0.20881921818181817</v>
      </c>
    </row>
    <row r="10" spans="1:33" x14ac:dyDescent="0.25">
      <c r="A10" s="9">
        <v>1.19</v>
      </c>
      <c r="B10" s="8">
        <v>3.4936800000000002E-4</v>
      </c>
      <c r="C10" s="8">
        <v>4.8234999999999999E-4</v>
      </c>
      <c r="D10" s="8">
        <v>3.0559800000000002E-4</v>
      </c>
      <c r="E10" s="8">
        <v>4.5581099999999998E-4</v>
      </c>
      <c r="F10" s="8">
        <v>2.8738499999999997E-4</v>
      </c>
      <c r="G10" s="8">
        <v>2.8939999999999999E-4</v>
      </c>
      <c r="H10" s="8">
        <v>5.1595799999999995E-4</v>
      </c>
      <c r="I10" s="8">
        <v>3.2352100000000001E-4</v>
      </c>
      <c r="J10" s="8">
        <v>6.1362400000000001E-4</v>
      </c>
      <c r="K10" s="8">
        <v>4.76398E-4</v>
      </c>
      <c r="L10" s="8">
        <v>4.6755700000000001E-4</v>
      </c>
      <c r="M10" s="8">
        <v>8.3124499999999999E-4</v>
      </c>
      <c r="N10" s="8">
        <v>5.3463899999999995E-4</v>
      </c>
      <c r="O10" s="8">
        <v>4.2023599999999999E-4</v>
      </c>
      <c r="P10" s="8">
        <v>6.1167000000000003E-4</v>
      </c>
      <c r="Q10" s="8">
        <v>4.0141200000000003E-4</v>
      </c>
      <c r="R10" s="8">
        <v>1.9921500000000001E-4</v>
      </c>
      <c r="S10" s="8">
        <v>3.59234E-4</v>
      </c>
      <c r="T10" s="8">
        <v>5.3065899999999995E-4</v>
      </c>
      <c r="U10" s="8">
        <v>3.97878E-4</v>
      </c>
      <c r="V10" s="8">
        <v>6.16936E-4</v>
      </c>
      <c r="W10" s="8">
        <v>2.6600700000000002E-4</v>
      </c>
      <c r="X10" s="8">
        <v>3.0240099999999999E-4</v>
      </c>
      <c r="Y10" s="11">
        <f t="shared" si="0"/>
        <v>4.3645660869565231E-4</v>
      </c>
      <c r="Z10" s="13">
        <f t="shared" si="1"/>
        <v>4.3645660869565228E-2</v>
      </c>
      <c r="AE10" s="5">
        <f t="shared" si="2"/>
        <v>0.16581304407114622</v>
      </c>
      <c r="AF10" s="13">
        <v>4.3645660869565228E-2</v>
      </c>
      <c r="AG10" s="20">
        <v>0.28798042727272721</v>
      </c>
    </row>
    <row r="11" spans="1:33" x14ac:dyDescent="0.25">
      <c r="A11" s="9">
        <v>1.4</v>
      </c>
      <c r="B11" s="8">
        <v>5.1075700000000003E-4</v>
      </c>
      <c r="C11" s="8">
        <v>7.0794900000000003E-4</v>
      </c>
      <c r="D11" s="8">
        <v>4.4368000000000001E-4</v>
      </c>
      <c r="E11" s="8">
        <v>6.6350899999999995E-4</v>
      </c>
      <c r="F11" s="8">
        <v>4.2244E-4</v>
      </c>
      <c r="G11" s="8">
        <v>4.1765299999999998E-4</v>
      </c>
      <c r="H11" s="8">
        <v>7.4735700000000003E-4</v>
      </c>
      <c r="I11" s="8">
        <v>4.69147E-4</v>
      </c>
      <c r="J11" s="8">
        <v>8.8872400000000002E-4</v>
      </c>
      <c r="K11" s="8">
        <v>6.9289000000000004E-4</v>
      </c>
      <c r="L11" s="8">
        <v>6.7979300000000004E-4</v>
      </c>
      <c r="M11" s="8">
        <v>1.2079390000000001E-3</v>
      </c>
      <c r="N11" s="8">
        <v>7.7483200000000004E-4</v>
      </c>
      <c r="O11" s="8">
        <v>6.1165899999999997E-4</v>
      </c>
      <c r="P11" s="8">
        <v>8.8323500000000001E-4</v>
      </c>
      <c r="Q11" s="8">
        <v>5.8538199999999996E-4</v>
      </c>
      <c r="R11" s="8">
        <v>2.8631099999999998E-4</v>
      </c>
      <c r="S11" s="8">
        <v>5.2144500000000005E-4</v>
      </c>
      <c r="T11" s="8">
        <v>7.6496099999999998E-4</v>
      </c>
      <c r="U11" s="8">
        <v>5.7136600000000002E-4</v>
      </c>
      <c r="V11" s="8">
        <v>8.9402999999999998E-4</v>
      </c>
      <c r="W11" s="8">
        <v>3.8364200000000001E-4</v>
      </c>
      <c r="X11" s="8">
        <v>4.3792199999999999E-4</v>
      </c>
      <c r="Y11" s="11">
        <f t="shared" si="0"/>
        <v>6.3333143478260868E-4</v>
      </c>
      <c r="Z11" s="13">
        <f t="shared" si="1"/>
        <v>6.333314347826087E-2</v>
      </c>
      <c r="AE11" s="5">
        <f t="shared" si="2"/>
        <v>0.23987281264822133</v>
      </c>
      <c r="AF11" s="13">
        <v>6.333314347826087E-2</v>
      </c>
      <c r="AG11" s="20">
        <v>0.4164124818181818</v>
      </c>
    </row>
    <row r="12" spans="1:33" x14ac:dyDescent="0.25">
      <c r="A12" s="9">
        <v>1.65</v>
      </c>
      <c r="B12" s="8">
        <v>6.3978600000000004E-4</v>
      </c>
      <c r="C12" s="8">
        <v>8.8950100000000001E-4</v>
      </c>
      <c r="D12" s="8">
        <v>5.5155700000000005E-4</v>
      </c>
      <c r="E12" s="8">
        <v>8.2938700000000001E-4</v>
      </c>
      <c r="F12" s="8">
        <v>5.3259300000000004E-4</v>
      </c>
      <c r="G12" s="8">
        <v>5.1932499999999995E-4</v>
      </c>
      <c r="H12" s="8">
        <v>9.3006399999999998E-4</v>
      </c>
      <c r="I12" s="8">
        <v>5.8266899999999996E-4</v>
      </c>
      <c r="J12" s="8">
        <v>1.111499E-3</v>
      </c>
      <c r="K12" s="8">
        <v>8.6305300000000002E-4</v>
      </c>
      <c r="L12" s="8">
        <v>8.4734800000000005E-4</v>
      </c>
      <c r="M12" s="8">
        <v>1.500478E-3</v>
      </c>
      <c r="N12" s="8">
        <v>9.5655700000000002E-4</v>
      </c>
      <c r="O12" s="8">
        <v>7.6094599999999997E-4</v>
      </c>
      <c r="P12" s="8">
        <v>1.0897280000000001E-3</v>
      </c>
      <c r="Q12" s="8">
        <v>7.3082500000000005E-4</v>
      </c>
      <c r="R12" s="8">
        <v>3.5211999999999998E-4</v>
      </c>
      <c r="S12" s="8">
        <v>6.4612700000000003E-4</v>
      </c>
      <c r="T12" s="8">
        <v>9.4097699999999996E-4</v>
      </c>
      <c r="U12" s="8">
        <v>7.0226000000000002E-4</v>
      </c>
      <c r="V12" s="8">
        <v>1.1111509999999999E-3</v>
      </c>
      <c r="W12" s="8">
        <v>4.72793E-4</v>
      </c>
      <c r="X12" s="8">
        <v>5.4454000000000004E-4</v>
      </c>
      <c r="Y12" s="11">
        <f t="shared" si="0"/>
        <v>7.8718626086956515E-4</v>
      </c>
      <c r="Z12" s="13">
        <f t="shared" si="1"/>
        <v>7.8718626086956511E-2</v>
      </c>
      <c r="AE12" s="5">
        <f t="shared" si="2"/>
        <v>0.29629429713438737</v>
      </c>
      <c r="AF12" s="13">
        <v>7.8718626086956511E-2</v>
      </c>
      <c r="AG12" s="20">
        <v>0.51386996818181818</v>
      </c>
    </row>
    <row r="13" spans="1:33" x14ac:dyDescent="0.25">
      <c r="A13" s="9">
        <v>1.95</v>
      </c>
      <c r="B13" s="8">
        <v>7.4634799999999998E-4</v>
      </c>
      <c r="C13" s="8">
        <v>1.038289E-3</v>
      </c>
      <c r="D13" s="8">
        <v>6.3955299999999995E-4</v>
      </c>
      <c r="E13" s="8">
        <v>9.6644600000000004E-4</v>
      </c>
      <c r="F13" s="8">
        <v>6.2502300000000005E-4</v>
      </c>
      <c r="G13" s="8">
        <v>6.0072999999999995E-4</v>
      </c>
      <c r="H13" s="8">
        <v>1.07346E-3</v>
      </c>
      <c r="I13" s="8">
        <v>6.7302300000000002E-4</v>
      </c>
      <c r="J13" s="8">
        <v>1.2851220000000001E-3</v>
      </c>
      <c r="K13" s="8">
        <v>9.9621200000000001E-4</v>
      </c>
      <c r="L13" s="8">
        <v>9.8234899999999998E-4</v>
      </c>
      <c r="M13" s="8">
        <v>1.7306159999999999E-3</v>
      </c>
      <c r="N13" s="8">
        <v>1.096142E-3</v>
      </c>
      <c r="O13" s="8">
        <v>8.7870099999999996E-4</v>
      </c>
      <c r="P13" s="8">
        <v>1.2485020000000001E-3</v>
      </c>
      <c r="Q13" s="8">
        <v>8.4327800000000004E-4</v>
      </c>
      <c r="R13" s="8">
        <v>4.0411800000000002E-4</v>
      </c>
      <c r="S13" s="8">
        <v>7.4463899999999996E-4</v>
      </c>
      <c r="T13" s="8">
        <v>1.0813260000000001E-3</v>
      </c>
      <c r="U13" s="8">
        <v>8.0614499999999997E-4</v>
      </c>
      <c r="V13" s="8">
        <v>1.2827380000000001E-3</v>
      </c>
      <c r="W13" s="8">
        <v>5.4311699999999997E-4</v>
      </c>
      <c r="X13" s="8">
        <v>6.3070599999999997E-4</v>
      </c>
      <c r="Y13" s="11">
        <f t="shared" si="0"/>
        <v>9.0941665217391288E-4</v>
      </c>
      <c r="Z13" s="13">
        <f t="shared" si="1"/>
        <v>9.094166521739129E-2</v>
      </c>
      <c r="AE13" s="5">
        <f t="shared" si="2"/>
        <v>0.34149871897233203</v>
      </c>
      <c r="AF13" s="13">
        <v>9.094166521739129E-2</v>
      </c>
      <c r="AG13" s="20">
        <v>0.59205577272727272</v>
      </c>
    </row>
    <row r="14" spans="1:33" x14ac:dyDescent="0.25">
      <c r="A14" s="9">
        <v>2.2999999999999998</v>
      </c>
      <c r="B14" s="8">
        <v>8.4590200000000005E-4</v>
      </c>
      <c r="C14" s="8">
        <v>1.186002E-3</v>
      </c>
      <c r="D14" s="8">
        <v>7.2261799999999996E-4</v>
      </c>
      <c r="E14" s="8">
        <v>1.1024520000000001E-3</v>
      </c>
      <c r="F14" s="8">
        <v>7.1992099999999999E-4</v>
      </c>
      <c r="G14" s="8">
        <v>6.80472E-4</v>
      </c>
      <c r="H14" s="8">
        <v>1.215516E-3</v>
      </c>
      <c r="I14" s="8">
        <v>7.5675799999999995E-4</v>
      </c>
      <c r="J14" s="8">
        <v>1.4539869999999999E-3</v>
      </c>
      <c r="K14" s="8">
        <v>1.121794E-3</v>
      </c>
      <c r="L14" s="8">
        <v>1.1138389999999999E-3</v>
      </c>
      <c r="M14" s="8">
        <v>1.943008E-3</v>
      </c>
      <c r="N14" s="8">
        <v>1.2288799999999999E-3</v>
      </c>
      <c r="O14" s="8">
        <v>9.9282899999999998E-4</v>
      </c>
      <c r="P14" s="8">
        <v>1.4003349999999999E-3</v>
      </c>
      <c r="Q14" s="8">
        <v>9.4947E-4</v>
      </c>
      <c r="R14" s="8">
        <v>4.4912799999999997E-4</v>
      </c>
      <c r="S14" s="8">
        <v>8.4018799999999996E-4</v>
      </c>
      <c r="T14" s="8">
        <v>1.2118160000000001E-3</v>
      </c>
      <c r="U14" s="8">
        <v>8.9964099999999996E-4</v>
      </c>
      <c r="V14" s="8">
        <v>1.4554360000000001E-3</v>
      </c>
      <c r="W14" s="8">
        <v>6.0636000000000002E-4</v>
      </c>
      <c r="X14" s="8">
        <v>7.136E-4</v>
      </c>
      <c r="Y14" s="11">
        <f t="shared" si="0"/>
        <v>1.0265196521739132E-3</v>
      </c>
      <c r="Z14" s="13">
        <f t="shared" si="1"/>
        <v>0.10265196521739132</v>
      </c>
      <c r="AE14" s="5">
        <f t="shared" si="2"/>
        <v>0.38434695760869569</v>
      </c>
      <c r="AF14" s="13">
        <v>0.10265196521739132</v>
      </c>
      <c r="AG14" s="20">
        <v>0.6660419500000001</v>
      </c>
    </row>
    <row r="15" spans="1:33" x14ac:dyDescent="0.25">
      <c r="A15" s="9">
        <v>2.72</v>
      </c>
      <c r="B15" s="8">
        <v>9.1701300000000005E-4</v>
      </c>
      <c r="C15" s="8">
        <v>1.2907439999999999E-3</v>
      </c>
      <c r="D15" s="8">
        <v>7.8503199999999996E-4</v>
      </c>
      <c r="E15" s="8">
        <v>1.201908E-3</v>
      </c>
      <c r="F15" s="8">
        <v>7.9081400000000004E-4</v>
      </c>
      <c r="G15" s="8">
        <v>7.3197300000000002E-4</v>
      </c>
      <c r="H15" s="8">
        <v>1.3097740000000001E-3</v>
      </c>
      <c r="I15" s="8">
        <v>8.1815200000000005E-4</v>
      </c>
      <c r="J15" s="8">
        <v>1.5681499999999999E-3</v>
      </c>
      <c r="K15" s="8">
        <v>1.2127030000000001E-3</v>
      </c>
      <c r="L15" s="8">
        <v>1.2092660000000001E-3</v>
      </c>
      <c r="M15" s="8">
        <v>2.0975780000000001E-3</v>
      </c>
      <c r="N15" s="8">
        <v>1.321586E-3</v>
      </c>
      <c r="O15" s="8">
        <v>1.0751459999999999E-3</v>
      </c>
      <c r="P15" s="8">
        <v>1.5044489999999999E-3</v>
      </c>
      <c r="Q15" s="8">
        <v>1.029416E-3</v>
      </c>
      <c r="R15" s="8">
        <v>4.84551E-4</v>
      </c>
      <c r="S15" s="8">
        <v>9.0660299999999997E-4</v>
      </c>
      <c r="T15" s="8">
        <v>1.308668E-3</v>
      </c>
      <c r="U15" s="8">
        <v>9.7132100000000003E-4</v>
      </c>
      <c r="V15" s="8">
        <v>1.578157E-3</v>
      </c>
      <c r="W15" s="8">
        <v>6.5270599999999997E-4</v>
      </c>
      <c r="X15" s="8">
        <v>7.7277200000000002E-4</v>
      </c>
      <c r="Y15" s="11">
        <f t="shared" si="0"/>
        <v>1.1103687826086958E-3</v>
      </c>
      <c r="Z15" s="13">
        <f t="shared" si="1"/>
        <v>0.11103687826086958</v>
      </c>
      <c r="AE15" s="5">
        <f t="shared" si="2"/>
        <v>0.41738557549407118</v>
      </c>
      <c r="AF15" s="13">
        <v>0.11103687826086958</v>
      </c>
      <c r="AG15" s="20">
        <v>0.72373427272727275</v>
      </c>
    </row>
    <row r="16" spans="1:33" x14ac:dyDescent="0.25">
      <c r="A16" s="9">
        <v>3.2</v>
      </c>
      <c r="B16" s="8">
        <v>9.7225199999999995E-4</v>
      </c>
      <c r="C16" s="8">
        <v>1.376686E-3</v>
      </c>
      <c r="D16" s="8">
        <v>8.3635100000000004E-4</v>
      </c>
      <c r="E16" s="8">
        <v>1.2844950000000001E-3</v>
      </c>
      <c r="F16" s="8">
        <v>8.5183500000000001E-4</v>
      </c>
      <c r="G16" s="8">
        <v>7.7682800000000002E-4</v>
      </c>
      <c r="H16" s="8">
        <v>1.386609E-3</v>
      </c>
      <c r="I16" s="8">
        <v>8.6763200000000002E-4</v>
      </c>
      <c r="J16" s="8">
        <v>1.6609070000000001E-3</v>
      </c>
      <c r="K16" s="8">
        <v>1.286421E-3</v>
      </c>
      <c r="L16" s="8">
        <v>1.292245E-3</v>
      </c>
      <c r="M16" s="8">
        <v>2.2115020000000002E-3</v>
      </c>
      <c r="N16" s="8">
        <v>1.387955E-3</v>
      </c>
      <c r="O16" s="8">
        <v>1.1376509999999999E-3</v>
      </c>
      <c r="P16" s="8">
        <v>1.5860049999999999E-3</v>
      </c>
      <c r="Q16" s="8">
        <v>1.096599E-3</v>
      </c>
      <c r="R16" s="8">
        <v>5.1396199999999997E-4</v>
      </c>
      <c r="S16" s="8">
        <v>9.5943899999999997E-4</v>
      </c>
      <c r="T16" s="8">
        <v>1.3927620000000001E-3</v>
      </c>
      <c r="U16" s="8">
        <v>1.031159E-3</v>
      </c>
      <c r="V16" s="8">
        <v>1.682553E-3</v>
      </c>
      <c r="W16" s="8">
        <v>6.9148799999999998E-4</v>
      </c>
      <c r="X16" s="8">
        <v>8.1967200000000002E-4</v>
      </c>
      <c r="Y16" s="11">
        <f t="shared" si="0"/>
        <v>1.1783916521739132E-3</v>
      </c>
      <c r="Z16" s="13">
        <f t="shared" si="1"/>
        <v>0.11783916521739132</v>
      </c>
      <c r="AE16" s="5">
        <f t="shared" si="2"/>
        <v>0.44579099624505936</v>
      </c>
      <c r="AF16" s="13">
        <v>0.11783916521739132</v>
      </c>
      <c r="AG16" s="20">
        <v>0.77374282727272736</v>
      </c>
    </row>
    <row r="17" spans="1:33" x14ac:dyDescent="0.25">
      <c r="A17" s="9">
        <v>3.78</v>
      </c>
      <c r="B17" s="8">
        <v>1.0338809999999999E-3</v>
      </c>
      <c r="C17" s="8">
        <v>1.464777E-3</v>
      </c>
      <c r="D17" s="8">
        <v>8.9845699999999997E-4</v>
      </c>
      <c r="E17" s="8">
        <v>1.3677850000000001E-3</v>
      </c>
      <c r="F17" s="8">
        <v>9.1487600000000001E-4</v>
      </c>
      <c r="G17" s="8">
        <v>8.1935799999999996E-4</v>
      </c>
      <c r="H17" s="8">
        <v>1.4621040000000001E-3</v>
      </c>
      <c r="I17" s="8">
        <v>9.2637800000000005E-4</v>
      </c>
      <c r="J17" s="8">
        <v>1.7497000000000001E-3</v>
      </c>
      <c r="K17" s="8">
        <v>1.375582E-3</v>
      </c>
      <c r="L17" s="8">
        <v>1.385757E-3</v>
      </c>
      <c r="M17" s="8">
        <v>2.35176E-3</v>
      </c>
      <c r="N17" s="8">
        <v>1.4590650000000001E-3</v>
      </c>
      <c r="O17" s="8">
        <v>1.200436E-3</v>
      </c>
      <c r="P17" s="8">
        <v>1.66062E-3</v>
      </c>
      <c r="Q17" s="8">
        <v>1.174617E-3</v>
      </c>
      <c r="R17" s="8">
        <v>5.5247300000000005E-4</v>
      </c>
      <c r="S17" s="8">
        <v>1.0140030000000001E-3</v>
      </c>
      <c r="T17" s="8">
        <v>1.4968640000000001E-3</v>
      </c>
      <c r="U17" s="8">
        <v>1.1080339999999999E-3</v>
      </c>
      <c r="V17" s="8">
        <v>1.7825060000000001E-3</v>
      </c>
      <c r="W17" s="8">
        <v>7.4008699999999995E-4</v>
      </c>
      <c r="X17" s="8">
        <v>8.6930000000000004E-4</v>
      </c>
      <c r="Y17" s="11">
        <f t="shared" si="0"/>
        <v>1.2525400000000001E-3</v>
      </c>
      <c r="Z17" s="13">
        <f t="shared" si="1"/>
        <v>0.125254</v>
      </c>
      <c r="AE17" s="5">
        <f t="shared" si="2"/>
        <v>0.48159210909090899</v>
      </c>
      <c r="AF17" s="13">
        <v>0.125254</v>
      </c>
      <c r="AG17" s="20">
        <v>0.83793021818181801</v>
      </c>
    </row>
    <row r="18" spans="1:33" x14ac:dyDescent="0.25">
      <c r="A18" s="9">
        <v>4.46</v>
      </c>
      <c r="B18" s="8">
        <v>1.1150909999999999E-3</v>
      </c>
      <c r="C18" s="8">
        <v>1.575964E-3</v>
      </c>
      <c r="D18" s="8">
        <v>9.8229200000000006E-4</v>
      </c>
      <c r="E18" s="8">
        <v>1.4732160000000001E-3</v>
      </c>
      <c r="F18" s="8">
        <v>9.9451800000000001E-4</v>
      </c>
      <c r="G18" s="8">
        <v>8.7883299999999998E-4</v>
      </c>
      <c r="H18" s="8">
        <v>1.5603819999999999E-3</v>
      </c>
      <c r="I18" s="8">
        <v>1.006638E-3</v>
      </c>
      <c r="J18" s="8">
        <v>1.8670340000000001E-3</v>
      </c>
      <c r="K18" s="8">
        <v>1.4985420000000001E-3</v>
      </c>
      <c r="L18" s="8">
        <v>1.5111829999999999E-3</v>
      </c>
      <c r="M18" s="8">
        <v>2.537245E-3</v>
      </c>
      <c r="N18" s="8">
        <v>1.5501899999999999E-3</v>
      </c>
      <c r="O18" s="8">
        <v>1.279404E-3</v>
      </c>
      <c r="P18" s="8">
        <v>1.7595289999999999E-3</v>
      </c>
      <c r="Q18" s="8">
        <v>1.278883E-3</v>
      </c>
      <c r="R18" s="8">
        <v>6.0690799999999997E-4</v>
      </c>
      <c r="S18" s="8">
        <v>1.087331E-3</v>
      </c>
      <c r="T18" s="8">
        <v>1.6488119999999999E-3</v>
      </c>
      <c r="U18" s="8">
        <v>1.2169049999999999E-3</v>
      </c>
      <c r="V18" s="8">
        <v>1.9168880000000001E-3</v>
      </c>
      <c r="W18" s="8">
        <v>8.0880199999999996E-4</v>
      </c>
      <c r="X18" s="8">
        <v>9.3556100000000001E-4</v>
      </c>
      <c r="Y18" s="11">
        <f t="shared" si="0"/>
        <v>1.351745695652174E-3</v>
      </c>
      <c r="Z18" s="13">
        <f t="shared" si="1"/>
        <v>0.1351745695652174</v>
      </c>
      <c r="AE18" s="5">
        <f t="shared" si="2"/>
        <v>0.53141451660079042</v>
      </c>
      <c r="AF18" s="13">
        <v>0.1351745695652174</v>
      </c>
      <c r="AG18" s="20">
        <v>0.9276544636363635</v>
      </c>
    </row>
    <row r="19" spans="1:33" x14ac:dyDescent="0.25">
      <c r="A19" s="9">
        <v>5.27</v>
      </c>
      <c r="B19" s="8">
        <v>1.194858E-3</v>
      </c>
      <c r="C19" s="8">
        <v>1.686615E-3</v>
      </c>
      <c r="D19" s="8">
        <v>1.0712129999999999E-3</v>
      </c>
      <c r="E19" s="8">
        <v>1.5779430000000001E-3</v>
      </c>
      <c r="F19" s="8">
        <v>1.074609E-3</v>
      </c>
      <c r="G19" s="8">
        <v>9.3897200000000005E-4</v>
      </c>
      <c r="H19" s="8">
        <v>1.6564259999999999E-3</v>
      </c>
      <c r="I19" s="8">
        <v>1.089876E-3</v>
      </c>
      <c r="J19" s="8">
        <v>1.9843669999999999E-3</v>
      </c>
      <c r="K19" s="8">
        <v>1.6258729999999999E-3</v>
      </c>
      <c r="L19" s="8">
        <v>1.6417160000000001E-3</v>
      </c>
      <c r="M19" s="8">
        <v>2.7284539999999999E-3</v>
      </c>
      <c r="N19" s="8">
        <v>1.6413160000000001E-3</v>
      </c>
      <c r="O19" s="8">
        <v>1.3575359999999999E-3</v>
      </c>
      <c r="P19" s="8">
        <v>1.8584369999999999E-3</v>
      </c>
      <c r="Q19" s="8">
        <v>1.3821860000000001E-3</v>
      </c>
      <c r="R19" s="8">
        <v>6.6735500000000001E-4</v>
      </c>
      <c r="S19" s="8">
        <v>1.1658440000000001E-3</v>
      </c>
      <c r="T19" s="8">
        <v>1.8285980000000001E-3</v>
      </c>
      <c r="U19" s="8">
        <v>1.3411510000000001E-3</v>
      </c>
      <c r="V19" s="8">
        <v>2.056268E-3</v>
      </c>
      <c r="W19" s="8">
        <v>8.8347000000000002E-4</v>
      </c>
      <c r="X19" s="8">
        <v>1.0040030000000001E-3</v>
      </c>
      <c r="Y19" s="11">
        <f t="shared" si="0"/>
        <v>1.4546559130434781E-3</v>
      </c>
      <c r="Z19" s="13">
        <f t="shared" si="1"/>
        <v>0.1454655913043478</v>
      </c>
      <c r="AE19" s="5">
        <f t="shared" si="2"/>
        <v>0.5878920865612649</v>
      </c>
      <c r="AF19" s="13">
        <v>0.1454655913043478</v>
      </c>
      <c r="AG19" s="20">
        <v>1.0303185818181819</v>
      </c>
    </row>
    <row r="20" spans="1:33" x14ac:dyDescent="0.25">
      <c r="A20" s="9">
        <v>6.21</v>
      </c>
      <c r="B20" s="8">
        <v>1.279365E-3</v>
      </c>
      <c r="C20" s="8">
        <v>1.8069340000000001E-3</v>
      </c>
      <c r="D20" s="8">
        <v>1.1655280000000001E-3</v>
      </c>
      <c r="E20" s="8">
        <v>1.693214E-3</v>
      </c>
      <c r="F20" s="8">
        <v>1.1573919999999999E-3</v>
      </c>
      <c r="G20" s="8">
        <v>1.0070859999999999E-3</v>
      </c>
      <c r="H20" s="8">
        <v>1.760064E-3</v>
      </c>
      <c r="I20" s="8">
        <v>1.1775830000000001E-3</v>
      </c>
      <c r="J20" s="8">
        <v>2.113593E-3</v>
      </c>
      <c r="K20" s="8">
        <v>1.7561180000000001E-3</v>
      </c>
      <c r="L20" s="8">
        <v>1.7773559999999999E-3</v>
      </c>
      <c r="M20" s="8">
        <v>2.9391280000000001E-3</v>
      </c>
      <c r="N20" s="8">
        <v>1.7456100000000001E-3</v>
      </c>
      <c r="O20" s="8">
        <v>1.4451550000000001E-3</v>
      </c>
      <c r="P20" s="8">
        <v>1.9712269999999999E-3</v>
      </c>
      <c r="Q20" s="8">
        <v>1.4818769999999999E-3</v>
      </c>
      <c r="R20" s="8">
        <v>7.3543899999999995E-4</v>
      </c>
      <c r="S20" s="8">
        <v>1.2584300000000001E-3</v>
      </c>
      <c r="T20" s="8">
        <v>2.0460809999999999E-3</v>
      </c>
      <c r="U20" s="8">
        <v>1.4894979999999999E-3</v>
      </c>
      <c r="V20" s="8">
        <v>2.2173050000000001E-3</v>
      </c>
      <c r="W20" s="8">
        <v>9.6634599999999998E-4</v>
      </c>
      <c r="X20" s="8">
        <v>1.0817170000000001E-3</v>
      </c>
      <c r="Y20" s="11">
        <f t="shared" si="0"/>
        <v>1.5683498260869566E-3</v>
      </c>
      <c r="Z20" s="13">
        <f t="shared" si="1"/>
        <v>0.15683498260869566</v>
      </c>
      <c r="AE20" s="5">
        <f t="shared" si="2"/>
        <v>0.65381545494071136</v>
      </c>
      <c r="AF20" s="13">
        <v>0.15683498260869566</v>
      </c>
      <c r="AG20" s="20">
        <v>1.1507959272727271</v>
      </c>
    </row>
    <row r="21" spans="1:33" x14ac:dyDescent="0.25">
      <c r="A21" s="9">
        <v>7.33</v>
      </c>
      <c r="B21" s="8">
        <v>1.3642859999999999E-3</v>
      </c>
      <c r="C21" s="8">
        <v>1.9294010000000001E-3</v>
      </c>
      <c r="D21" s="8">
        <v>1.260305E-3</v>
      </c>
      <c r="E21" s="8">
        <v>1.8102420000000001E-3</v>
      </c>
      <c r="F21" s="8">
        <v>1.2356890000000001E-3</v>
      </c>
      <c r="G21" s="8">
        <v>1.0818449999999999E-3</v>
      </c>
      <c r="H21" s="8">
        <v>1.867276E-3</v>
      </c>
      <c r="I21" s="8">
        <v>1.266117E-3</v>
      </c>
      <c r="J21" s="8">
        <v>2.246783E-3</v>
      </c>
      <c r="K21" s="8">
        <v>1.884614E-3</v>
      </c>
      <c r="L21" s="8">
        <v>1.9142720000000001E-3</v>
      </c>
      <c r="M21" s="8">
        <v>3.1578169999999998E-3</v>
      </c>
      <c r="N21" s="8">
        <v>1.8583320000000001E-3</v>
      </c>
      <c r="O21" s="8">
        <v>1.536681E-3</v>
      </c>
      <c r="P21" s="8">
        <v>2.0961640000000002E-3</v>
      </c>
      <c r="Q21" s="8">
        <v>1.581327E-3</v>
      </c>
      <c r="R21" s="8">
        <v>8.1229800000000003E-4</v>
      </c>
      <c r="S21" s="8">
        <v>1.359411E-3</v>
      </c>
      <c r="T21" s="8">
        <v>2.2931420000000002E-3</v>
      </c>
      <c r="U21" s="8">
        <v>1.6582070000000001E-3</v>
      </c>
      <c r="V21" s="8">
        <v>2.3894469999999998E-3</v>
      </c>
      <c r="W21" s="8">
        <v>1.0575890000000001E-3</v>
      </c>
      <c r="X21" s="8">
        <v>1.1665200000000001E-3</v>
      </c>
      <c r="Y21" s="11">
        <f t="shared" si="0"/>
        <v>1.6881636956521742E-3</v>
      </c>
      <c r="Z21" s="13">
        <f t="shared" si="1"/>
        <v>0.16881636956521742</v>
      </c>
      <c r="AE21" s="5">
        <f t="shared" si="2"/>
        <v>0.72726089841897246</v>
      </c>
      <c r="AF21" s="13">
        <v>0.16881636956521742</v>
      </c>
      <c r="AG21" s="20">
        <v>1.2857054272727275</v>
      </c>
    </row>
    <row r="22" spans="1:33" x14ac:dyDescent="0.25">
      <c r="A22" s="9">
        <v>8.65</v>
      </c>
      <c r="B22" s="8">
        <v>1.454152E-3</v>
      </c>
      <c r="C22" s="8">
        <v>2.059389E-3</v>
      </c>
      <c r="D22" s="8">
        <v>1.3600140000000001E-3</v>
      </c>
      <c r="E22" s="8">
        <v>1.9339470000000001E-3</v>
      </c>
      <c r="F22" s="8">
        <v>1.3189199999999999E-3</v>
      </c>
      <c r="G22" s="8">
        <v>1.1652419999999999E-3</v>
      </c>
      <c r="H22" s="8">
        <v>1.9852089999999999E-3</v>
      </c>
      <c r="I22" s="8">
        <v>1.3601119999999999E-3</v>
      </c>
      <c r="J22" s="8">
        <v>2.3902789999999999E-3</v>
      </c>
      <c r="K22" s="8">
        <v>2.0230180000000001E-3</v>
      </c>
      <c r="L22" s="8">
        <v>2.0610820000000001E-3</v>
      </c>
      <c r="M22" s="8">
        <v>3.3913900000000002E-3</v>
      </c>
      <c r="N22" s="8">
        <v>1.9831689999999999E-3</v>
      </c>
      <c r="O22" s="8">
        <v>1.635182E-3</v>
      </c>
      <c r="P22" s="8">
        <v>2.228042E-3</v>
      </c>
      <c r="Q22" s="8">
        <v>1.6949840000000001E-3</v>
      </c>
      <c r="R22" s="8">
        <v>9.0215599999999999E-4</v>
      </c>
      <c r="S22" s="8">
        <v>1.4687859999999999E-3</v>
      </c>
      <c r="T22" s="8">
        <v>2.5718099999999999E-3</v>
      </c>
      <c r="U22" s="8">
        <v>1.8497699999999999E-3</v>
      </c>
      <c r="V22" s="8">
        <v>2.5726949999999998E-3</v>
      </c>
      <c r="W22" s="8">
        <v>1.1629940000000001E-3</v>
      </c>
      <c r="X22" s="8">
        <v>1.2625030000000001E-3</v>
      </c>
      <c r="Y22" s="11">
        <f t="shared" si="0"/>
        <v>1.8189063043478261E-3</v>
      </c>
      <c r="Z22" s="13">
        <f t="shared" si="1"/>
        <v>0.18189063043478262</v>
      </c>
      <c r="AE22" s="5">
        <f t="shared" si="2"/>
        <v>0.8116490788537547</v>
      </c>
      <c r="AF22" s="13">
        <v>0.18189063043478262</v>
      </c>
      <c r="AG22" s="20">
        <v>1.4414075272727267</v>
      </c>
    </row>
    <row r="23" spans="1:33" x14ac:dyDescent="0.25">
      <c r="A23" s="9">
        <v>10.210000000000001</v>
      </c>
      <c r="B23" s="8">
        <v>1.5712269999999999E-3</v>
      </c>
      <c r="C23" s="8">
        <v>2.2387930000000002E-3</v>
      </c>
      <c r="D23" s="8">
        <v>1.4772909999999999E-3</v>
      </c>
      <c r="E23" s="8">
        <v>2.104393E-3</v>
      </c>
      <c r="F23" s="8">
        <v>1.4292980000000001E-3</v>
      </c>
      <c r="G23" s="8">
        <v>1.2825309999999999E-3</v>
      </c>
      <c r="H23" s="8">
        <v>2.1558549999999999E-3</v>
      </c>
      <c r="I23" s="8">
        <v>1.4751230000000001E-3</v>
      </c>
      <c r="J23" s="8">
        <v>2.5964059999999999E-3</v>
      </c>
      <c r="K23" s="8">
        <v>2.1847310000000001E-3</v>
      </c>
      <c r="L23" s="8">
        <v>2.2331040000000001E-3</v>
      </c>
      <c r="M23" s="8">
        <v>3.683356E-3</v>
      </c>
      <c r="N23" s="8">
        <v>2.1591000000000002E-3</v>
      </c>
      <c r="O23" s="8">
        <v>1.7680059999999999E-3</v>
      </c>
      <c r="P23" s="8">
        <v>2.4041689999999998E-3</v>
      </c>
      <c r="Q23" s="8">
        <v>1.820922E-3</v>
      </c>
      <c r="R23" s="8">
        <v>1.008426E-3</v>
      </c>
      <c r="S23" s="8">
        <v>1.6169229999999999E-3</v>
      </c>
      <c r="T23" s="8">
        <v>2.9090539999999999E-3</v>
      </c>
      <c r="U23" s="8">
        <v>2.072291E-3</v>
      </c>
      <c r="V23" s="8">
        <v>2.8142499999999999E-3</v>
      </c>
      <c r="W23" s="8">
        <v>1.2944689999999999E-3</v>
      </c>
      <c r="X23" s="8">
        <v>1.3928429999999999E-3</v>
      </c>
      <c r="Y23" s="11">
        <f t="shared" si="0"/>
        <v>1.9866330869565212E-3</v>
      </c>
      <c r="Z23" s="13">
        <f t="shared" si="1"/>
        <v>0.19866330869565213</v>
      </c>
      <c r="AE23" s="5">
        <f t="shared" si="2"/>
        <v>0.91167025889328068</v>
      </c>
      <c r="AF23" s="13">
        <v>0.19866330869565213</v>
      </c>
      <c r="AG23" s="20">
        <v>1.6246772090909092</v>
      </c>
    </row>
    <row r="24" spans="1:33" x14ac:dyDescent="0.25">
      <c r="A24" s="9">
        <v>12.05</v>
      </c>
      <c r="B24" s="8">
        <v>1.719218E-3</v>
      </c>
      <c r="C24" s="8">
        <v>2.453111E-3</v>
      </c>
      <c r="D24" s="8">
        <v>1.616297E-3</v>
      </c>
      <c r="E24" s="8">
        <v>2.3117390000000002E-3</v>
      </c>
      <c r="F24" s="8">
        <v>1.5529109999999999E-3</v>
      </c>
      <c r="G24" s="8">
        <v>1.422413E-3</v>
      </c>
      <c r="H24" s="8">
        <v>2.3675990000000002E-3</v>
      </c>
      <c r="I24" s="8">
        <v>1.616281E-3</v>
      </c>
      <c r="J24" s="8">
        <v>2.842172E-3</v>
      </c>
      <c r="K24" s="8">
        <v>2.3668399999999998E-3</v>
      </c>
      <c r="L24" s="8">
        <v>2.4389569999999998E-3</v>
      </c>
      <c r="M24" s="8">
        <v>4.0342879999999996E-3</v>
      </c>
      <c r="N24" s="8">
        <v>2.3713749999999998E-3</v>
      </c>
      <c r="O24" s="8">
        <v>1.922874E-3</v>
      </c>
      <c r="P24" s="8">
        <v>2.6228079999999999E-3</v>
      </c>
      <c r="Q24" s="8">
        <v>1.9774409999999999E-3</v>
      </c>
      <c r="R24" s="8">
        <v>1.1384190000000001E-3</v>
      </c>
      <c r="S24" s="8">
        <v>1.7919730000000001E-3</v>
      </c>
      <c r="T24" s="8">
        <v>3.3048729999999998E-3</v>
      </c>
      <c r="U24" s="8">
        <v>2.3290939999999999E-3</v>
      </c>
      <c r="V24" s="8">
        <v>3.090233E-3</v>
      </c>
      <c r="W24" s="8">
        <v>1.458289E-3</v>
      </c>
      <c r="X24" s="8">
        <v>1.5455429999999999E-3</v>
      </c>
      <c r="Y24" s="11">
        <f t="shared" si="0"/>
        <v>2.1867281739130435E-3</v>
      </c>
      <c r="Z24" s="13">
        <f t="shared" si="1"/>
        <v>0.21867281739130434</v>
      </c>
      <c r="AE24" s="5">
        <f t="shared" si="2"/>
        <v>1.0273541086956521</v>
      </c>
      <c r="AF24" s="13">
        <v>0.21867281739130434</v>
      </c>
      <c r="AG24" s="20">
        <v>1.8360353999999999</v>
      </c>
    </row>
    <row r="25" spans="1:33" x14ac:dyDescent="0.25">
      <c r="A25" s="9">
        <v>14.22</v>
      </c>
      <c r="B25" s="8">
        <v>1.9554279999999999E-3</v>
      </c>
      <c r="C25" s="8">
        <v>2.7764690000000002E-3</v>
      </c>
      <c r="D25" s="8">
        <v>1.841297E-3</v>
      </c>
      <c r="E25" s="8">
        <v>2.627328E-3</v>
      </c>
      <c r="F25" s="8">
        <v>1.7395659999999999E-3</v>
      </c>
      <c r="G25" s="8">
        <v>1.624428E-3</v>
      </c>
      <c r="H25" s="8">
        <v>2.6883419999999998E-3</v>
      </c>
      <c r="I25" s="8">
        <v>1.832237E-3</v>
      </c>
      <c r="J25" s="8">
        <v>3.2211280000000002E-3</v>
      </c>
      <c r="K25" s="8">
        <v>2.6442290000000001E-3</v>
      </c>
      <c r="L25" s="8">
        <v>2.7660879999999999E-3</v>
      </c>
      <c r="M25" s="8">
        <v>4.5397909999999996E-3</v>
      </c>
      <c r="N25" s="8">
        <v>2.684784E-3</v>
      </c>
      <c r="O25" s="8">
        <v>2.1569890000000002E-3</v>
      </c>
      <c r="P25" s="8">
        <v>2.9629140000000001E-3</v>
      </c>
      <c r="Q25" s="8">
        <v>2.2384670000000001E-3</v>
      </c>
      <c r="R25" s="8">
        <v>1.338772E-3</v>
      </c>
      <c r="S25" s="8">
        <v>2.0517080000000002E-3</v>
      </c>
      <c r="T25" s="8">
        <v>3.8891780000000001E-3</v>
      </c>
      <c r="U25" s="8">
        <v>2.714714E-3</v>
      </c>
      <c r="V25" s="8">
        <v>3.4972660000000002E-3</v>
      </c>
      <c r="W25" s="8">
        <v>1.7117429999999999E-3</v>
      </c>
      <c r="X25" s="8">
        <v>1.7598690000000001E-3</v>
      </c>
      <c r="Y25" s="11">
        <f t="shared" si="0"/>
        <v>2.4896841304347826E-3</v>
      </c>
      <c r="Z25" s="13">
        <f t="shared" si="1"/>
        <v>0.24896841304347825</v>
      </c>
      <c r="AE25" s="5">
        <f t="shared" si="2"/>
        <v>1.1905735883399211</v>
      </c>
      <c r="AF25" s="13">
        <v>0.24896841304347825</v>
      </c>
      <c r="AG25" s="20">
        <v>2.132178763636364</v>
      </c>
    </row>
    <row r="26" spans="1:33" x14ac:dyDescent="0.25">
      <c r="A26" s="9">
        <v>16.78</v>
      </c>
      <c r="B26" s="8">
        <v>2.26048E-3</v>
      </c>
      <c r="C26" s="8">
        <v>3.2051050000000002E-3</v>
      </c>
      <c r="D26" s="8">
        <v>2.1415010000000001E-3</v>
      </c>
      <c r="E26" s="8">
        <v>3.0462390000000001E-3</v>
      </c>
      <c r="F26" s="8">
        <v>1.9807359999999999E-3</v>
      </c>
      <c r="G26" s="8">
        <v>1.8792730000000001E-3</v>
      </c>
      <c r="H26" s="8">
        <v>3.1145090000000001E-3</v>
      </c>
      <c r="I26" s="8">
        <v>2.1016450000000001E-3</v>
      </c>
      <c r="J26" s="8">
        <v>3.733274E-3</v>
      </c>
      <c r="K26" s="8">
        <v>2.990674E-3</v>
      </c>
      <c r="L26" s="8">
        <v>3.1908790000000002E-3</v>
      </c>
      <c r="M26" s="8">
        <v>5.1334559999999998E-3</v>
      </c>
      <c r="N26" s="8">
        <v>3.0814179999999998E-3</v>
      </c>
      <c r="O26" s="8">
        <v>2.4720269999999999E-3</v>
      </c>
      <c r="P26" s="8">
        <v>3.44531E-3</v>
      </c>
      <c r="Q26" s="8">
        <v>2.5666759999999999E-3</v>
      </c>
      <c r="R26" s="8">
        <v>1.591772E-3</v>
      </c>
      <c r="S26" s="8">
        <v>2.3988439999999998E-3</v>
      </c>
      <c r="T26" s="8">
        <v>4.6321000000000001E-3</v>
      </c>
      <c r="U26" s="8">
        <v>3.1932060000000001E-3</v>
      </c>
      <c r="V26" s="8">
        <v>4.0508979999999998E-3</v>
      </c>
      <c r="W26" s="8">
        <v>2.0400269999999998E-3</v>
      </c>
      <c r="X26" s="8">
        <v>2.028457E-3</v>
      </c>
      <c r="Y26" s="11">
        <f t="shared" si="0"/>
        <v>2.8816741739130436E-3</v>
      </c>
      <c r="Z26" s="13">
        <f t="shared" si="1"/>
        <v>0.28816741739130436</v>
      </c>
      <c r="AE26" s="5">
        <f t="shared" si="2"/>
        <v>1.3734533950592887</v>
      </c>
      <c r="AF26" s="13">
        <v>0.28816741739130436</v>
      </c>
      <c r="AG26" s="20">
        <v>2.4587393727272731</v>
      </c>
    </row>
    <row r="27" spans="1:33" x14ac:dyDescent="0.25">
      <c r="A27" s="9">
        <v>19.809999999999999</v>
      </c>
      <c r="B27" s="8">
        <v>2.6428269999999999E-3</v>
      </c>
      <c r="C27" s="8">
        <v>3.7309639999999998E-3</v>
      </c>
      <c r="D27" s="8">
        <v>2.5315519999999998E-3</v>
      </c>
      <c r="E27" s="8">
        <v>3.5674169999999998E-3</v>
      </c>
      <c r="F27" s="8">
        <v>2.2728319999999998E-3</v>
      </c>
      <c r="G27" s="8">
        <v>2.1756509999999998E-3</v>
      </c>
      <c r="H27" s="8">
        <v>3.6385079999999999E-3</v>
      </c>
      <c r="I27" s="8">
        <v>2.4403900000000002E-3</v>
      </c>
      <c r="J27" s="8">
        <v>4.3675110000000001E-3</v>
      </c>
      <c r="K27" s="8">
        <v>3.4341469999999998E-3</v>
      </c>
      <c r="L27" s="8">
        <v>3.757373E-3</v>
      </c>
      <c r="M27" s="8">
        <v>5.7929560000000001E-3</v>
      </c>
      <c r="N27" s="8">
        <v>3.5444209999999999E-3</v>
      </c>
      <c r="O27" s="8">
        <v>2.8649169999999998E-3</v>
      </c>
      <c r="P27" s="8">
        <v>4.0838769999999996E-3</v>
      </c>
      <c r="Q27" s="8">
        <v>2.9866300000000001E-3</v>
      </c>
      <c r="R27" s="8">
        <v>1.918056E-3</v>
      </c>
      <c r="S27" s="8">
        <v>2.8351090000000002E-3</v>
      </c>
      <c r="T27" s="8">
        <v>5.572497E-3</v>
      </c>
      <c r="U27" s="8">
        <v>3.7969840000000002E-3</v>
      </c>
      <c r="V27" s="8">
        <v>4.7994400000000003E-3</v>
      </c>
      <c r="W27" s="8">
        <v>2.448773E-3</v>
      </c>
      <c r="X27" s="8">
        <v>2.3657610000000001E-3</v>
      </c>
      <c r="Y27" s="11">
        <f t="shared" si="0"/>
        <v>3.3725475217391307E-3</v>
      </c>
      <c r="Z27" s="13">
        <f t="shared" si="1"/>
        <v>0.33725475217391304</v>
      </c>
      <c r="AE27" s="5">
        <f t="shared" si="2"/>
        <v>1.5675926692687747</v>
      </c>
      <c r="AF27" s="13">
        <v>0.33725475217391304</v>
      </c>
      <c r="AG27" s="20">
        <v>2.7979305863636363</v>
      </c>
    </row>
    <row r="28" spans="1:33" x14ac:dyDescent="0.25">
      <c r="A28" s="9">
        <v>23.37</v>
      </c>
      <c r="B28" s="8">
        <v>1.1902600000000001E-3</v>
      </c>
      <c r="C28" s="8">
        <v>1.682027E-3</v>
      </c>
      <c r="D28" s="8">
        <v>1.1587920000000001E-3</v>
      </c>
      <c r="E28" s="8">
        <v>1.617828E-3</v>
      </c>
      <c r="F28" s="8">
        <v>1.0104440000000001E-3</v>
      </c>
      <c r="G28" s="8">
        <v>9.6752399999999999E-4</v>
      </c>
      <c r="H28" s="8">
        <v>1.647414E-3</v>
      </c>
      <c r="I28" s="8">
        <v>1.087027E-3</v>
      </c>
      <c r="J28" s="8">
        <v>1.9819719999999998E-3</v>
      </c>
      <c r="K28" s="8">
        <v>1.5393290000000001E-3</v>
      </c>
      <c r="L28" s="8">
        <v>1.7225249999999999E-3</v>
      </c>
      <c r="M28" s="8">
        <v>2.4838120000000002E-3</v>
      </c>
      <c r="N28" s="8">
        <v>1.566252E-3</v>
      </c>
      <c r="O28" s="8">
        <v>1.289426E-3</v>
      </c>
      <c r="P28" s="8">
        <v>1.889541E-3</v>
      </c>
      <c r="Q28" s="8">
        <v>1.3282610000000001E-3</v>
      </c>
      <c r="R28" s="8">
        <v>8.8379599999999995E-4</v>
      </c>
      <c r="S28" s="8">
        <v>1.2990899999999999E-3</v>
      </c>
      <c r="T28" s="8">
        <v>2.5725909999999999E-3</v>
      </c>
      <c r="U28" s="8">
        <v>1.7449640000000001E-3</v>
      </c>
      <c r="V28" s="8">
        <v>2.247144E-3</v>
      </c>
      <c r="W28" s="8">
        <v>1.1186919999999999E-3</v>
      </c>
      <c r="X28" s="8">
        <v>1.0846670000000001E-3</v>
      </c>
      <c r="Y28" s="11">
        <f t="shared" si="0"/>
        <v>1.5266686086956519E-3</v>
      </c>
      <c r="Z28" s="13">
        <f t="shared" si="1"/>
        <v>0.15266686086956519</v>
      </c>
      <c r="AE28" s="5">
        <f t="shared" si="2"/>
        <v>0.67100011452569175</v>
      </c>
      <c r="AF28" s="13">
        <v>0.15266686086956519</v>
      </c>
      <c r="AG28" s="20">
        <v>1.1893333681818183</v>
      </c>
    </row>
    <row r="29" spans="1:33" x14ac:dyDescent="0.25">
      <c r="A29" s="9">
        <v>25</v>
      </c>
      <c r="B29" s="8">
        <v>1.8839690000000001E-3</v>
      </c>
      <c r="C29" s="8">
        <v>2.6623490000000001E-3</v>
      </c>
      <c r="D29" s="8">
        <v>1.8341620000000001E-3</v>
      </c>
      <c r="E29" s="8">
        <v>2.5607339999999998E-3</v>
      </c>
      <c r="F29" s="8">
        <v>1.599353E-3</v>
      </c>
      <c r="G29" s="8">
        <v>1.5314180000000001E-3</v>
      </c>
      <c r="H29" s="8">
        <v>2.6075629999999998E-3</v>
      </c>
      <c r="I29" s="8">
        <v>1.7205709999999999E-3</v>
      </c>
      <c r="J29" s="8">
        <v>3.1371089999999999E-3</v>
      </c>
      <c r="K29" s="8">
        <v>2.436484E-3</v>
      </c>
      <c r="L29" s="8">
        <v>2.7264500000000001E-3</v>
      </c>
      <c r="M29" s="8">
        <v>3.9314329999999998E-3</v>
      </c>
      <c r="N29" s="8">
        <v>2.479097E-3</v>
      </c>
      <c r="O29" s="8">
        <v>2.0409320000000001E-3</v>
      </c>
      <c r="P29" s="8">
        <v>2.9908080000000002E-3</v>
      </c>
      <c r="Q29" s="8">
        <v>2.1024020000000002E-3</v>
      </c>
      <c r="R29" s="8">
        <v>1.3988920000000001E-3</v>
      </c>
      <c r="S29" s="8">
        <v>2.0562290000000001E-3</v>
      </c>
      <c r="T29" s="8">
        <v>4.0719529999999997E-3</v>
      </c>
      <c r="U29" s="8">
        <v>2.7619670000000002E-3</v>
      </c>
      <c r="V29" s="8">
        <v>3.55683E-3</v>
      </c>
      <c r="W29" s="8">
        <v>1.7706899999999999E-3</v>
      </c>
      <c r="X29" s="8">
        <v>1.7168350000000001E-3</v>
      </c>
      <c r="Y29" s="11">
        <f t="shared" si="0"/>
        <v>2.4164447826086955E-3</v>
      </c>
      <c r="Z29" s="13">
        <f t="shared" si="1"/>
        <v>0.24164447826086954</v>
      </c>
      <c r="AE29" s="5">
        <f t="shared" si="2"/>
        <v>1.0620737959486166</v>
      </c>
      <c r="AF29" s="13">
        <v>0.24164447826086954</v>
      </c>
      <c r="AG29" s="20">
        <v>1.8825031136363639</v>
      </c>
    </row>
    <row r="30" spans="1:33" x14ac:dyDescent="0.25">
      <c r="A30" s="9">
        <v>27.58</v>
      </c>
      <c r="B30" s="8">
        <v>3.608895E-3</v>
      </c>
      <c r="C30" s="8">
        <v>5.0807930000000001E-3</v>
      </c>
      <c r="D30" s="8">
        <v>3.595521E-3</v>
      </c>
      <c r="E30" s="8">
        <v>4.9021669999999998E-3</v>
      </c>
      <c r="F30" s="8">
        <v>2.9833310000000001E-3</v>
      </c>
      <c r="G30" s="8">
        <v>2.8587809999999999E-3</v>
      </c>
      <c r="H30" s="8">
        <v>4.9974210000000002E-3</v>
      </c>
      <c r="I30" s="8">
        <v>3.2621830000000001E-3</v>
      </c>
      <c r="J30" s="8">
        <v>5.9776789999999996E-3</v>
      </c>
      <c r="K30" s="8">
        <v>4.6928880000000001E-3</v>
      </c>
      <c r="L30" s="8">
        <v>5.3234500000000004E-3</v>
      </c>
      <c r="M30" s="8">
        <v>7.1428710000000003E-3</v>
      </c>
      <c r="N30" s="8">
        <v>4.5836749999999997E-3</v>
      </c>
      <c r="O30" s="8">
        <v>3.8532810000000001E-3</v>
      </c>
      <c r="P30" s="8">
        <v>5.814774E-3</v>
      </c>
      <c r="Q30" s="8">
        <v>3.9300799999999999E-3</v>
      </c>
      <c r="R30" s="8">
        <v>2.7171919999999998E-3</v>
      </c>
      <c r="S30" s="8">
        <v>3.9589810000000003E-3</v>
      </c>
      <c r="T30" s="8">
        <v>7.9068160000000005E-3</v>
      </c>
      <c r="U30" s="8">
        <v>5.3899509999999996E-3</v>
      </c>
      <c r="V30" s="8">
        <v>7.0772719999999999E-3</v>
      </c>
      <c r="W30" s="8">
        <v>3.4175329999999999E-3</v>
      </c>
      <c r="X30" s="8">
        <v>3.3801259999999998E-3</v>
      </c>
      <c r="Y30" s="11">
        <f t="shared" si="0"/>
        <v>4.6285069999999996E-3</v>
      </c>
      <c r="Z30" s="13">
        <f t="shared" si="1"/>
        <v>0.46285069999999995</v>
      </c>
      <c r="AE30" s="5">
        <f t="shared" si="2"/>
        <v>1.8884376204545452</v>
      </c>
      <c r="AF30" s="13">
        <v>0.46285069999999995</v>
      </c>
      <c r="AG30" s="20">
        <v>3.3140245409090907</v>
      </c>
    </row>
    <row r="31" spans="1:33" x14ac:dyDescent="0.25">
      <c r="A31" s="9">
        <v>32.549999999999997</v>
      </c>
      <c r="B31" s="8">
        <v>4.1581960000000003E-3</v>
      </c>
      <c r="C31" s="8">
        <v>5.8091530000000001E-3</v>
      </c>
      <c r="D31" s="8">
        <v>4.2441670000000001E-3</v>
      </c>
      <c r="E31" s="8">
        <v>5.6074970000000003E-3</v>
      </c>
      <c r="F31" s="8">
        <v>3.2962909999999998E-3</v>
      </c>
      <c r="G31" s="8">
        <v>3.2189530000000001E-3</v>
      </c>
      <c r="H31" s="8">
        <v>5.7496919999999998E-3</v>
      </c>
      <c r="I31" s="8">
        <v>3.7175939999999998E-3</v>
      </c>
      <c r="J31" s="8">
        <v>6.7625460000000004E-3</v>
      </c>
      <c r="K31" s="8">
        <v>5.3630509999999998E-3</v>
      </c>
      <c r="L31" s="8">
        <v>6.1542020000000001E-3</v>
      </c>
      <c r="M31" s="8">
        <v>7.7811900000000003E-3</v>
      </c>
      <c r="N31" s="8">
        <v>5.0445710000000003E-3</v>
      </c>
      <c r="O31" s="8">
        <v>4.2933299999999997E-3</v>
      </c>
      <c r="P31" s="8">
        <v>6.6685099999999999E-3</v>
      </c>
      <c r="Q31" s="8">
        <v>4.3611099999999996E-3</v>
      </c>
      <c r="R31" s="8">
        <v>3.1291100000000001E-3</v>
      </c>
      <c r="S31" s="8">
        <v>4.5006710000000004E-3</v>
      </c>
      <c r="T31" s="8">
        <v>8.9350760000000001E-3</v>
      </c>
      <c r="U31" s="8">
        <v>6.2179119999999999E-3</v>
      </c>
      <c r="V31" s="8">
        <v>8.2406210000000001E-3</v>
      </c>
      <c r="W31" s="8">
        <v>3.9192919999999996E-3</v>
      </c>
      <c r="X31" s="8">
        <v>4.0026519999999998E-3</v>
      </c>
      <c r="Y31" s="11">
        <f t="shared" si="0"/>
        <v>5.2684950869565225E-3</v>
      </c>
      <c r="Z31" s="13">
        <f t="shared" si="1"/>
        <v>0.52684950869565228</v>
      </c>
      <c r="AE31" s="5">
        <f t="shared" si="2"/>
        <v>1.9804000770750985</v>
      </c>
      <c r="AF31" s="13">
        <v>0.52684950869565228</v>
      </c>
      <c r="AG31" s="20">
        <v>3.4339506454545448</v>
      </c>
    </row>
    <row r="32" spans="1:33" x14ac:dyDescent="0.25">
      <c r="A32" s="9">
        <v>38.409999999999997</v>
      </c>
      <c r="B32" s="8">
        <v>4.7070840000000003E-3</v>
      </c>
      <c r="C32" s="8">
        <v>6.4918559999999998E-3</v>
      </c>
      <c r="D32" s="8">
        <v>4.8798670000000004E-3</v>
      </c>
      <c r="E32" s="8">
        <v>6.2534340000000004E-3</v>
      </c>
      <c r="F32" s="8">
        <v>3.541499E-3</v>
      </c>
      <c r="G32" s="8">
        <v>3.5884279999999998E-3</v>
      </c>
      <c r="H32" s="8">
        <v>6.4952619999999999E-3</v>
      </c>
      <c r="I32" s="8">
        <v>4.1432190000000001E-3</v>
      </c>
      <c r="J32" s="8">
        <v>7.3944049999999997E-3</v>
      </c>
      <c r="K32" s="8">
        <v>5.8680039999999996E-3</v>
      </c>
      <c r="L32" s="8">
        <v>6.8432500000000004E-3</v>
      </c>
      <c r="M32" s="8">
        <v>8.3044390000000003E-3</v>
      </c>
      <c r="N32" s="8">
        <v>5.4027529999999997E-3</v>
      </c>
      <c r="O32" s="8">
        <v>4.5882759999999996E-3</v>
      </c>
      <c r="P32" s="8">
        <v>7.3209579999999998E-3</v>
      </c>
      <c r="Q32" s="8">
        <v>4.6548850000000001E-3</v>
      </c>
      <c r="R32" s="8">
        <v>3.4337819999999998E-3</v>
      </c>
      <c r="S32" s="8">
        <v>4.963355E-3</v>
      </c>
      <c r="T32" s="8">
        <v>9.5295299999999996E-3</v>
      </c>
      <c r="U32" s="8">
        <v>6.835402E-3</v>
      </c>
      <c r="V32" s="8">
        <v>9.1479779999999993E-3</v>
      </c>
      <c r="W32" s="8">
        <v>4.3241759999999999E-3</v>
      </c>
      <c r="X32" s="8">
        <v>4.5960009999999997E-3</v>
      </c>
      <c r="Y32" s="11">
        <f t="shared" si="0"/>
        <v>5.7959931739130438E-3</v>
      </c>
      <c r="Z32" s="13">
        <f t="shared" si="1"/>
        <v>0.57959931739130444</v>
      </c>
      <c r="AE32" s="5">
        <f t="shared" si="2"/>
        <v>2.0031650677865613</v>
      </c>
      <c r="AF32" s="13">
        <v>0.57959931739130444</v>
      </c>
      <c r="AG32" s="20">
        <v>3.4267308181818183</v>
      </c>
    </row>
    <row r="33" spans="1:33" x14ac:dyDescent="0.25">
      <c r="A33" s="9">
        <v>45.32</v>
      </c>
      <c r="B33" s="8">
        <v>5.0989110000000002E-3</v>
      </c>
      <c r="C33" s="8">
        <v>6.903841E-3</v>
      </c>
      <c r="D33" s="8">
        <v>5.3850369999999996E-3</v>
      </c>
      <c r="E33" s="8">
        <v>6.630876E-3</v>
      </c>
      <c r="F33" s="8">
        <v>3.7003349999999999E-3</v>
      </c>
      <c r="G33" s="8">
        <v>3.8409469999999999E-3</v>
      </c>
      <c r="H33" s="8">
        <v>6.9853099999999998E-3</v>
      </c>
      <c r="I33" s="8">
        <v>4.4569759999999996E-3</v>
      </c>
      <c r="J33" s="8">
        <v>7.7503700000000003E-3</v>
      </c>
      <c r="K33" s="8">
        <v>6.1620019999999998E-3</v>
      </c>
      <c r="L33" s="8">
        <v>7.4014470000000002E-3</v>
      </c>
      <c r="M33" s="8">
        <v>8.5643469999999999E-3</v>
      </c>
      <c r="N33" s="8">
        <v>5.5375980000000003E-3</v>
      </c>
      <c r="O33" s="8">
        <v>4.7308660000000002E-3</v>
      </c>
      <c r="P33" s="8">
        <v>7.6237570000000001E-3</v>
      </c>
      <c r="Q33" s="8">
        <v>4.7733580000000001E-3</v>
      </c>
      <c r="R33" s="8">
        <v>3.5660510000000002E-3</v>
      </c>
      <c r="S33" s="8">
        <v>5.2934549999999999E-3</v>
      </c>
      <c r="T33" s="8">
        <v>9.7902200000000005E-3</v>
      </c>
      <c r="U33" s="8">
        <v>7.1333430000000003E-3</v>
      </c>
      <c r="V33" s="8">
        <v>9.8137799999999994E-3</v>
      </c>
      <c r="W33" s="8">
        <v>4.5362730000000004E-3</v>
      </c>
      <c r="X33" s="8">
        <v>4.951301E-3</v>
      </c>
      <c r="Y33" s="11">
        <f t="shared" si="0"/>
        <v>6.1143652608695656E-3</v>
      </c>
      <c r="Z33" s="13">
        <f t="shared" si="1"/>
        <v>0.61143652608695653</v>
      </c>
      <c r="AE33" s="5">
        <f t="shared" si="2"/>
        <v>1.9431661698616598</v>
      </c>
      <c r="AF33" s="13">
        <v>0.61143652608695653</v>
      </c>
      <c r="AG33" s="20">
        <v>3.2748958136363631</v>
      </c>
    </row>
    <row r="34" spans="1:33" x14ac:dyDescent="0.25">
      <c r="A34" s="9">
        <v>53.48</v>
      </c>
      <c r="B34" s="8">
        <v>5.0616039999999999E-3</v>
      </c>
      <c r="C34" s="8">
        <v>6.7776140000000004E-3</v>
      </c>
      <c r="D34" s="8">
        <v>5.410003E-3</v>
      </c>
      <c r="E34" s="8">
        <v>6.4881929999999997E-3</v>
      </c>
      <c r="F34" s="8">
        <v>3.6370700000000001E-3</v>
      </c>
      <c r="G34" s="8">
        <v>3.8738409999999998E-3</v>
      </c>
      <c r="H34" s="8">
        <v>6.9290239999999998E-3</v>
      </c>
      <c r="I34" s="8">
        <v>4.4099780000000002E-3</v>
      </c>
      <c r="J34" s="8">
        <v>7.4966750000000004E-3</v>
      </c>
      <c r="K34" s="8">
        <v>5.909671E-3</v>
      </c>
      <c r="L34" s="8">
        <v>7.3829359999999997E-3</v>
      </c>
      <c r="M34" s="8">
        <v>8.2374590000000008E-3</v>
      </c>
      <c r="N34" s="8">
        <v>5.3063600000000004E-3</v>
      </c>
      <c r="O34" s="8">
        <v>4.5609300000000004E-3</v>
      </c>
      <c r="P34" s="8">
        <v>7.3374429999999999E-3</v>
      </c>
      <c r="Q34" s="8">
        <v>4.576625E-3</v>
      </c>
      <c r="R34" s="8">
        <v>3.4154210000000001E-3</v>
      </c>
      <c r="S34" s="8">
        <v>5.2616049999999999E-3</v>
      </c>
      <c r="T34" s="8">
        <v>9.2415819999999999E-3</v>
      </c>
      <c r="U34" s="8">
        <v>6.7558260000000004E-3</v>
      </c>
      <c r="V34" s="8">
        <v>9.6682920000000002E-3</v>
      </c>
      <c r="W34" s="8">
        <v>4.3602229999999999E-3</v>
      </c>
      <c r="X34" s="8">
        <v>4.8651349999999996E-3</v>
      </c>
      <c r="Y34" s="11">
        <f t="shared" si="0"/>
        <v>5.9549352173913052E-3</v>
      </c>
      <c r="Z34" s="13">
        <f t="shared" si="1"/>
        <v>0.5954935217391305</v>
      </c>
      <c r="AE34" s="5">
        <f t="shared" si="2"/>
        <v>1.7576187404150203</v>
      </c>
      <c r="AF34" s="13">
        <v>0.5954935217391305</v>
      </c>
      <c r="AG34" s="20">
        <v>2.9197439590909102</v>
      </c>
    </row>
    <row r="35" spans="1:33" x14ac:dyDescent="0.25">
      <c r="A35" s="9">
        <v>63.11</v>
      </c>
      <c r="B35" s="8">
        <v>4.8969169999999998E-3</v>
      </c>
      <c r="C35" s="8">
        <v>6.4322329999999999E-3</v>
      </c>
      <c r="D35" s="8">
        <v>5.1668189999999996E-3</v>
      </c>
      <c r="E35" s="8">
        <v>6.126215E-3</v>
      </c>
      <c r="F35" s="8">
        <v>3.5044830000000001E-3</v>
      </c>
      <c r="G35" s="8">
        <v>3.9163710000000001E-3</v>
      </c>
      <c r="H35" s="8">
        <v>6.6279370000000004E-3</v>
      </c>
      <c r="I35" s="8">
        <v>4.1784669999999999E-3</v>
      </c>
      <c r="J35" s="8">
        <v>6.9710520000000002E-3</v>
      </c>
      <c r="K35" s="8">
        <v>5.4985399999999997E-3</v>
      </c>
      <c r="L35" s="8">
        <v>7.094103E-3</v>
      </c>
      <c r="M35" s="8">
        <v>7.7909219999999996E-3</v>
      </c>
      <c r="N35" s="8">
        <v>4.9940039999999998E-3</v>
      </c>
      <c r="O35" s="8">
        <v>4.2506360000000003E-3</v>
      </c>
      <c r="P35" s="8">
        <v>6.7205670000000002E-3</v>
      </c>
      <c r="Q35" s="8">
        <v>4.1865310000000003E-3</v>
      </c>
      <c r="R35" s="8">
        <v>3.1759079999999999E-3</v>
      </c>
      <c r="S35" s="8">
        <v>5.091E-3</v>
      </c>
      <c r="T35" s="8">
        <v>8.4600930000000001E-3</v>
      </c>
      <c r="U35" s="8">
        <v>6.1684620000000004E-3</v>
      </c>
      <c r="V35" s="8">
        <v>9.1402040000000007E-3</v>
      </c>
      <c r="W35" s="8">
        <v>4.0658930000000001E-3</v>
      </c>
      <c r="X35" s="8">
        <v>4.7249780000000003E-3</v>
      </c>
      <c r="Y35" s="11">
        <f t="shared" si="0"/>
        <v>5.6166232608695641E-3</v>
      </c>
      <c r="Z35" s="13">
        <f t="shared" si="1"/>
        <v>0.56166232608695643</v>
      </c>
      <c r="AE35" s="5">
        <f t="shared" si="2"/>
        <v>1.52810434486166</v>
      </c>
      <c r="AF35" s="13">
        <v>0.56166232608695643</v>
      </c>
      <c r="AG35" s="20">
        <v>2.4945463636363634</v>
      </c>
    </row>
    <row r="36" spans="1:33" x14ac:dyDescent="0.25">
      <c r="A36" s="9">
        <v>74.48</v>
      </c>
      <c r="B36" s="8">
        <v>4.2958809999999997E-3</v>
      </c>
      <c r="C36" s="8">
        <v>5.6050400000000004E-3</v>
      </c>
      <c r="D36" s="8">
        <v>4.4781049999999996E-3</v>
      </c>
      <c r="E36" s="8">
        <v>5.2536019999999996E-3</v>
      </c>
      <c r="F36" s="8">
        <v>3.1594409999999998E-3</v>
      </c>
      <c r="G36" s="8">
        <v>3.661858E-3</v>
      </c>
      <c r="H36" s="8">
        <v>5.7246759999999997E-3</v>
      </c>
      <c r="I36" s="8">
        <v>3.6007629999999999E-3</v>
      </c>
      <c r="J36" s="8">
        <v>5.9253539999999999E-3</v>
      </c>
      <c r="K36" s="8">
        <v>4.6453939999999997E-3</v>
      </c>
      <c r="L36" s="8">
        <v>6.3045219999999999E-3</v>
      </c>
      <c r="M36" s="8">
        <v>6.6408040000000002E-3</v>
      </c>
      <c r="N36" s="8">
        <v>4.3408489999999999E-3</v>
      </c>
      <c r="O36" s="8">
        <v>3.7129239999999998E-3</v>
      </c>
      <c r="P36" s="8">
        <v>5.7141300000000004E-3</v>
      </c>
      <c r="Q36" s="8">
        <v>3.40851E-3</v>
      </c>
      <c r="R36" s="8">
        <v>2.6554450000000002E-3</v>
      </c>
      <c r="S36" s="8">
        <v>4.5653580000000003E-3</v>
      </c>
      <c r="T36" s="8">
        <v>7.0351440000000001E-3</v>
      </c>
      <c r="U36" s="8">
        <v>5.0122259999999998E-3</v>
      </c>
      <c r="V36" s="8">
        <v>7.9218799999999992E-3</v>
      </c>
      <c r="W36" s="8">
        <v>3.3710260000000001E-3</v>
      </c>
      <c r="X36" s="8">
        <v>4.0882729999999999E-3</v>
      </c>
      <c r="Y36" s="11">
        <f t="shared" si="0"/>
        <v>4.8313567391304359E-3</v>
      </c>
      <c r="Z36" s="13">
        <f t="shared" si="1"/>
        <v>0.48313567391304357</v>
      </c>
      <c r="AE36" s="5">
        <f t="shared" si="2"/>
        <v>1.2283126324110674</v>
      </c>
      <c r="AF36" s="13">
        <v>0.48313567391304357</v>
      </c>
      <c r="AG36" s="20">
        <v>1.9734895909090913</v>
      </c>
    </row>
    <row r="37" spans="1:33" x14ac:dyDescent="0.25">
      <c r="A37" s="9">
        <v>87.89</v>
      </c>
      <c r="B37" s="8">
        <v>3.725145E-3</v>
      </c>
      <c r="C37" s="8">
        <v>4.8095380000000004E-3</v>
      </c>
      <c r="D37" s="8">
        <v>3.7570279999999999E-3</v>
      </c>
      <c r="E37" s="8">
        <v>4.3679859999999999E-3</v>
      </c>
      <c r="F37" s="8">
        <v>2.7912919999999999E-3</v>
      </c>
      <c r="G37" s="8">
        <v>3.4419009999999998E-3</v>
      </c>
      <c r="H37" s="8">
        <v>4.7950579999999996E-3</v>
      </c>
      <c r="I37" s="8">
        <v>3.0027040000000001E-3</v>
      </c>
      <c r="J37" s="8">
        <v>4.8574589999999997E-3</v>
      </c>
      <c r="K37" s="8">
        <v>3.7604880000000002E-3</v>
      </c>
      <c r="L37" s="8">
        <v>5.3946209999999996E-3</v>
      </c>
      <c r="M37" s="8">
        <v>5.4529009999999996E-3</v>
      </c>
      <c r="N37" s="8">
        <v>3.7098169999999998E-3</v>
      </c>
      <c r="O37" s="8">
        <v>3.1436789999999999E-3</v>
      </c>
      <c r="P37" s="8">
        <v>4.7076940000000001E-3</v>
      </c>
      <c r="Q37" s="8">
        <v>2.5722150000000001E-3</v>
      </c>
      <c r="R37" s="8">
        <v>2.1195469999999998E-3</v>
      </c>
      <c r="S37" s="8">
        <v>3.9999659999999998E-3</v>
      </c>
      <c r="T37" s="8">
        <v>5.5434999999999998E-3</v>
      </c>
      <c r="U37" s="8">
        <v>3.8501730000000001E-3</v>
      </c>
      <c r="V37" s="8">
        <v>6.4969859999999997E-3</v>
      </c>
      <c r="W37" s="8">
        <v>2.6665030000000002E-3</v>
      </c>
      <c r="X37" s="8">
        <v>3.4302989999999999E-3</v>
      </c>
      <c r="Y37" s="11">
        <f t="shared" si="0"/>
        <v>4.0172391304347825E-3</v>
      </c>
      <c r="Z37" s="13">
        <f t="shared" si="1"/>
        <v>0.40172391304347826</v>
      </c>
      <c r="AE37" s="5">
        <f t="shared" si="2"/>
        <v>0.95343357924901184</v>
      </c>
      <c r="AF37" s="13">
        <v>0.40172391304347826</v>
      </c>
      <c r="AG37" s="20">
        <v>1.5051432454545455</v>
      </c>
    </row>
    <row r="38" spans="1:33" x14ac:dyDescent="0.25">
      <c r="A38" s="9">
        <v>103.72</v>
      </c>
      <c r="B38" s="8">
        <v>3.0338299999999999E-3</v>
      </c>
      <c r="C38" s="8">
        <v>3.8786770000000001E-3</v>
      </c>
      <c r="D38" s="8">
        <v>2.9568929999999999E-3</v>
      </c>
      <c r="E38" s="8">
        <v>3.3692069999999999E-3</v>
      </c>
      <c r="F38" s="8">
        <v>2.350455E-3</v>
      </c>
      <c r="G38" s="8">
        <v>3.0870450000000001E-3</v>
      </c>
      <c r="H38" s="8">
        <v>3.738126E-3</v>
      </c>
      <c r="I38" s="8">
        <v>2.3313359999999998E-3</v>
      </c>
      <c r="J38" s="8">
        <v>3.736446E-3</v>
      </c>
      <c r="K38" s="8">
        <v>2.923658E-3</v>
      </c>
      <c r="L38" s="8">
        <v>4.4046119999999996E-3</v>
      </c>
      <c r="M38" s="8">
        <v>4.2753039999999997E-3</v>
      </c>
      <c r="N38" s="8">
        <v>2.9913460000000002E-3</v>
      </c>
      <c r="O38" s="8">
        <v>2.552112E-3</v>
      </c>
      <c r="P38" s="8">
        <v>3.7246829999999999E-3</v>
      </c>
      <c r="Q38" s="8">
        <v>1.862821E-3</v>
      </c>
      <c r="R38" s="8">
        <v>1.6161459999999999E-3</v>
      </c>
      <c r="S38" s="8">
        <v>3.322729E-3</v>
      </c>
      <c r="T38" s="8">
        <v>4.2449799999999998E-3</v>
      </c>
      <c r="U38" s="8">
        <v>2.8582820000000002E-3</v>
      </c>
      <c r="V38" s="8">
        <v>5.0831970000000002E-3</v>
      </c>
      <c r="W38" s="8">
        <v>2.0100959999999998E-3</v>
      </c>
      <c r="X38" s="8">
        <v>2.7886859999999999E-3</v>
      </c>
      <c r="Y38" s="11">
        <f t="shared" si="0"/>
        <v>3.1800290000000004E-3</v>
      </c>
      <c r="Z38" s="13">
        <f t="shared" si="1"/>
        <v>0.31800290000000003</v>
      </c>
      <c r="AE38" s="5">
        <f t="shared" si="2"/>
        <v>0.70637300681818183</v>
      </c>
      <c r="AF38" s="13">
        <v>0.31800290000000003</v>
      </c>
      <c r="AG38" s="20">
        <v>1.0947431136363637</v>
      </c>
    </row>
    <row r="39" spans="1:33" x14ac:dyDescent="0.25">
      <c r="A39" s="9">
        <v>122.39</v>
      </c>
      <c r="B39" s="8">
        <v>2.9168199999999998E-4</v>
      </c>
      <c r="C39" s="8">
        <v>3.6873899999999998E-4</v>
      </c>
      <c r="D39" s="8">
        <v>2.7538900000000002E-4</v>
      </c>
      <c r="E39" s="8">
        <v>3.0264099999999998E-4</v>
      </c>
      <c r="F39" s="8">
        <v>2.3578299999999999E-4</v>
      </c>
      <c r="G39" s="8">
        <v>3.2453199999999999E-4</v>
      </c>
      <c r="H39" s="8">
        <v>3.3988699999999998E-4</v>
      </c>
      <c r="I39" s="8">
        <v>2.1284099999999999E-4</v>
      </c>
      <c r="J39" s="8">
        <v>3.3985900000000003E-4</v>
      </c>
      <c r="K39" s="8">
        <v>2.6513600000000002E-4</v>
      </c>
      <c r="L39" s="8">
        <v>4.2786899999999999E-4</v>
      </c>
      <c r="M39" s="8">
        <v>4.08324E-4</v>
      </c>
      <c r="N39" s="8">
        <v>2.8387699999999998E-4</v>
      </c>
      <c r="O39" s="8">
        <v>2.4760100000000002E-4</v>
      </c>
      <c r="P39" s="8">
        <v>3.54159E-4</v>
      </c>
      <c r="Q39" s="8">
        <v>1.7177800000000001E-4</v>
      </c>
      <c r="R39" s="8">
        <v>1.5020699999999999E-4</v>
      </c>
      <c r="S39" s="8">
        <v>3.3170200000000002E-4</v>
      </c>
      <c r="T39" s="8">
        <v>4.0352299999999998E-4</v>
      </c>
      <c r="U39" s="8">
        <v>2.5777900000000003E-4</v>
      </c>
      <c r="V39" s="8">
        <v>4.68927E-4</v>
      </c>
      <c r="W39" s="8">
        <v>1.8711800000000001E-4</v>
      </c>
      <c r="X39" s="8">
        <v>2.6365500000000001E-4</v>
      </c>
      <c r="Y39" s="11">
        <f t="shared" si="0"/>
        <v>3.0056556521739126E-4</v>
      </c>
      <c r="Z39" s="13">
        <f t="shared" si="1"/>
        <v>3.0056556521739126E-2</v>
      </c>
      <c r="AE39" s="5">
        <f t="shared" si="2"/>
        <v>6.4158721442687749E-2</v>
      </c>
      <c r="AF39" s="13">
        <v>3.0056556521739126E-2</v>
      </c>
      <c r="AG39" s="20">
        <v>9.8260886363636363E-2</v>
      </c>
    </row>
    <row r="40" spans="1:33" x14ac:dyDescent="0.25">
      <c r="A40" s="9">
        <v>125</v>
      </c>
      <c r="B40" s="8">
        <v>2.1714109999999998E-3</v>
      </c>
      <c r="C40" s="8">
        <v>2.7450529999999999E-3</v>
      </c>
      <c r="D40" s="8">
        <v>2.050119E-3</v>
      </c>
      <c r="E40" s="8">
        <v>2.2529939999999999E-3</v>
      </c>
      <c r="F40" s="8">
        <v>1.7552729999999999E-3</v>
      </c>
      <c r="G40" s="8">
        <v>2.415964E-3</v>
      </c>
      <c r="H40" s="8">
        <v>2.5302689999999999E-3</v>
      </c>
      <c r="I40" s="8">
        <v>1.584479E-3</v>
      </c>
      <c r="J40" s="8">
        <v>2.5300610000000001E-3</v>
      </c>
      <c r="K40" s="8">
        <v>1.9737909999999999E-3</v>
      </c>
      <c r="L40" s="8">
        <v>3.185247E-3</v>
      </c>
      <c r="M40" s="8">
        <v>3.0397419999999998E-3</v>
      </c>
      <c r="N40" s="8">
        <v>2.1133079999999999E-3</v>
      </c>
      <c r="O40" s="8">
        <v>1.843255E-3</v>
      </c>
      <c r="P40" s="8">
        <v>2.6365189999999999E-3</v>
      </c>
      <c r="Q40" s="8">
        <v>1.2787950000000001E-3</v>
      </c>
      <c r="R40" s="8">
        <v>1.1182060000000001E-3</v>
      </c>
      <c r="S40" s="8">
        <v>2.4693359999999999E-3</v>
      </c>
      <c r="T40" s="8">
        <v>3.0040029999999999E-3</v>
      </c>
      <c r="U40" s="8">
        <v>1.91902E-3</v>
      </c>
      <c r="V40" s="8">
        <v>3.4909020000000002E-3</v>
      </c>
      <c r="W40" s="8">
        <v>1.39299E-3</v>
      </c>
      <c r="X40" s="8">
        <v>1.9627669999999998E-3</v>
      </c>
      <c r="Y40" s="11">
        <f t="shared" si="0"/>
        <v>2.2375436521739128E-3</v>
      </c>
      <c r="Z40" s="13">
        <f t="shared" si="1"/>
        <v>0.22375436521739128</v>
      </c>
      <c r="AE40" s="5">
        <f t="shared" si="2"/>
        <v>0.47762459169960469</v>
      </c>
      <c r="AF40" s="13">
        <v>0.22375436521739128</v>
      </c>
      <c r="AG40" s="20">
        <v>0.73149481818181816</v>
      </c>
    </row>
    <row r="41" spans="1:33" x14ac:dyDescent="0.25">
      <c r="A41" s="9">
        <v>144.43</v>
      </c>
      <c r="B41" s="8">
        <v>1.9601689999999999E-3</v>
      </c>
      <c r="C41" s="8">
        <v>2.4767460000000002E-3</v>
      </c>
      <c r="D41" s="8">
        <v>1.8019990000000001E-3</v>
      </c>
      <c r="E41" s="8">
        <v>1.9075889999999999E-3</v>
      </c>
      <c r="F41" s="8">
        <v>1.660148E-3</v>
      </c>
      <c r="G41" s="8">
        <v>2.4421249999999999E-3</v>
      </c>
      <c r="H41" s="8">
        <v>2.1755110000000002E-3</v>
      </c>
      <c r="I41" s="8">
        <v>1.35432E-3</v>
      </c>
      <c r="J41" s="8">
        <v>2.1651249999999999E-3</v>
      </c>
      <c r="K41" s="8">
        <v>1.706293E-3</v>
      </c>
      <c r="L41" s="8">
        <v>2.9116210000000001E-3</v>
      </c>
      <c r="M41" s="8">
        <v>2.751926E-3</v>
      </c>
      <c r="N41" s="8">
        <v>1.9104790000000001E-3</v>
      </c>
      <c r="O41" s="8">
        <v>1.6935019999999999E-3</v>
      </c>
      <c r="P41" s="8">
        <v>2.4145799999999999E-3</v>
      </c>
      <c r="Q41" s="8">
        <v>1.0785390000000001E-3</v>
      </c>
      <c r="R41" s="8">
        <v>9.7381500000000005E-4</v>
      </c>
      <c r="S41" s="8">
        <v>2.3309469999999999E-3</v>
      </c>
      <c r="T41" s="8">
        <v>2.6837419999999998E-3</v>
      </c>
      <c r="U41" s="8">
        <v>1.6386759999999999E-3</v>
      </c>
      <c r="V41" s="8">
        <v>3.0141569999999999E-3</v>
      </c>
      <c r="W41" s="8">
        <v>1.2178689999999999E-3</v>
      </c>
      <c r="X41" s="8">
        <v>1.8525799999999999E-3</v>
      </c>
      <c r="Y41" s="11">
        <f t="shared" si="0"/>
        <v>2.0053242608695653E-3</v>
      </c>
      <c r="Z41" s="13">
        <f t="shared" si="1"/>
        <v>0.20053242608695654</v>
      </c>
      <c r="AE41" s="5">
        <f t="shared" si="2"/>
        <v>0.40964234940711458</v>
      </c>
      <c r="AF41" s="13">
        <v>0.20053242608695654</v>
      </c>
      <c r="AG41" s="20">
        <v>0.61875227272727262</v>
      </c>
    </row>
    <row r="42" spans="1:33" x14ac:dyDescent="0.25">
      <c r="A42" s="9">
        <v>170.44</v>
      </c>
      <c r="B42" s="8">
        <v>1.541752E-3</v>
      </c>
      <c r="C42" s="8">
        <v>1.9933210000000002E-3</v>
      </c>
      <c r="D42" s="8">
        <v>1.3879070000000001E-3</v>
      </c>
      <c r="E42" s="8">
        <v>1.4380720000000001E-3</v>
      </c>
      <c r="F42" s="8">
        <v>1.3994599999999999E-3</v>
      </c>
      <c r="G42" s="8">
        <v>2.1490699999999999E-3</v>
      </c>
      <c r="H42" s="8">
        <v>1.653746E-3</v>
      </c>
      <c r="I42" s="8">
        <v>1.00548E-3</v>
      </c>
      <c r="J42" s="8">
        <v>1.6577359999999999E-3</v>
      </c>
      <c r="K42" s="8">
        <v>1.2301860000000001E-3</v>
      </c>
      <c r="L42" s="8">
        <v>2.339701E-3</v>
      </c>
      <c r="M42" s="8">
        <v>2.0907080000000001E-3</v>
      </c>
      <c r="N42" s="8">
        <v>1.529648E-3</v>
      </c>
      <c r="O42" s="8">
        <v>1.406926E-3</v>
      </c>
      <c r="P42" s="8">
        <v>2.0657980000000002E-3</v>
      </c>
      <c r="Q42" s="8">
        <v>7.5947999999999999E-4</v>
      </c>
      <c r="R42" s="8">
        <v>7.1789E-4</v>
      </c>
      <c r="S42" s="8">
        <v>1.980108E-3</v>
      </c>
      <c r="T42" s="8">
        <v>2.040282E-3</v>
      </c>
      <c r="U42" s="8">
        <v>1.167871E-3</v>
      </c>
      <c r="V42" s="8">
        <v>2.2856059999999999E-3</v>
      </c>
      <c r="W42" s="8">
        <v>8.9698800000000004E-4</v>
      </c>
      <c r="X42" s="8">
        <v>1.507368E-3</v>
      </c>
      <c r="Y42" s="11">
        <f t="shared" si="0"/>
        <v>1.575874086956522E-3</v>
      </c>
      <c r="Z42" s="13">
        <f t="shared" si="1"/>
        <v>0.15758740869565219</v>
      </c>
      <c r="AE42" s="5">
        <f t="shared" si="2"/>
        <v>0.31390738616600788</v>
      </c>
      <c r="AF42" s="13">
        <v>0.15758740869565219</v>
      </c>
      <c r="AG42" s="20">
        <v>0.47022736363636364</v>
      </c>
    </row>
    <row r="43" spans="1:33" x14ac:dyDescent="0.25">
      <c r="A43" s="9">
        <v>201.13</v>
      </c>
      <c r="B43" s="8">
        <v>1.1293130000000001E-3</v>
      </c>
      <c r="C43" s="8">
        <v>1.52601E-3</v>
      </c>
      <c r="D43" s="8">
        <v>9.9554500000000002E-4</v>
      </c>
      <c r="E43" s="8">
        <v>1.029002E-3</v>
      </c>
      <c r="F43" s="8">
        <v>1.1199269999999999E-3</v>
      </c>
      <c r="G43" s="8">
        <v>1.7915559999999999E-3</v>
      </c>
      <c r="H43" s="8">
        <v>1.1909469999999999E-3</v>
      </c>
      <c r="I43" s="8">
        <v>6.9751399999999999E-4</v>
      </c>
      <c r="J43" s="8">
        <v>1.181266E-3</v>
      </c>
      <c r="K43" s="8">
        <v>8.3158500000000003E-4</v>
      </c>
      <c r="L43" s="8">
        <v>1.767462E-3</v>
      </c>
      <c r="M43" s="8">
        <v>1.527385E-3</v>
      </c>
      <c r="N43" s="8">
        <v>1.1698850000000001E-3</v>
      </c>
      <c r="O43" s="8">
        <v>1.1292800000000001E-3</v>
      </c>
      <c r="P43" s="8">
        <v>1.734368E-3</v>
      </c>
      <c r="Q43" s="8">
        <v>5.1940299999999999E-4</v>
      </c>
      <c r="R43" s="8">
        <v>5.1461200000000001E-4</v>
      </c>
      <c r="S43" s="8">
        <v>1.601863E-3</v>
      </c>
      <c r="T43" s="8">
        <v>1.4710560000000001E-3</v>
      </c>
      <c r="U43" s="8">
        <v>7.9222400000000001E-4</v>
      </c>
      <c r="V43" s="8">
        <v>1.6297989999999999E-3</v>
      </c>
      <c r="W43" s="8">
        <v>6.2985500000000002E-4</v>
      </c>
      <c r="X43" s="8">
        <v>1.2104209999999999E-3</v>
      </c>
      <c r="Y43" s="11">
        <f t="shared" si="0"/>
        <v>1.182186E-3</v>
      </c>
      <c r="Z43" s="13">
        <f t="shared" si="1"/>
        <v>0.11821860000000001</v>
      </c>
      <c r="AE43" s="5">
        <f t="shared" si="2"/>
        <v>0.23705855227272724</v>
      </c>
      <c r="AF43" s="13">
        <v>0.11821860000000001</v>
      </c>
      <c r="AG43" s="20">
        <v>0.35589850454545446</v>
      </c>
    </row>
    <row r="44" spans="1:33" x14ac:dyDescent="0.25">
      <c r="A44" s="9">
        <v>237.35</v>
      </c>
      <c r="B44" s="8">
        <v>2.6500800000000001E-4</v>
      </c>
      <c r="C44" s="8">
        <v>3.5182300000000002E-4</v>
      </c>
      <c r="D44" s="8">
        <v>2.3426600000000001E-4</v>
      </c>
      <c r="E44" s="8">
        <v>2.20306E-4</v>
      </c>
      <c r="F44" s="8">
        <v>2.6493799999999999E-4</v>
      </c>
      <c r="G44" s="8">
        <v>4.3663600000000001E-4</v>
      </c>
      <c r="H44" s="8">
        <v>2.5491499999999998E-4</v>
      </c>
      <c r="I44" s="8">
        <v>1.6231700000000001E-4</v>
      </c>
      <c r="J44" s="8">
        <v>2.4544200000000001E-4</v>
      </c>
      <c r="K44" s="8">
        <v>1.9792099999999999E-4</v>
      </c>
      <c r="L44" s="8">
        <v>4.3707199999999999E-4</v>
      </c>
      <c r="M44" s="8">
        <v>3.6633199999999997E-4</v>
      </c>
      <c r="N44" s="8">
        <v>2.6550100000000002E-4</v>
      </c>
      <c r="O44" s="8">
        <v>2.7031499999999998E-4</v>
      </c>
      <c r="P44" s="8">
        <v>4.3886000000000001E-4</v>
      </c>
      <c r="Q44" s="8">
        <v>1.2621999999999999E-4</v>
      </c>
      <c r="R44" s="8">
        <v>1.22879E-4</v>
      </c>
      <c r="S44" s="8">
        <v>3.9029499999999998E-4</v>
      </c>
      <c r="T44" s="8">
        <v>3.4914100000000002E-4</v>
      </c>
      <c r="U44" s="8">
        <v>1.7599799999999999E-4</v>
      </c>
      <c r="V44" s="8">
        <v>3.4859600000000001E-4</v>
      </c>
      <c r="W44" s="8">
        <v>1.47508E-4</v>
      </c>
      <c r="X44" s="8">
        <v>3.0192199999999999E-4</v>
      </c>
      <c r="Y44" s="11">
        <f t="shared" si="0"/>
        <v>2.7713960869565213E-4</v>
      </c>
      <c r="Z44" s="13">
        <f t="shared" si="1"/>
        <v>2.7713960869565214E-2</v>
      </c>
      <c r="AE44" s="5">
        <f t="shared" si="2"/>
        <v>5.8911884980237153E-2</v>
      </c>
      <c r="AF44" s="13">
        <v>2.7713960869565214E-2</v>
      </c>
      <c r="AG44" s="20">
        <v>9.0109809090909085E-2</v>
      </c>
    </row>
    <row r="45" spans="1:33" x14ac:dyDescent="0.25">
      <c r="A45" s="9">
        <v>250</v>
      </c>
      <c r="B45" s="8">
        <v>6.30363E-4</v>
      </c>
      <c r="C45" s="8">
        <v>8.36865E-4</v>
      </c>
      <c r="D45" s="8">
        <v>5.5723899999999995E-4</v>
      </c>
      <c r="E45" s="8">
        <v>5.2403300000000003E-4</v>
      </c>
      <c r="F45" s="8">
        <v>6.3019599999999997E-4</v>
      </c>
      <c r="G45" s="8">
        <v>1.038607E-3</v>
      </c>
      <c r="H45" s="8">
        <v>6.0635500000000004E-4</v>
      </c>
      <c r="I45" s="8">
        <v>3.86096E-4</v>
      </c>
      <c r="J45" s="8">
        <v>5.8382200000000001E-4</v>
      </c>
      <c r="K45" s="8">
        <v>4.7078499999999999E-4</v>
      </c>
      <c r="L45" s="8">
        <v>1.039643E-3</v>
      </c>
      <c r="M45" s="8">
        <v>8.71377E-4</v>
      </c>
      <c r="N45" s="8">
        <v>6.31534E-4</v>
      </c>
      <c r="O45" s="8">
        <v>6.4298700000000003E-4</v>
      </c>
      <c r="P45" s="8">
        <v>1.0438979999999999E-3</v>
      </c>
      <c r="Q45" s="8">
        <v>3.0023499999999999E-4</v>
      </c>
      <c r="R45" s="8">
        <v>2.9228799999999998E-4</v>
      </c>
      <c r="S45" s="8">
        <v>9.2837799999999999E-4</v>
      </c>
      <c r="T45" s="8">
        <v>8.3048699999999998E-4</v>
      </c>
      <c r="U45" s="8">
        <v>4.1863799999999999E-4</v>
      </c>
      <c r="V45" s="8">
        <v>8.2919099999999996E-4</v>
      </c>
      <c r="W45" s="8">
        <v>3.5087200000000001E-4</v>
      </c>
      <c r="X45" s="8">
        <v>7.1816899999999995E-4</v>
      </c>
      <c r="Y45" s="11">
        <f t="shared" si="0"/>
        <v>6.5921991304347823E-4</v>
      </c>
      <c r="Z45" s="13">
        <f t="shared" si="1"/>
        <v>6.5921991304347824E-2</v>
      </c>
      <c r="AE45" s="5">
        <f t="shared" si="2"/>
        <v>0.14013091837944666</v>
      </c>
      <c r="AF45" s="13">
        <v>6.5921991304347824E-2</v>
      </c>
      <c r="AG45" s="20">
        <v>0.21433984545454551</v>
      </c>
    </row>
    <row r="46" spans="1:33" x14ac:dyDescent="0.25">
      <c r="A46" s="9">
        <v>280.08999999999997</v>
      </c>
      <c r="B46" s="8">
        <v>2.98893E-4</v>
      </c>
      <c r="C46" s="8">
        <v>3.5478400000000002E-4</v>
      </c>
      <c r="D46" s="8">
        <v>2.8608399999999998E-4</v>
      </c>
      <c r="E46" s="8">
        <v>2.0257200000000001E-4</v>
      </c>
      <c r="F46" s="8">
        <v>2.6908200000000002E-4</v>
      </c>
      <c r="G46" s="8">
        <v>4.57551E-4</v>
      </c>
      <c r="H46" s="8">
        <v>2.3245000000000001E-4</v>
      </c>
      <c r="I46" s="8">
        <v>2.03449E-4</v>
      </c>
      <c r="J46" s="8">
        <v>2.16283E-4</v>
      </c>
      <c r="K46" s="8">
        <v>2.6676899999999998E-4</v>
      </c>
      <c r="L46" s="8">
        <v>5.5693099999999998E-4</v>
      </c>
      <c r="M46" s="8">
        <v>4.7328399999999998E-4</v>
      </c>
      <c r="N46" s="8">
        <v>2.58077E-4</v>
      </c>
      <c r="O46" s="8">
        <v>2.8158600000000001E-4</v>
      </c>
      <c r="P46" s="8">
        <v>4.9394200000000004E-4</v>
      </c>
      <c r="Q46" s="8">
        <v>2.0772499999999999E-4</v>
      </c>
      <c r="R46" s="8">
        <v>1.63525E-4</v>
      </c>
      <c r="S46" s="8">
        <v>4.1203000000000002E-4</v>
      </c>
      <c r="T46" s="8">
        <v>4.46947E-4</v>
      </c>
      <c r="U46" s="8">
        <v>2.0802400000000001E-4</v>
      </c>
      <c r="V46" s="8">
        <v>3.1657400000000002E-4</v>
      </c>
      <c r="W46" s="8">
        <v>1.9117200000000001E-4</v>
      </c>
      <c r="X46" s="8">
        <v>3.2447200000000002E-4</v>
      </c>
      <c r="Y46" s="11">
        <f t="shared" si="0"/>
        <v>3.0966113043478258E-4</v>
      </c>
      <c r="Z46" s="13">
        <f t="shared" si="1"/>
        <v>3.0966113043478259E-2</v>
      </c>
      <c r="AE46" s="5">
        <f t="shared" si="2"/>
        <v>7.6126299703557318E-2</v>
      </c>
      <c r="AF46" s="13">
        <v>3.0966113043478259E-2</v>
      </c>
      <c r="AG46" s="20">
        <v>0.12128648636363637</v>
      </c>
    </row>
    <row r="47" spans="1:33" x14ac:dyDescent="0.25">
      <c r="A47" s="9">
        <v>300</v>
      </c>
      <c r="B47" s="8">
        <v>1.6129940999999998E-2</v>
      </c>
      <c r="C47" s="8">
        <v>2.2828663999999999E-2</v>
      </c>
      <c r="D47" s="8">
        <v>1.8063018E-2</v>
      </c>
      <c r="E47" s="8">
        <v>2.1223585999999999E-2</v>
      </c>
      <c r="F47" s="8">
        <v>1.7343989000000001E-2</v>
      </c>
      <c r="G47" s="8">
        <v>1.6271978999999999E-2</v>
      </c>
      <c r="H47" s="8">
        <v>1.9937450999999998E-2</v>
      </c>
      <c r="I47" s="8">
        <v>1.3547807E-2</v>
      </c>
      <c r="J47" s="8">
        <v>1.6818481E-2</v>
      </c>
      <c r="K47" s="8">
        <v>1.544684E-2</v>
      </c>
      <c r="L47" s="8">
        <v>1.7101147000000001E-2</v>
      </c>
      <c r="M47" s="8">
        <v>2.0503351999999999E-2</v>
      </c>
      <c r="N47" s="8">
        <v>1.2811634000000001E-2</v>
      </c>
      <c r="O47" s="8">
        <v>1.3047688999999999E-2</v>
      </c>
      <c r="P47" s="8">
        <v>1.9158290000000001E-2</v>
      </c>
      <c r="Q47" s="8">
        <v>1.4637139E-2</v>
      </c>
      <c r="R47" s="8">
        <v>1.1664346000000001E-2</v>
      </c>
      <c r="S47" s="8">
        <v>1.5730928000000002E-2</v>
      </c>
      <c r="T47" s="8">
        <v>1.7284213999999999E-2</v>
      </c>
      <c r="U47" s="8">
        <v>1.7324483000000002E-2</v>
      </c>
      <c r="V47" s="8">
        <v>1.7388251E-2</v>
      </c>
      <c r="W47" s="8">
        <v>2.0766862000000001E-2</v>
      </c>
      <c r="X47" s="8">
        <v>1.874342E-2</v>
      </c>
      <c r="Y47" s="11">
        <f t="shared" si="0"/>
        <v>1.7120587434782609E-2</v>
      </c>
      <c r="Z47" s="13">
        <f t="shared" si="1"/>
        <v>1.7120587434782608</v>
      </c>
      <c r="AE47" s="5">
        <f t="shared" si="2"/>
        <v>1.7620754512845851</v>
      </c>
      <c r="AF47" s="13">
        <v>1.7120587434782608</v>
      </c>
      <c r="AG47" s="20">
        <v>1.8120921590909094</v>
      </c>
    </row>
    <row r="48" spans="1:33" x14ac:dyDescent="0.25">
      <c r="A48" s="9">
        <v>330.52</v>
      </c>
      <c r="B48" s="8">
        <v>3.1230226999999999E-2</v>
      </c>
      <c r="C48" s="8">
        <v>4.4149994999999997E-2</v>
      </c>
      <c r="D48" s="8">
        <v>3.5071629E-2</v>
      </c>
      <c r="E48" s="8">
        <v>4.1147265000000002E-2</v>
      </c>
      <c r="F48" s="8">
        <v>3.3532182000000001E-2</v>
      </c>
      <c r="G48" s="8">
        <v>3.1270147999999998E-2</v>
      </c>
      <c r="H48" s="8">
        <v>3.8594455999999999E-2</v>
      </c>
      <c r="I48" s="8">
        <v>2.6326512E-2</v>
      </c>
      <c r="J48" s="8">
        <v>3.2511122000000003E-2</v>
      </c>
      <c r="K48" s="8">
        <v>3.0044246E-2</v>
      </c>
      <c r="L48" s="8">
        <v>3.3116117E-2</v>
      </c>
      <c r="M48" s="8">
        <v>3.9776355999999999E-2</v>
      </c>
      <c r="N48" s="8">
        <v>2.4689341E-2</v>
      </c>
      <c r="O48" s="8">
        <v>2.5150411000000001E-2</v>
      </c>
      <c r="P48" s="8">
        <v>3.6945177000000003E-2</v>
      </c>
      <c r="Q48" s="8">
        <v>2.8636116999999999E-2</v>
      </c>
      <c r="R48" s="8">
        <v>2.2694882999999999E-2</v>
      </c>
      <c r="S48" s="8">
        <v>3.0300671000000001E-2</v>
      </c>
      <c r="T48" s="8">
        <v>3.3480941E-2</v>
      </c>
      <c r="U48" s="8">
        <v>3.3651905000000003E-2</v>
      </c>
      <c r="V48" s="8">
        <v>3.3516089999999998E-2</v>
      </c>
      <c r="W48" s="8">
        <v>4.0422160999999998E-2</v>
      </c>
      <c r="X48" s="8">
        <v>3.6257422999999997E-2</v>
      </c>
      <c r="Y48" s="11">
        <f t="shared" si="0"/>
        <v>3.3152842391304345E-2</v>
      </c>
      <c r="Z48" s="13">
        <f t="shared" si="1"/>
        <v>3.3152842391304347</v>
      </c>
      <c r="AE48" s="5">
        <f t="shared" si="2"/>
        <v>3.3999105491106714</v>
      </c>
      <c r="AF48" s="13">
        <v>3.3152842391304347</v>
      </c>
      <c r="AG48" s="20">
        <v>3.484536859090908</v>
      </c>
    </row>
    <row r="49" spans="1:33" x14ac:dyDescent="0.25">
      <c r="A49" s="9">
        <v>390.04</v>
      </c>
      <c r="B49" s="8">
        <v>3.6618627000000001E-2</v>
      </c>
      <c r="C49" s="8">
        <v>5.1842286000000001E-2</v>
      </c>
      <c r="D49" s="8">
        <v>4.1166674E-2</v>
      </c>
      <c r="E49" s="8">
        <v>4.8410465E-2</v>
      </c>
      <c r="F49" s="8">
        <v>3.9366060000000001E-2</v>
      </c>
      <c r="G49" s="8">
        <v>3.6566683000000003E-2</v>
      </c>
      <c r="H49" s="8">
        <v>4.5369771000000003E-2</v>
      </c>
      <c r="I49" s="8">
        <v>3.0910501E-2</v>
      </c>
      <c r="J49" s="8">
        <v>3.8193614000000001E-2</v>
      </c>
      <c r="K49" s="8">
        <v>3.5190774000000001E-2</v>
      </c>
      <c r="L49" s="8">
        <v>3.8645280999999997E-2</v>
      </c>
      <c r="M49" s="8">
        <v>4.6542715999999998E-2</v>
      </c>
      <c r="N49" s="8">
        <v>2.8949421999999999E-2</v>
      </c>
      <c r="O49" s="8">
        <v>2.9475751000000001E-2</v>
      </c>
      <c r="P49" s="8">
        <v>4.3270575999999998E-2</v>
      </c>
      <c r="Q49" s="8">
        <v>3.3651654000000003E-2</v>
      </c>
      <c r="R49" s="8">
        <v>2.6660981E-2</v>
      </c>
      <c r="S49" s="8">
        <v>3.5486209999999997E-2</v>
      </c>
      <c r="T49" s="8">
        <v>3.9115625000000001E-2</v>
      </c>
      <c r="U49" s="8">
        <v>3.9524724999999997E-2</v>
      </c>
      <c r="V49" s="8">
        <v>3.9300485000000003E-2</v>
      </c>
      <c r="W49" s="8">
        <v>4.7545788999999998E-2</v>
      </c>
      <c r="X49" s="8">
        <v>4.2564838000000001E-2</v>
      </c>
      <c r="Y49" s="11">
        <f t="shared" si="0"/>
        <v>3.8885630782608691E-2</v>
      </c>
      <c r="Z49" s="13">
        <f t="shared" si="1"/>
        <v>3.8885630782608689</v>
      </c>
      <c r="AE49" s="5">
        <f t="shared" si="2"/>
        <v>3.9457154618577075</v>
      </c>
      <c r="AF49" s="13">
        <v>3.8885630782608689</v>
      </c>
      <c r="AG49" s="20">
        <v>4.0028678454545457</v>
      </c>
    </row>
    <row r="50" spans="1:33" x14ac:dyDescent="0.25">
      <c r="A50" s="9">
        <v>460.27</v>
      </c>
      <c r="B50" s="8">
        <v>0.20062502800000001</v>
      </c>
      <c r="C50" s="8">
        <v>0.28514209499999998</v>
      </c>
      <c r="D50" s="8">
        <v>0.22558489600000001</v>
      </c>
      <c r="E50" s="8">
        <v>0.26737003300000001</v>
      </c>
      <c r="F50" s="8">
        <v>0.21661504700000001</v>
      </c>
      <c r="G50" s="8">
        <v>0.19953963999999999</v>
      </c>
      <c r="H50" s="8">
        <v>0.25037669800000001</v>
      </c>
      <c r="I50" s="8">
        <v>0.16939309499999999</v>
      </c>
      <c r="J50" s="8">
        <v>0.210783157</v>
      </c>
      <c r="K50" s="8">
        <v>0.192391162</v>
      </c>
      <c r="L50" s="8">
        <v>0.208433812</v>
      </c>
      <c r="M50" s="8">
        <v>0.25333333899999999</v>
      </c>
      <c r="N50" s="8">
        <v>0.15895035299999999</v>
      </c>
      <c r="O50" s="8">
        <v>0.161564139</v>
      </c>
      <c r="P50" s="8">
        <v>0.23597996199999999</v>
      </c>
      <c r="Q50" s="8">
        <v>0.183313744</v>
      </c>
      <c r="R50" s="8">
        <v>0.14608027000000001</v>
      </c>
      <c r="S50" s="8">
        <v>0.19358086599999999</v>
      </c>
      <c r="T50" s="8">
        <v>0.21264702899999999</v>
      </c>
      <c r="U50" s="8">
        <v>0.217450384</v>
      </c>
      <c r="V50" s="8">
        <v>0.21624670900000001</v>
      </c>
      <c r="W50" s="8">
        <v>0.26179123700000001</v>
      </c>
      <c r="X50" s="8">
        <v>0.23360566699999999</v>
      </c>
      <c r="Y50" s="11">
        <f t="shared" si="0"/>
        <v>0.2130781896521739</v>
      </c>
      <c r="Z50" s="13">
        <f t="shared" si="1"/>
        <v>21.30781896521739</v>
      </c>
      <c r="AE50" s="5">
        <f t="shared" si="2"/>
        <v>21.128423046245057</v>
      </c>
      <c r="AF50" s="13">
        <v>21.30781896521739</v>
      </c>
      <c r="AG50" s="20">
        <v>20.949027127272725</v>
      </c>
    </row>
    <row r="51" spans="1:33" x14ac:dyDescent="0.25">
      <c r="A51" s="9">
        <v>850</v>
      </c>
      <c r="B51" s="8">
        <v>8.6628962000000004E-2</v>
      </c>
      <c r="C51" s="8">
        <v>9.5578004999999994E-2</v>
      </c>
      <c r="D51" s="8">
        <v>7.7710062999999996E-2</v>
      </c>
      <c r="E51" s="8">
        <v>9.4115219E-2</v>
      </c>
      <c r="F51" s="8">
        <v>8.4984786000000007E-2</v>
      </c>
      <c r="G51" s="8">
        <v>8.8457644000000002E-2</v>
      </c>
      <c r="H51" s="8">
        <v>8.8958027999999995E-2</v>
      </c>
      <c r="I51" s="8">
        <v>7.7793562999999996E-2</v>
      </c>
      <c r="J51" s="8">
        <v>7.8108960000000005E-2</v>
      </c>
      <c r="K51" s="8">
        <v>8.1560862999999997E-2</v>
      </c>
      <c r="L51" s="8">
        <v>7.2652068E-2</v>
      </c>
      <c r="M51" s="8">
        <v>7.9313608999999993E-2</v>
      </c>
      <c r="N51" s="8">
        <v>6.6564750000000006E-2</v>
      </c>
      <c r="O51" s="8">
        <v>6.6200937000000001E-2</v>
      </c>
      <c r="P51" s="8">
        <v>8.4884873E-2</v>
      </c>
      <c r="Q51" s="8">
        <v>6.7372715E-2</v>
      </c>
      <c r="R51" s="8">
        <v>6.5031485E-2</v>
      </c>
      <c r="S51" s="8">
        <v>7.0411410999999993E-2</v>
      </c>
      <c r="T51" s="8">
        <v>8.3464387000000001E-2</v>
      </c>
      <c r="U51" s="8">
        <v>8.5323811999999999E-2</v>
      </c>
      <c r="V51" s="8">
        <v>8.7026093999999998E-2</v>
      </c>
      <c r="W51" s="8">
        <v>9.8473045999999995E-2</v>
      </c>
      <c r="X51" s="8">
        <v>9.6789106E-2</v>
      </c>
      <c r="Y51" s="11">
        <f t="shared" si="0"/>
        <v>8.1626277652173909E-2</v>
      </c>
      <c r="Z51" s="13">
        <f t="shared" si="1"/>
        <v>8.1626277652173904</v>
      </c>
      <c r="AE51" s="5">
        <f t="shared" si="2"/>
        <v>5.917398657608695</v>
      </c>
      <c r="AF51" s="13">
        <v>8.1626277652173904</v>
      </c>
      <c r="AG51" s="20">
        <v>3.67216955</v>
      </c>
    </row>
    <row r="52" spans="1:33" x14ac:dyDescent="0.25">
      <c r="A52" s="9">
        <v>1000</v>
      </c>
      <c r="B52" s="8">
        <v>0.55508855800000001</v>
      </c>
      <c r="C52" s="8">
        <v>0.400213598</v>
      </c>
      <c r="D52" s="8">
        <v>0.53029258499999998</v>
      </c>
      <c r="E52" s="8">
        <v>0.43519026100000002</v>
      </c>
      <c r="F52" s="8">
        <v>0.548427514</v>
      </c>
      <c r="G52" s="8">
        <v>0.56361881400000002</v>
      </c>
      <c r="H52" s="8">
        <v>0.45839550899999998</v>
      </c>
      <c r="I52" s="8">
        <v>0.61865890400000001</v>
      </c>
      <c r="J52" s="8">
        <v>0.51300172099999997</v>
      </c>
      <c r="K52" s="8">
        <v>0.55763173300000002</v>
      </c>
      <c r="L52" s="8">
        <v>0.52383022599999995</v>
      </c>
      <c r="M52" s="8">
        <v>0.42385102800000002</v>
      </c>
      <c r="N52" s="8">
        <v>0.620775611</v>
      </c>
      <c r="O52" s="8">
        <v>0.63115029300000003</v>
      </c>
      <c r="P52" s="8">
        <v>0.47065012099999998</v>
      </c>
      <c r="Q52" s="8">
        <v>0.603065819</v>
      </c>
      <c r="R52" s="8">
        <v>0.68104783599999996</v>
      </c>
      <c r="S52" s="8">
        <v>0.57549551099999996</v>
      </c>
      <c r="T52" s="8">
        <v>0.484192911</v>
      </c>
      <c r="U52" s="8">
        <v>0.51590037600000005</v>
      </c>
      <c r="V52" s="8">
        <v>0.473913841</v>
      </c>
      <c r="W52" s="8">
        <v>0.47133401400000002</v>
      </c>
      <c r="X52" s="8">
        <v>0.503638366</v>
      </c>
      <c r="Y52" s="11">
        <f t="shared" si="0"/>
        <v>0.52866804999999994</v>
      </c>
      <c r="Z52" s="13">
        <f t="shared" si="1"/>
        <v>52.866804999999992</v>
      </c>
      <c r="AE52" s="5">
        <f t="shared" si="2"/>
        <v>33.626195970454539</v>
      </c>
      <c r="AF52" s="13">
        <v>52.866804999999992</v>
      </c>
      <c r="AG52" s="20">
        <v>14.385586940909089</v>
      </c>
    </row>
    <row r="53" spans="1:33" x14ac:dyDescent="0.25">
      <c r="A53" s="9">
        <v>5000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11">
        <f>SUM(Y3:Y52)</f>
        <v>1.000000001173913</v>
      </c>
      <c r="Z53" s="13">
        <f>SUM(Z3:Z52)</f>
        <v>100.00000011739129</v>
      </c>
      <c r="AE53" s="5">
        <f>SUM(AE3:AE52)</f>
        <v>100.0000000791502</v>
      </c>
      <c r="AF53" s="13">
        <v>100.00000011739129</v>
      </c>
      <c r="AG53" s="20">
        <v>100.0000000409091</v>
      </c>
    </row>
    <row r="55" spans="1:33" x14ac:dyDescent="0.25">
      <c r="A55" s="18" t="s">
        <v>37</v>
      </c>
    </row>
    <row r="56" spans="1:33" x14ac:dyDescent="0.25">
      <c r="A56" s="19" t="s">
        <v>10</v>
      </c>
      <c r="B56" s="14" t="s">
        <v>11</v>
      </c>
      <c r="C56" s="14" t="s">
        <v>12</v>
      </c>
      <c r="D56" s="14" t="s">
        <v>13</v>
      </c>
      <c r="E56" s="14" t="s">
        <v>14</v>
      </c>
      <c r="F56" s="14" t="s">
        <v>15</v>
      </c>
      <c r="G56" s="14" t="s">
        <v>16</v>
      </c>
      <c r="H56" s="14" t="s">
        <v>17</v>
      </c>
      <c r="I56" s="14" t="s">
        <v>18</v>
      </c>
      <c r="J56" s="14" t="s">
        <v>19</v>
      </c>
      <c r="K56" s="14" t="s">
        <v>20</v>
      </c>
      <c r="L56" s="14" t="s">
        <v>21</v>
      </c>
      <c r="M56" s="14" t="s">
        <v>22</v>
      </c>
      <c r="N56" s="14" t="s">
        <v>24</v>
      </c>
      <c r="O56" s="14" t="s">
        <v>25</v>
      </c>
      <c r="P56" s="14" t="s">
        <v>26</v>
      </c>
      <c r="Q56" s="14" t="s">
        <v>27</v>
      </c>
      <c r="R56" s="14" t="s">
        <v>28</v>
      </c>
      <c r="S56" s="14" t="s">
        <v>29</v>
      </c>
      <c r="T56" s="14" t="s">
        <v>30</v>
      </c>
      <c r="U56" s="14" t="s">
        <v>31</v>
      </c>
      <c r="V56" s="14" t="s">
        <v>32</v>
      </c>
      <c r="W56" s="14" t="s">
        <v>33</v>
      </c>
      <c r="Y56" s="14" t="s">
        <v>35</v>
      </c>
      <c r="Z56" s="16" t="s">
        <v>36</v>
      </c>
    </row>
    <row r="57" spans="1:33" x14ac:dyDescent="0.25">
      <c r="A57" s="19">
        <v>0.37</v>
      </c>
      <c r="B57" s="14">
        <v>7.8117099999999999E-4</v>
      </c>
      <c r="C57" s="14">
        <v>8.4075899999999995E-4</v>
      </c>
      <c r="D57" s="14">
        <v>8.0367399999999999E-4</v>
      </c>
      <c r="E57" s="14">
        <v>1.1995969999999999E-3</v>
      </c>
      <c r="F57" s="14">
        <v>7.7905100000000001E-4</v>
      </c>
      <c r="G57" s="14">
        <v>5.9664199999999998E-4</v>
      </c>
      <c r="H57" s="14">
        <v>1.3873399999999999E-3</v>
      </c>
      <c r="I57" s="14">
        <v>7.6809299999999997E-4</v>
      </c>
      <c r="J57" s="14">
        <v>8.0529600000000005E-4</v>
      </c>
      <c r="K57" s="14">
        <v>8.1021100000000003E-4</v>
      </c>
      <c r="L57" s="14">
        <v>1.4919620000000001E-3</v>
      </c>
      <c r="M57" s="14">
        <v>1.0461730000000001E-3</v>
      </c>
      <c r="N57" s="14">
        <v>8.8088499999999998E-4</v>
      </c>
      <c r="O57" s="14">
        <v>1.2618270000000001E-3</v>
      </c>
      <c r="P57" s="14">
        <v>6.1007399999999995E-4</v>
      </c>
      <c r="Q57" s="14">
        <v>7.5131299999999998E-4</v>
      </c>
      <c r="R57" s="14">
        <v>9.0197499999999996E-4</v>
      </c>
      <c r="S57" s="14">
        <v>1.7658870000000001E-3</v>
      </c>
      <c r="T57" s="14">
        <v>1.047662E-3</v>
      </c>
      <c r="U57" s="14">
        <v>2.1837430000000001E-3</v>
      </c>
      <c r="V57" s="14">
        <v>1.2227049999999999E-3</v>
      </c>
      <c r="W57" s="14">
        <v>8.2328000000000002E-4</v>
      </c>
      <c r="Y57" s="14">
        <f>AVERAGE(B57:W57)</f>
        <v>1.0345145454545455E-3</v>
      </c>
      <c r="Z57" s="20">
        <f>Y57*100</f>
        <v>0.10345145454545455</v>
      </c>
    </row>
    <row r="58" spans="1:33" x14ac:dyDescent="0.25">
      <c r="A58" s="19">
        <v>0.44</v>
      </c>
      <c r="B58" s="14">
        <v>7.8117099999999999E-4</v>
      </c>
      <c r="C58" s="14">
        <v>8.7309599999999996E-4</v>
      </c>
      <c r="D58" s="14">
        <v>8.3861700000000005E-4</v>
      </c>
      <c r="E58" s="14">
        <v>1.2440260000000001E-3</v>
      </c>
      <c r="F58" s="14">
        <v>7.7905100000000001E-4</v>
      </c>
      <c r="G58" s="14">
        <v>6.2050699999999996E-4</v>
      </c>
      <c r="H58" s="14">
        <v>1.445146E-3</v>
      </c>
      <c r="I58" s="14">
        <v>7.9457900000000001E-4</v>
      </c>
      <c r="J58" s="14">
        <v>8.6494800000000004E-4</v>
      </c>
      <c r="K58" s="14">
        <v>8.8066399999999997E-4</v>
      </c>
      <c r="L58" s="14">
        <v>1.6024780000000001E-3</v>
      </c>
      <c r="M58" s="14">
        <v>1.1298669999999999E-3</v>
      </c>
      <c r="N58" s="14">
        <v>9.2092599999999997E-4</v>
      </c>
      <c r="O58" s="14">
        <v>1.319183E-3</v>
      </c>
      <c r="P58" s="14">
        <v>6.3659899999999995E-4</v>
      </c>
      <c r="Q58" s="14">
        <v>8.2286600000000001E-4</v>
      </c>
      <c r="R58" s="14">
        <v>9.6640099999999998E-4</v>
      </c>
      <c r="S58" s="14">
        <v>1.8338060000000001E-3</v>
      </c>
      <c r="T58" s="14">
        <v>1.0850790000000001E-3</v>
      </c>
      <c r="U58" s="14">
        <v>2.3917180000000001E-3</v>
      </c>
      <c r="V58" s="14">
        <v>1.3205210000000001E-3</v>
      </c>
      <c r="W58" s="14">
        <v>8.6901800000000005E-4</v>
      </c>
      <c r="Y58" s="14">
        <f t="shared" ref="Y58:Y106" si="3">AVERAGE(B58:W58)</f>
        <v>1.0918303181818181E-3</v>
      </c>
      <c r="Z58" s="20">
        <f t="shared" ref="Z58:Z107" si="4">Y58*100</f>
        <v>0.10918303181818181</v>
      </c>
    </row>
    <row r="59" spans="1:33" x14ac:dyDescent="0.25">
      <c r="A59" s="19">
        <v>0.52</v>
      </c>
      <c r="B59" s="14">
        <v>8.18369E-4</v>
      </c>
      <c r="C59" s="14">
        <v>9.0543299999999998E-4</v>
      </c>
      <c r="D59" s="14">
        <v>9.0850100000000004E-4</v>
      </c>
      <c r="E59" s="14">
        <v>1.2884560000000001E-3</v>
      </c>
      <c r="F59" s="14">
        <v>8.18004E-4</v>
      </c>
      <c r="G59" s="14">
        <v>6.6823900000000005E-4</v>
      </c>
      <c r="H59" s="14">
        <v>1.5607570000000001E-3</v>
      </c>
      <c r="I59" s="14">
        <v>8.4755099999999999E-4</v>
      </c>
      <c r="J59" s="14">
        <v>9.2460000000000003E-4</v>
      </c>
      <c r="K59" s="14">
        <v>9.8634399999999989E-4</v>
      </c>
      <c r="L59" s="14">
        <v>1.7129929999999999E-3</v>
      </c>
      <c r="M59" s="14">
        <v>1.21356E-3</v>
      </c>
      <c r="N59" s="14">
        <v>1.001006E-3</v>
      </c>
      <c r="O59" s="14">
        <v>1.433894E-3</v>
      </c>
      <c r="P59" s="14">
        <v>6.8964899999999997E-4</v>
      </c>
      <c r="Q59" s="14">
        <v>8.9442000000000005E-4</v>
      </c>
      <c r="R59" s="14">
        <v>1.0308279999999999E-3</v>
      </c>
      <c r="S59" s="14">
        <v>2.0375620000000001E-3</v>
      </c>
      <c r="T59" s="14">
        <v>1.1973280000000001E-3</v>
      </c>
      <c r="U59" s="14">
        <v>2.7036809999999999E-3</v>
      </c>
      <c r="V59" s="14">
        <v>1.4183380000000001E-3</v>
      </c>
      <c r="W59" s="14">
        <v>9.1475499999999995E-4</v>
      </c>
      <c r="Y59" s="14">
        <f t="shared" si="3"/>
        <v>1.1806485454545455E-3</v>
      </c>
      <c r="Z59" s="20">
        <f t="shared" si="4"/>
        <v>0.11806485454545455</v>
      </c>
    </row>
    <row r="60" spans="1:33" x14ac:dyDescent="0.25">
      <c r="A60" s="19">
        <v>0.61</v>
      </c>
      <c r="B60" s="14">
        <v>8.9276600000000002E-4</v>
      </c>
      <c r="C60" s="14">
        <v>9.3776899999999997E-4</v>
      </c>
      <c r="D60" s="14">
        <v>9.7838599999999993E-4</v>
      </c>
      <c r="E60" s="14">
        <v>1.377315E-3</v>
      </c>
      <c r="F60" s="14">
        <v>8.9590899999999996E-4</v>
      </c>
      <c r="G60" s="14">
        <v>7.3983600000000001E-4</v>
      </c>
      <c r="H60" s="14">
        <v>1.734174E-3</v>
      </c>
      <c r="I60" s="14">
        <v>9.27008E-4</v>
      </c>
      <c r="J60" s="14">
        <v>1.0439030000000001E-3</v>
      </c>
      <c r="K60" s="14">
        <v>1.092024E-3</v>
      </c>
      <c r="L60" s="14">
        <v>1.8787669999999999E-3</v>
      </c>
      <c r="M60" s="14">
        <v>1.4227949999999999E-3</v>
      </c>
      <c r="N60" s="14">
        <v>1.0810870000000001E-3</v>
      </c>
      <c r="O60" s="14">
        <v>1.5486059999999999E-3</v>
      </c>
      <c r="P60" s="14">
        <v>7.4269799999999997E-4</v>
      </c>
      <c r="Q60" s="14">
        <v>1.0017509999999999E-3</v>
      </c>
      <c r="R60" s="14">
        <v>1.0952550000000001E-3</v>
      </c>
      <c r="S60" s="14">
        <v>2.2413189999999999E-3</v>
      </c>
      <c r="T60" s="14">
        <v>1.346994E-3</v>
      </c>
      <c r="U60" s="14">
        <v>3.1196330000000001E-3</v>
      </c>
      <c r="V60" s="14">
        <v>1.6139710000000001E-3</v>
      </c>
      <c r="W60" s="14">
        <v>1.006231E-3</v>
      </c>
      <c r="Y60" s="14">
        <f t="shared" si="3"/>
        <v>1.3053725909090907E-3</v>
      </c>
      <c r="Z60" s="20">
        <f t="shared" si="4"/>
        <v>0.13053725909090907</v>
      </c>
    </row>
    <row r="61" spans="1:33" x14ac:dyDescent="0.25">
      <c r="A61" s="19">
        <v>0.72</v>
      </c>
      <c r="B61" s="14">
        <v>9.6716399999999996E-4</v>
      </c>
      <c r="C61" s="14">
        <v>9.70107E-4</v>
      </c>
      <c r="D61" s="14">
        <v>1.083213E-3</v>
      </c>
      <c r="E61" s="14">
        <v>1.510604E-3</v>
      </c>
      <c r="F61" s="14">
        <v>9.7381400000000004E-4</v>
      </c>
      <c r="G61" s="14">
        <v>8.1143299999999997E-4</v>
      </c>
      <c r="H61" s="14">
        <v>1.9653980000000001E-3</v>
      </c>
      <c r="I61" s="14">
        <v>1.0329530000000001E-3</v>
      </c>
      <c r="J61" s="14">
        <v>1.1930319999999999E-3</v>
      </c>
      <c r="K61" s="14">
        <v>1.268157E-3</v>
      </c>
      <c r="L61" s="14">
        <v>2.1550559999999998E-3</v>
      </c>
      <c r="M61" s="14">
        <v>1.63203E-3</v>
      </c>
      <c r="N61" s="14">
        <v>1.2012069999999999E-3</v>
      </c>
      <c r="O61" s="14">
        <v>1.720673E-3</v>
      </c>
      <c r="P61" s="14">
        <v>8.48798E-4</v>
      </c>
      <c r="Q61" s="14">
        <v>1.1448579999999999E-3</v>
      </c>
      <c r="R61" s="14">
        <v>1.224108E-3</v>
      </c>
      <c r="S61" s="14">
        <v>2.5129940000000002E-3</v>
      </c>
      <c r="T61" s="14">
        <v>1.534077E-3</v>
      </c>
      <c r="U61" s="14">
        <v>3.6395709999999999E-3</v>
      </c>
      <c r="V61" s="14">
        <v>1.8585120000000001E-3</v>
      </c>
      <c r="W61" s="14">
        <v>1.0977059999999999E-3</v>
      </c>
      <c r="Y61" s="14">
        <f t="shared" si="3"/>
        <v>1.4702484090909089E-3</v>
      </c>
      <c r="Z61" s="20">
        <f t="shared" si="4"/>
        <v>0.14702484090909088</v>
      </c>
    </row>
    <row r="62" spans="1:33" x14ac:dyDescent="0.25">
      <c r="A62" s="19">
        <v>0.85</v>
      </c>
      <c r="B62" s="14">
        <v>1.0787590000000001E-3</v>
      </c>
      <c r="C62" s="14">
        <v>1.0994539999999999E-3</v>
      </c>
      <c r="D62" s="14">
        <v>1.257925E-3</v>
      </c>
      <c r="E62" s="14">
        <v>1.732751E-3</v>
      </c>
      <c r="F62" s="14">
        <v>1.0906710000000001E-3</v>
      </c>
      <c r="G62" s="14">
        <v>9.30761E-4</v>
      </c>
      <c r="H62" s="14">
        <v>2.2544269999999998E-3</v>
      </c>
      <c r="I62" s="14">
        <v>1.165382E-3</v>
      </c>
      <c r="J62" s="14">
        <v>1.4018119999999999E-3</v>
      </c>
      <c r="K62" s="14">
        <v>1.4795159999999999E-3</v>
      </c>
      <c r="L62" s="14">
        <v>2.486603E-3</v>
      </c>
      <c r="M62" s="14">
        <v>1.9249580000000001E-3</v>
      </c>
      <c r="N62" s="14">
        <v>1.361368E-3</v>
      </c>
      <c r="O62" s="14">
        <v>1.9500959999999999E-3</v>
      </c>
      <c r="P62" s="14">
        <v>9.5489800000000003E-4</v>
      </c>
      <c r="Q62" s="14">
        <v>1.3237419999999999E-3</v>
      </c>
      <c r="R62" s="14">
        <v>1.4173879999999999E-3</v>
      </c>
      <c r="S62" s="14">
        <v>2.9205059999999998E-3</v>
      </c>
      <c r="T62" s="14">
        <v>1.758576E-3</v>
      </c>
      <c r="U62" s="14">
        <v>4.3674849999999999E-3</v>
      </c>
      <c r="V62" s="14">
        <v>2.151961E-3</v>
      </c>
      <c r="W62" s="14">
        <v>1.2806569999999999E-3</v>
      </c>
      <c r="Y62" s="14">
        <f t="shared" si="3"/>
        <v>1.6995316363636361E-3</v>
      </c>
      <c r="Z62" s="20">
        <f t="shared" si="4"/>
        <v>0.16995316363636359</v>
      </c>
    </row>
    <row r="63" spans="1:33" x14ac:dyDescent="0.25">
      <c r="A63" s="19">
        <v>1.01</v>
      </c>
      <c r="B63" s="14">
        <v>1.339149E-3</v>
      </c>
      <c r="C63" s="14">
        <v>1.3581489999999999E-3</v>
      </c>
      <c r="D63" s="14">
        <v>1.5724059999999999E-3</v>
      </c>
      <c r="E63" s="14">
        <v>2.088187E-3</v>
      </c>
      <c r="F63" s="14">
        <v>1.3633390000000001E-3</v>
      </c>
      <c r="G63" s="14">
        <v>1.145552E-3</v>
      </c>
      <c r="H63" s="14">
        <v>2.7746789999999999E-3</v>
      </c>
      <c r="I63" s="14">
        <v>1.4037559999999999E-3</v>
      </c>
      <c r="J63" s="14">
        <v>1.7000699999999999E-3</v>
      </c>
      <c r="K63" s="14">
        <v>1.8317819999999999E-3</v>
      </c>
      <c r="L63" s="14">
        <v>3.0391820000000001E-3</v>
      </c>
      <c r="M63" s="14">
        <v>2.3434269999999999E-3</v>
      </c>
      <c r="N63" s="14">
        <v>1.68169E-3</v>
      </c>
      <c r="O63" s="14">
        <v>2.4089419999999999E-3</v>
      </c>
      <c r="P63" s="14">
        <v>1.1670980000000001E-3</v>
      </c>
      <c r="Q63" s="14">
        <v>1.609957E-3</v>
      </c>
      <c r="R63" s="14">
        <v>1.7395220000000001E-3</v>
      </c>
      <c r="S63" s="14">
        <v>3.5996940000000001E-3</v>
      </c>
      <c r="T63" s="14">
        <v>2.1701569999999998E-3</v>
      </c>
      <c r="U63" s="14">
        <v>5.4073630000000001E-3</v>
      </c>
      <c r="V63" s="14">
        <v>2.641043E-3</v>
      </c>
      <c r="W63" s="14">
        <v>1.555084E-3</v>
      </c>
      <c r="Y63" s="14">
        <f t="shared" si="3"/>
        <v>2.0881921818181816E-3</v>
      </c>
      <c r="Z63" s="20">
        <f t="shared" si="4"/>
        <v>0.20881921818181817</v>
      </c>
    </row>
    <row r="64" spans="1:33" x14ac:dyDescent="0.25">
      <c r="A64" s="19">
        <v>1.19</v>
      </c>
      <c r="B64" s="14">
        <v>1.822731E-3</v>
      </c>
      <c r="C64" s="14">
        <v>1.907876E-3</v>
      </c>
      <c r="D64" s="14">
        <v>2.201368E-3</v>
      </c>
      <c r="E64" s="14">
        <v>2.932348E-3</v>
      </c>
      <c r="F64" s="14">
        <v>1.869723E-3</v>
      </c>
      <c r="G64" s="14">
        <v>1.5989999999999999E-3</v>
      </c>
      <c r="H64" s="14">
        <v>3.8729900000000002E-3</v>
      </c>
      <c r="I64" s="14">
        <v>1.933475E-3</v>
      </c>
      <c r="J64" s="14">
        <v>2.3562370000000002E-3</v>
      </c>
      <c r="K64" s="14">
        <v>2.5010869999999999E-3</v>
      </c>
      <c r="L64" s="14">
        <v>4.1995970000000002E-3</v>
      </c>
      <c r="M64" s="14">
        <v>3.2640590000000001E-3</v>
      </c>
      <c r="N64" s="14">
        <v>2.2822939999999998E-3</v>
      </c>
      <c r="O64" s="14">
        <v>3.269278E-3</v>
      </c>
      <c r="P64" s="14">
        <v>1.618022E-3</v>
      </c>
      <c r="Q64" s="14">
        <v>2.2539389999999999E-3</v>
      </c>
      <c r="R64" s="14">
        <v>2.3193620000000002E-3</v>
      </c>
      <c r="S64" s="14">
        <v>4.9580680000000004E-3</v>
      </c>
      <c r="T64" s="14">
        <v>2.9933199999999998E-3</v>
      </c>
      <c r="U64" s="14">
        <v>7.3831299999999999E-3</v>
      </c>
      <c r="V64" s="14">
        <v>3.668115E-3</v>
      </c>
      <c r="W64" s="14">
        <v>2.1496750000000002E-3</v>
      </c>
      <c r="Y64" s="14">
        <f t="shared" si="3"/>
        <v>2.8798042727272723E-3</v>
      </c>
      <c r="Z64" s="20">
        <f t="shared" si="4"/>
        <v>0.28798042727272721</v>
      </c>
    </row>
    <row r="65" spans="1:26" x14ac:dyDescent="0.25">
      <c r="A65" s="19">
        <v>1.4</v>
      </c>
      <c r="B65" s="14">
        <v>2.603901E-3</v>
      </c>
      <c r="C65" s="14">
        <v>2.7486350000000001E-3</v>
      </c>
      <c r="D65" s="14">
        <v>3.2496389999999999E-3</v>
      </c>
      <c r="E65" s="14">
        <v>4.2652330000000002E-3</v>
      </c>
      <c r="F65" s="14">
        <v>2.648774E-3</v>
      </c>
      <c r="G65" s="14">
        <v>2.291104E-3</v>
      </c>
      <c r="H65" s="14">
        <v>5.6071649999999999E-3</v>
      </c>
      <c r="I65" s="14">
        <v>2.7545400000000002E-3</v>
      </c>
      <c r="J65" s="14">
        <v>3.429966E-3</v>
      </c>
      <c r="K65" s="14">
        <v>3.6283370000000001E-3</v>
      </c>
      <c r="L65" s="14">
        <v>6.0783640000000002E-3</v>
      </c>
      <c r="M65" s="14">
        <v>4.7287010000000001E-3</v>
      </c>
      <c r="N65" s="14">
        <v>3.2832999999999998E-3</v>
      </c>
      <c r="O65" s="14">
        <v>4.7031720000000003E-3</v>
      </c>
      <c r="P65" s="14">
        <v>2.3076699999999999E-3</v>
      </c>
      <c r="Q65" s="14">
        <v>3.2556899999999999E-3</v>
      </c>
      <c r="R65" s="14">
        <v>3.3501899999999999E-3</v>
      </c>
      <c r="S65" s="14">
        <v>7.2673060000000003E-3</v>
      </c>
      <c r="T65" s="14">
        <v>4.302897E-3</v>
      </c>
      <c r="U65" s="14">
        <v>1.0710737E-2</v>
      </c>
      <c r="V65" s="14">
        <v>5.3309940000000004E-3</v>
      </c>
      <c r="W65" s="14">
        <v>3.0644309999999998E-3</v>
      </c>
      <c r="Y65" s="14">
        <f t="shared" si="3"/>
        <v>4.1641248181818183E-3</v>
      </c>
      <c r="Z65" s="20">
        <f t="shared" si="4"/>
        <v>0.4164124818181818</v>
      </c>
    </row>
    <row r="66" spans="1:26" x14ac:dyDescent="0.25">
      <c r="A66" s="19">
        <v>1.65</v>
      </c>
      <c r="B66" s="14">
        <v>3.1618800000000002E-3</v>
      </c>
      <c r="C66" s="14">
        <v>3.3953730000000001E-3</v>
      </c>
      <c r="D66" s="14">
        <v>4.0882560000000002E-3</v>
      </c>
      <c r="E66" s="14">
        <v>5.2871120000000001E-3</v>
      </c>
      <c r="F66" s="14">
        <v>3.2330620000000001E-3</v>
      </c>
      <c r="G66" s="14">
        <v>2.840015E-3</v>
      </c>
      <c r="H66" s="14">
        <v>6.9366990000000002E-3</v>
      </c>
      <c r="I66" s="14">
        <v>3.363717E-3</v>
      </c>
      <c r="J66" s="14">
        <v>4.2650880000000002E-3</v>
      </c>
      <c r="K66" s="14">
        <v>4.5090019999999998E-3</v>
      </c>
      <c r="L66" s="14">
        <v>7.5150679999999997E-3</v>
      </c>
      <c r="M66" s="14">
        <v>5.9004139999999997E-3</v>
      </c>
      <c r="N66" s="14">
        <v>4.0040240000000001E-3</v>
      </c>
      <c r="O66" s="14">
        <v>5.6782200000000003E-3</v>
      </c>
      <c r="P66" s="14">
        <v>2.8381690000000002E-3</v>
      </c>
      <c r="Q66" s="14">
        <v>4.0427789999999998E-3</v>
      </c>
      <c r="R66" s="14">
        <v>4.0588839999999996E-3</v>
      </c>
      <c r="S66" s="14">
        <v>8.9652740000000005E-3</v>
      </c>
      <c r="T66" s="14">
        <v>5.3505590000000004E-3</v>
      </c>
      <c r="U66" s="14">
        <v>1.3310430999999999E-2</v>
      </c>
      <c r="V66" s="14">
        <v>6.6026069999999999E-3</v>
      </c>
      <c r="W66" s="14">
        <v>3.7047600000000001E-3</v>
      </c>
      <c r="Y66" s="14">
        <f t="shared" si="3"/>
        <v>5.1386996818181818E-3</v>
      </c>
      <c r="Z66" s="20">
        <f t="shared" si="4"/>
        <v>0.51386996818181818</v>
      </c>
    </row>
    <row r="67" spans="1:26" x14ac:dyDescent="0.25">
      <c r="A67" s="19">
        <v>1.95</v>
      </c>
      <c r="B67" s="14">
        <v>3.571065E-3</v>
      </c>
      <c r="C67" s="14">
        <v>3.9774370000000003E-3</v>
      </c>
      <c r="D67" s="14">
        <v>4.787103E-3</v>
      </c>
      <c r="E67" s="14">
        <v>6.1757030000000003E-3</v>
      </c>
      <c r="F67" s="14">
        <v>3.7004920000000001E-3</v>
      </c>
      <c r="G67" s="14">
        <v>3.269597E-3</v>
      </c>
      <c r="H67" s="14">
        <v>8.0350089999999992E-3</v>
      </c>
      <c r="I67" s="14">
        <v>3.840464E-3</v>
      </c>
      <c r="J67" s="14">
        <v>4.9212550000000002E-3</v>
      </c>
      <c r="K67" s="14">
        <v>5.2135330000000002E-3</v>
      </c>
      <c r="L67" s="14">
        <v>8.6754829999999995E-3</v>
      </c>
      <c r="M67" s="14">
        <v>6.8210459999999999E-3</v>
      </c>
      <c r="N67" s="14">
        <v>4.5245470000000003E-3</v>
      </c>
      <c r="O67" s="14">
        <v>6.4812009999999998E-3</v>
      </c>
      <c r="P67" s="14">
        <v>3.2095190000000001E-3</v>
      </c>
      <c r="Q67" s="14">
        <v>4.6509849999999998E-3</v>
      </c>
      <c r="R67" s="14">
        <v>4.5742980000000001E-3</v>
      </c>
      <c r="S67" s="14">
        <v>1.0459487E-2</v>
      </c>
      <c r="T67" s="14">
        <v>6.1363049999999999E-3</v>
      </c>
      <c r="U67" s="14">
        <v>1.5390186E-2</v>
      </c>
      <c r="V67" s="14">
        <v>7.6296799999999998E-3</v>
      </c>
      <c r="W67" s="14">
        <v>4.2078749999999998E-3</v>
      </c>
      <c r="Y67" s="14">
        <f t="shared" si="3"/>
        <v>5.9205577272727272E-3</v>
      </c>
      <c r="Z67" s="20">
        <f t="shared" si="4"/>
        <v>0.59205577272727272</v>
      </c>
    </row>
    <row r="68" spans="1:26" x14ac:dyDescent="0.25">
      <c r="A68" s="19">
        <v>2.2999999999999998</v>
      </c>
      <c r="B68" s="14">
        <v>3.9430510000000004E-3</v>
      </c>
      <c r="C68" s="14">
        <v>4.4624900000000004E-3</v>
      </c>
      <c r="D68" s="14">
        <v>5.4859510000000002E-3</v>
      </c>
      <c r="E68" s="14">
        <v>6.975434E-3</v>
      </c>
      <c r="F68" s="14">
        <v>4.090018E-3</v>
      </c>
      <c r="G68" s="14">
        <v>3.6753139999999998E-3</v>
      </c>
      <c r="H68" s="14">
        <v>9.1333200000000003E-3</v>
      </c>
      <c r="I68" s="14">
        <v>4.2642399999999999E-3</v>
      </c>
      <c r="J68" s="14">
        <v>5.5475969999999996E-3</v>
      </c>
      <c r="K68" s="14">
        <v>5.9180650000000001E-3</v>
      </c>
      <c r="L68" s="14">
        <v>9.7806400000000002E-3</v>
      </c>
      <c r="M68" s="14">
        <v>7.6998309999999999E-3</v>
      </c>
      <c r="N68" s="14">
        <v>5.0050299999999997E-3</v>
      </c>
      <c r="O68" s="14">
        <v>7.1694699999999998E-3</v>
      </c>
      <c r="P68" s="14">
        <v>3.5543430000000002E-3</v>
      </c>
      <c r="Q68" s="14">
        <v>5.223414E-3</v>
      </c>
      <c r="R68" s="14">
        <v>5.1541390000000003E-3</v>
      </c>
      <c r="S68" s="14">
        <v>1.188578E-2</v>
      </c>
      <c r="T68" s="14">
        <v>6.9220519999999997E-3</v>
      </c>
      <c r="U68" s="14">
        <v>1.7365953E-2</v>
      </c>
      <c r="V68" s="14">
        <v>8.6078439999999999E-3</v>
      </c>
      <c r="W68" s="14">
        <v>4.6652530000000003E-3</v>
      </c>
      <c r="Y68" s="14">
        <f t="shared" si="3"/>
        <v>6.6604195000000005E-3</v>
      </c>
      <c r="Z68" s="20">
        <f t="shared" si="4"/>
        <v>0.6660419500000001</v>
      </c>
    </row>
    <row r="69" spans="1:26" x14ac:dyDescent="0.25">
      <c r="A69" s="19">
        <v>2.72</v>
      </c>
      <c r="B69" s="14">
        <v>4.2406400000000004E-3</v>
      </c>
      <c r="C69" s="14">
        <v>4.8181960000000003E-3</v>
      </c>
      <c r="D69" s="14">
        <v>6.0100860000000004E-3</v>
      </c>
      <c r="E69" s="14">
        <v>7.5974470000000002E-3</v>
      </c>
      <c r="F69" s="14">
        <v>4.4016389999999997E-3</v>
      </c>
      <c r="G69" s="14">
        <v>4.0094329999999997E-3</v>
      </c>
      <c r="H69" s="14">
        <v>1.0058213E-2</v>
      </c>
      <c r="I69" s="14">
        <v>4.6085570000000001E-3</v>
      </c>
      <c r="J69" s="14">
        <v>5.9949840000000001E-3</v>
      </c>
      <c r="K69" s="14">
        <v>6.4464639999999998E-3</v>
      </c>
      <c r="L69" s="14">
        <v>1.0720023E-2</v>
      </c>
      <c r="M69" s="14">
        <v>8.4112289999999992E-3</v>
      </c>
      <c r="N69" s="14">
        <v>5.3653920000000001E-3</v>
      </c>
      <c r="O69" s="14">
        <v>7.6283159999999996E-3</v>
      </c>
      <c r="P69" s="14">
        <v>3.7930669999999998E-3</v>
      </c>
      <c r="Q69" s="14">
        <v>5.6527360000000002E-3</v>
      </c>
      <c r="R69" s="14">
        <v>5.4762719999999999E-3</v>
      </c>
      <c r="S69" s="14">
        <v>1.3108318000000001E-2</v>
      </c>
      <c r="T69" s="14">
        <v>7.5207160000000002E-3</v>
      </c>
      <c r="U69" s="14">
        <v>1.9029757000000001E-2</v>
      </c>
      <c r="V69" s="14">
        <v>9.3903749999999994E-3</v>
      </c>
      <c r="W69" s="14">
        <v>4.9396800000000001E-3</v>
      </c>
      <c r="Y69" s="14">
        <f t="shared" si="3"/>
        <v>7.2373427272727281E-3</v>
      </c>
      <c r="Z69" s="20">
        <f t="shared" si="4"/>
        <v>0.72373427272727275</v>
      </c>
    </row>
    <row r="70" spans="1:26" x14ac:dyDescent="0.25">
      <c r="A70" s="19">
        <v>3.2</v>
      </c>
      <c r="B70" s="14">
        <v>4.5010299999999996E-3</v>
      </c>
      <c r="C70" s="14">
        <v>5.1415640000000004E-3</v>
      </c>
      <c r="D70" s="14">
        <v>6.4643360000000002E-3</v>
      </c>
      <c r="E70" s="14">
        <v>8.1306009999999995E-3</v>
      </c>
      <c r="F70" s="14">
        <v>4.6743059999999996E-3</v>
      </c>
      <c r="G70" s="14">
        <v>4.295821E-3</v>
      </c>
      <c r="H70" s="14">
        <v>1.0925300000000001E-2</v>
      </c>
      <c r="I70" s="14">
        <v>4.8734169999999997E-3</v>
      </c>
      <c r="J70" s="14">
        <v>6.4125450000000004E-3</v>
      </c>
      <c r="K70" s="14">
        <v>6.8691819999999997E-3</v>
      </c>
      <c r="L70" s="14">
        <v>1.1604148999999999E-2</v>
      </c>
      <c r="M70" s="14">
        <v>9.0389330000000007E-3</v>
      </c>
      <c r="N70" s="14">
        <v>5.6456739999999998E-3</v>
      </c>
      <c r="O70" s="14">
        <v>8.0298060000000004E-3</v>
      </c>
      <c r="P70" s="14">
        <v>4.0052669999999999E-3</v>
      </c>
      <c r="Q70" s="14">
        <v>6.0462809999999997E-3</v>
      </c>
      <c r="R70" s="14">
        <v>5.7984059999999999E-3</v>
      </c>
      <c r="S70" s="14">
        <v>1.4195018E-2</v>
      </c>
      <c r="T70" s="14">
        <v>8.0445470000000008E-3</v>
      </c>
      <c r="U70" s="14">
        <v>2.0381598000000001E-2</v>
      </c>
      <c r="V70" s="14">
        <v>9.977273E-3</v>
      </c>
      <c r="W70" s="14">
        <v>5.1683679999999996E-3</v>
      </c>
      <c r="Y70" s="14">
        <f t="shared" si="3"/>
        <v>7.7374282727272732E-3</v>
      </c>
      <c r="Z70" s="20">
        <f t="shared" si="4"/>
        <v>0.77374282727272736</v>
      </c>
    </row>
    <row r="71" spans="1:26" x14ac:dyDescent="0.25">
      <c r="A71" s="19">
        <v>3.78</v>
      </c>
      <c r="B71" s="14">
        <v>4.873016E-3</v>
      </c>
      <c r="C71" s="14">
        <v>5.5296069999999998E-3</v>
      </c>
      <c r="D71" s="14">
        <v>7.0234149999999999E-3</v>
      </c>
      <c r="E71" s="14">
        <v>8.7970440000000004E-3</v>
      </c>
      <c r="F71" s="14">
        <v>4.9859270000000002E-3</v>
      </c>
      <c r="G71" s="14">
        <v>4.6538059999999999E-3</v>
      </c>
      <c r="H71" s="14">
        <v>1.2139222E-2</v>
      </c>
      <c r="I71" s="14">
        <v>5.2177339999999999E-3</v>
      </c>
      <c r="J71" s="14">
        <v>6.919583E-3</v>
      </c>
      <c r="K71" s="14">
        <v>7.3975810000000003E-3</v>
      </c>
      <c r="L71" s="14">
        <v>1.2709306E-2</v>
      </c>
      <c r="M71" s="14">
        <v>9.8758709999999996E-3</v>
      </c>
      <c r="N71" s="14">
        <v>6.0460760000000001E-3</v>
      </c>
      <c r="O71" s="14">
        <v>8.5460080000000008E-3</v>
      </c>
      <c r="P71" s="14">
        <v>4.2705160000000002E-3</v>
      </c>
      <c r="Q71" s="14">
        <v>6.5113790000000003E-3</v>
      </c>
      <c r="R71" s="14">
        <v>6.1205399999999998E-3</v>
      </c>
      <c r="S71" s="14">
        <v>1.5689229999999998E-2</v>
      </c>
      <c r="T71" s="14">
        <v>8.6806269999999998E-3</v>
      </c>
      <c r="U71" s="14">
        <v>2.2253377000000001E-2</v>
      </c>
      <c r="V71" s="14">
        <v>1.0661988000000001E-2</v>
      </c>
      <c r="W71" s="14">
        <v>5.4427950000000003E-3</v>
      </c>
      <c r="Y71" s="14">
        <f t="shared" si="3"/>
        <v>8.3793021818181802E-3</v>
      </c>
      <c r="Z71" s="20">
        <f t="shared" si="4"/>
        <v>0.83793021818181801</v>
      </c>
    </row>
    <row r="72" spans="1:26" x14ac:dyDescent="0.25">
      <c r="A72" s="19">
        <v>4.46</v>
      </c>
      <c r="B72" s="14">
        <v>5.3937960000000002E-3</v>
      </c>
      <c r="C72" s="14">
        <v>6.0469970000000001E-3</v>
      </c>
      <c r="D72" s="14">
        <v>7.8270890000000006E-3</v>
      </c>
      <c r="E72" s="14">
        <v>9.6856340000000003E-3</v>
      </c>
      <c r="F72" s="14">
        <v>5.4533580000000002E-3</v>
      </c>
      <c r="G72" s="14">
        <v>5.1311200000000003E-3</v>
      </c>
      <c r="H72" s="14">
        <v>1.3815591E-2</v>
      </c>
      <c r="I72" s="14">
        <v>5.7209670000000004E-3</v>
      </c>
      <c r="J72" s="14">
        <v>7.6055760000000002E-3</v>
      </c>
      <c r="K72" s="14">
        <v>8.0668860000000005E-3</v>
      </c>
      <c r="L72" s="14">
        <v>1.4367041000000001E-2</v>
      </c>
      <c r="M72" s="14">
        <v>1.1089431E-2</v>
      </c>
      <c r="N72" s="14">
        <v>6.5665999999999997E-3</v>
      </c>
      <c r="O72" s="14">
        <v>9.3489880000000008E-3</v>
      </c>
      <c r="P72" s="14">
        <v>4.668391E-3</v>
      </c>
      <c r="Q72" s="14">
        <v>7.191139E-3</v>
      </c>
      <c r="R72" s="14">
        <v>6.5715269999999998E-3</v>
      </c>
      <c r="S72" s="14">
        <v>1.7794712000000001E-2</v>
      </c>
      <c r="T72" s="14">
        <v>9.5412069999999995E-3</v>
      </c>
      <c r="U72" s="14">
        <v>2.4749083000000002E-2</v>
      </c>
      <c r="V72" s="14">
        <v>1.1640152000000001E-2</v>
      </c>
      <c r="W72" s="14">
        <v>5.8086969999999998E-3</v>
      </c>
      <c r="Y72" s="14">
        <f t="shared" si="3"/>
        <v>9.2765446363636348E-3</v>
      </c>
      <c r="Z72" s="20">
        <f t="shared" si="4"/>
        <v>0.9276544636363635</v>
      </c>
    </row>
    <row r="73" spans="1:26" x14ac:dyDescent="0.25">
      <c r="A73" s="19">
        <v>5.27</v>
      </c>
      <c r="B73" s="14">
        <v>5.9889729999999999E-3</v>
      </c>
      <c r="C73" s="14">
        <v>6.6290610000000003E-3</v>
      </c>
      <c r="D73" s="14">
        <v>8.7006480000000001E-3</v>
      </c>
      <c r="E73" s="14">
        <v>1.0663083E-2</v>
      </c>
      <c r="F73" s="14">
        <v>5.9597410000000002E-3</v>
      </c>
      <c r="G73" s="14">
        <v>5.656164E-3</v>
      </c>
      <c r="H73" s="14">
        <v>1.5896601E-2</v>
      </c>
      <c r="I73" s="14">
        <v>6.3036580000000002E-3</v>
      </c>
      <c r="J73" s="14">
        <v>8.4108729999999993E-3</v>
      </c>
      <c r="K73" s="14">
        <v>8.8418709999999994E-3</v>
      </c>
      <c r="L73" s="14">
        <v>1.6301065999999999E-2</v>
      </c>
      <c r="M73" s="14">
        <v>1.2512226E-2</v>
      </c>
      <c r="N73" s="14">
        <v>7.1672029999999996E-3</v>
      </c>
      <c r="O73" s="14">
        <v>1.0151969E-2</v>
      </c>
      <c r="P73" s="14">
        <v>5.0927899999999998E-3</v>
      </c>
      <c r="Q73" s="14">
        <v>7.9066750000000002E-3</v>
      </c>
      <c r="R73" s="14">
        <v>7.0869410000000002E-3</v>
      </c>
      <c r="S73" s="14">
        <v>2.0375623999999998E-2</v>
      </c>
      <c r="T73" s="14">
        <v>1.0476620000000001E-2</v>
      </c>
      <c r="U73" s="14">
        <v>2.7660739E-2</v>
      </c>
      <c r="V73" s="14">
        <v>1.2667225000000001E-2</v>
      </c>
      <c r="W73" s="14">
        <v>6.2203370000000003E-3</v>
      </c>
      <c r="Y73" s="14">
        <f t="shared" si="3"/>
        <v>1.0303185818181819E-2</v>
      </c>
      <c r="Z73" s="20">
        <f t="shared" si="4"/>
        <v>1.0303185818181819</v>
      </c>
    </row>
    <row r="74" spans="1:26" x14ac:dyDescent="0.25">
      <c r="A74" s="19">
        <v>6.21</v>
      </c>
      <c r="B74" s="14">
        <v>6.6957470000000002E-3</v>
      </c>
      <c r="C74" s="14">
        <v>7.3404730000000001E-3</v>
      </c>
      <c r="D74" s="14">
        <v>9.6790339999999996E-3</v>
      </c>
      <c r="E74" s="14">
        <v>1.1818251E-2</v>
      </c>
      <c r="F74" s="14">
        <v>6.5440289999999998E-3</v>
      </c>
      <c r="G74" s="14">
        <v>6.2766719999999996E-3</v>
      </c>
      <c r="H74" s="14">
        <v>1.8382250999999999E-2</v>
      </c>
      <c r="I74" s="14">
        <v>6.9922930000000001E-3</v>
      </c>
      <c r="J74" s="14">
        <v>9.3056460000000008E-3</v>
      </c>
      <c r="K74" s="14">
        <v>9.7577610000000002E-3</v>
      </c>
      <c r="L74" s="14">
        <v>1.8566638E-2</v>
      </c>
      <c r="M74" s="14">
        <v>1.4186103E-2</v>
      </c>
      <c r="N74" s="14">
        <v>7.8879269999999994E-3</v>
      </c>
      <c r="O74" s="14">
        <v>1.1184372999999999E-2</v>
      </c>
      <c r="P74" s="14">
        <v>5.6498140000000004E-3</v>
      </c>
      <c r="Q74" s="14">
        <v>8.7295419999999999E-3</v>
      </c>
      <c r="R74" s="14">
        <v>7.7312079999999998E-3</v>
      </c>
      <c r="S74" s="14">
        <v>2.3567804000000001E-2</v>
      </c>
      <c r="T74" s="14">
        <v>1.1599114000000001E-2</v>
      </c>
      <c r="U74" s="14">
        <v>3.0572396000000002E-2</v>
      </c>
      <c r="V74" s="14">
        <v>1.3938838E-2</v>
      </c>
      <c r="W74" s="14">
        <v>6.7691899999999996E-3</v>
      </c>
      <c r="Y74" s="14">
        <f t="shared" si="3"/>
        <v>1.1507959272727271E-2</v>
      </c>
      <c r="Z74" s="20">
        <f t="shared" si="4"/>
        <v>1.1507959272727271</v>
      </c>
    </row>
    <row r="75" spans="1:26" x14ac:dyDescent="0.25">
      <c r="A75" s="19">
        <v>7.33</v>
      </c>
      <c r="B75" s="14">
        <v>7.5141160000000004E-3</v>
      </c>
      <c r="C75" s="14">
        <v>8.1488949999999997E-3</v>
      </c>
      <c r="D75" s="14">
        <v>1.0727304999999999E-2</v>
      </c>
      <c r="E75" s="14">
        <v>1.3195564999999999E-2</v>
      </c>
      <c r="F75" s="14">
        <v>7.2451750000000004E-3</v>
      </c>
      <c r="G75" s="14">
        <v>6.9449109999999998E-3</v>
      </c>
      <c r="H75" s="14">
        <v>2.1041318999999999E-2</v>
      </c>
      <c r="I75" s="14">
        <v>7.8398440000000003E-3</v>
      </c>
      <c r="J75" s="14">
        <v>1.0319722999999999E-2</v>
      </c>
      <c r="K75" s="14">
        <v>1.0814559E-2</v>
      </c>
      <c r="L75" s="14">
        <v>2.1219015000000001E-2</v>
      </c>
      <c r="M75" s="14">
        <v>1.598552E-2</v>
      </c>
      <c r="N75" s="14">
        <v>8.8088530000000002E-3</v>
      </c>
      <c r="O75" s="14">
        <v>1.2331488E-2</v>
      </c>
      <c r="P75" s="14">
        <v>6.2598879999999999E-3</v>
      </c>
      <c r="Q75" s="14">
        <v>9.5881850000000008E-3</v>
      </c>
      <c r="R75" s="14">
        <v>8.5043289999999997E-3</v>
      </c>
      <c r="S75" s="14">
        <v>2.7167498000000002E-2</v>
      </c>
      <c r="T75" s="14">
        <v>1.2908691999999999E-2</v>
      </c>
      <c r="U75" s="14">
        <v>3.3380065E-2</v>
      </c>
      <c r="V75" s="14">
        <v>1.5454992000000001E-2</v>
      </c>
      <c r="W75" s="14">
        <v>7.4552569999999999E-3</v>
      </c>
      <c r="Y75" s="14">
        <f t="shared" si="3"/>
        <v>1.2857054272727274E-2</v>
      </c>
      <c r="Z75" s="20">
        <f t="shared" si="4"/>
        <v>1.2857054272727275</v>
      </c>
    </row>
    <row r="76" spans="1:26" x14ac:dyDescent="0.25">
      <c r="A76" s="19">
        <v>8.65</v>
      </c>
      <c r="B76" s="14">
        <v>8.4440799999999996E-3</v>
      </c>
      <c r="C76" s="14">
        <v>9.0866650000000007E-3</v>
      </c>
      <c r="D76" s="14">
        <v>1.1950287E-2</v>
      </c>
      <c r="E76" s="14">
        <v>1.4750599E-2</v>
      </c>
      <c r="F76" s="14">
        <v>8.1021310000000003E-3</v>
      </c>
      <c r="G76" s="14">
        <v>7.8040749999999997E-3</v>
      </c>
      <c r="H76" s="14">
        <v>2.4278444999999999E-2</v>
      </c>
      <c r="I76" s="14">
        <v>8.7933390000000007E-3</v>
      </c>
      <c r="J76" s="14">
        <v>1.1453102999999999E-2</v>
      </c>
      <c r="K76" s="14">
        <v>1.2012261999999999E-2</v>
      </c>
      <c r="L76" s="14">
        <v>2.4313455000000001E-2</v>
      </c>
      <c r="M76" s="14">
        <v>1.7952323999999999E-2</v>
      </c>
      <c r="N76" s="14">
        <v>9.9299790000000002E-3</v>
      </c>
      <c r="O76" s="14">
        <v>1.365067E-2</v>
      </c>
      <c r="P76" s="14">
        <v>6.9760610000000004E-3</v>
      </c>
      <c r="Q76" s="14">
        <v>1.0625713E-2</v>
      </c>
      <c r="R76" s="14">
        <v>9.3418760000000007E-3</v>
      </c>
      <c r="S76" s="14">
        <v>3.1378461000000003E-2</v>
      </c>
      <c r="T76" s="14">
        <v>1.4480185E-2</v>
      </c>
      <c r="U76" s="14">
        <v>3.6291721999999998E-2</v>
      </c>
      <c r="V76" s="14">
        <v>1.7215687E-2</v>
      </c>
      <c r="W76" s="14">
        <v>8.2785370000000007E-3</v>
      </c>
      <c r="Y76" s="14">
        <f t="shared" si="3"/>
        <v>1.4414075272727268E-2</v>
      </c>
      <c r="Z76" s="20">
        <f t="shared" si="4"/>
        <v>1.4414075272727267</v>
      </c>
    </row>
    <row r="77" spans="1:26" x14ac:dyDescent="0.25">
      <c r="A77" s="19">
        <v>10.210000000000001</v>
      </c>
      <c r="B77" s="14">
        <v>9.5972369999999998E-3</v>
      </c>
      <c r="C77" s="14">
        <v>1.0218455E-2</v>
      </c>
      <c r="D77" s="14">
        <v>1.3487750999999999E-2</v>
      </c>
      <c r="E77" s="14">
        <v>1.6705497E-2</v>
      </c>
      <c r="F77" s="14">
        <v>9.1928029999999994E-3</v>
      </c>
      <c r="G77" s="14">
        <v>8.8302989999999998E-3</v>
      </c>
      <c r="H77" s="14">
        <v>2.7862405999999999E-2</v>
      </c>
      <c r="I77" s="14">
        <v>9.9587210000000002E-3</v>
      </c>
      <c r="J77" s="14">
        <v>1.2854915E-2</v>
      </c>
      <c r="K77" s="14">
        <v>1.3421326000000001E-2</v>
      </c>
      <c r="L77" s="14">
        <v>2.7849958000000001E-2</v>
      </c>
      <c r="M77" s="14">
        <v>1.9877282E-2</v>
      </c>
      <c r="N77" s="14">
        <v>1.1371427999999999E-2</v>
      </c>
      <c r="O77" s="14">
        <v>1.5313986999999999E-2</v>
      </c>
      <c r="P77" s="14">
        <v>7.9574840000000008E-3</v>
      </c>
      <c r="Q77" s="14">
        <v>1.1949454E-2</v>
      </c>
      <c r="R77" s="14">
        <v>1.0630410999999999E-2</v>
      </c>
      <c r="S77" s="14">
        <v>3.626861E-2</v>
      </c>
      <c r="T77" s="14">
        <v>1.6351009E-2</v>
      </c>
      <c r="U77" s="14">
        <v>3.8891415999999998E-2</v>
      </c>
      <c r="V77" s="14">
        <v>1.9416556000000001E-2</v>
      </c>
      <c r="W77" s="14">
        <v>9.4219809999999994E-3</v>
      </c>
      <c r="Y77" s="14">
        <f t="shared" si="3"/>
        <v>1.6246772090909092E-2</v>
      </c>
      <c r="Z77" s="20">
        <f t="shared" si="4"/>
        <v>1.6246772090909092</v>
      </c>
    </row>
    <row r="78" spans="1:26" x14ac:dyDescent="0.25">
      <c r="A78" s="19">
        <v>12.05</v>
      </c>
      <c r="B78" s="14">
        <v>1.1085181E-2</v>
      </c>
      <c r="C78" s="14">
        <v>1.1705952E-2</v>
      </c>
      <c r="D78" s="14">
        <v>1.5374639000000001E-2</v>
      </c>
      <c r="E78" s="14">
        <v>1.9060260999999998E-2</v>
      </c>
      <c r="F78" s="14">
        <v>1.0634047000000001E-2</v>
      </c>
      <c r="G78" s="14">
        <v>1.0119045E-2</v>
      </c>
      <c r="H78" s="14">
        <v>3.1619783999999998E-2</v>
      </c>
      <c r="I78" s="14">
        <v>1.1415448E-2</v>
      </c>
      <c r="J78" s="14">
        <v>1.4644463E-2</v>
      </c>
      <c r="K78" s="14">
        <v>1.5323560999999999E-2</v>
      </c>
      <c r="L78" s="14">
        <v>3.1662748999999997E-2</v>
      </c>
      <c r="M78" s="14">
        <v>2.1509311999999999E-2</v>
      </c>
      <c r="N78" s="14">
        <v>1.3173239E-2</v>
      </c>
      <c r="O78" s="14">
        <v>1.7550862E-2</v>
      </c>
      <c r="P78" s="14">
        <v>9.1776319999999998E-3</v>
      </c>
      <c r="Q78" s="14">
        <v>1.3630965E-2</v>
      </c>
      <c r="R78" s="14">
        <v>1.2369933E-2</v>
      </c>
      <c r="S78" s="14">
        <v>4.1362516000000002E-2</v>
      </c>
      <c r="T78" s="14">
        <v>1.8820498000000001E-2</v>
      </c>
      <c r="U78" s="14">
        <v>4.0555220000000003E-2</v>
      </c>
      <c r="V78" s="14">
        <v>2.2155416000000001E-2</v>
      </c>
      <c r="W78" s="14">
        <v>1.0977064999999999E-2</v>
      </c>
      <c r="Y78" s="14">
        <f t="shared" si="3"/>
        <v>1.8360353999999999E-2</v>
      </c>
      <c r="Z78" s="20">
        <f t="shared" si="4"/>
        <v>1.8360353999999999</v>
      </c>
    </row>
    <row r="79" spans="1:26" x14ac:dyDescent="0.25">
      <c r="A79" s="19">
        <v>14.22</v>
      </c>
      <c r="B79" s="14">
        <v>1.3317097E-2</v>
      </c>
      <c r="C79" s="14">
        <v>1.3872522999999999E-2</v>
      </c>
      <c r="D79" s="14">
        <v>1.8170028000000001E-2</v>
      </c>
      <c r="E79" s="14">
        <v>2.2525763000000001E-2</v>
      </c>
      <c r="F79" s="14">
        <v>1.2854343000000001E-2</v>
      </c>
      <c r="G79" s="14">
        <v>1.2028298999999999E-2</v>
      </c>
      <c r="H79" s="14">
        <v>3.6244249999999999E-2</v>
      </c>
      <c r="I79" s="14">
        <v>1.3640269E-2</v>
      </c>
      <c r="J79" s="14">
        <v>1.7448087000000001E-2</v>
      </c>
      <c r="K79" s="14">
        <v>1.8282593E-2</v>
      </c>
      <c r="L79" s="14">
        <v>3.6470181999999997E-2</v>
      </c>
      <c r="M79" s="14">
        <v>2.3099494000000002E-2</v>
      </c>
      <c r="N79" s="14">
        <v>1.5815895E-2</v>
      </c>
      <c r="O79" s="14">
        <v>2.1164275E-2</v>
      </c>
      <c r="P79" s="14">
        <v>1.1113952999999999E-2</v>
      </c>
      <c r="Q79" s="14">
        <v>1.6278448000000001E-2</v>
      </c>
      <c r="R79" s="14">
        <v>1.5011429999999999E-2</v>
      </c>
      <c r="S79" s="14">
        <v>4.7678959999999999E-2</v>
      </c>
      <c r="T79" s="14">
        <v>2.2524731999999999E-2</v>
      </c>
      <c r="U79" s="14">
        <v>4.2011048000000002E-2</v>
      </c>
      <c r="V79" s="14">
        <v>2.6263704999999998E-2</v>
      </c>
      <c r="W79" s="14">
        <v>1.3263954E-2</v>
      </c>
      <c r="Y79" s="14">
        <f t="shared" si="3"/>
        <v>2.1321787636363641E-2</v>
      </c>
      <c r="Z79" s="20">
        <f t="shared" si="4"/>
        <v>2.132178763636364</v>
      </c>
    </row>
    <row r="80" spans="1:26" x14ac:dyDescent="0.25">
      <c r="A80" s="19">
        <v>16.78</v>
      </c>
      <c r="B80" s="14">
        <v>1.6255784999999998E-2</v>
      </c>
      <c r="C80" s="14">
        <v>1.6685832000000001E-2</v>
      </c>
      <c r="D80" s="14">
        <v>2.1629321E-2</v>
      </c>
      <c r="E80" s="14">
        <v>2.6746566999999999E-2</v>
      </c>
      <c r="F80" s="14">
        <v>1.5658927E-2</v>
      </c>
      <c r="G80" s="14">
        <v>1.4462598E-2</v>
      </c>
      <c r="H80" s="14">
        <v>3.9828211000000002E-2</v>
      </c>
      <c r="I80" s="14">
        <v>1.6553724999999998E-2</v>
      </c>
      <c r="J80" s="14">
        <v>2.1027181999999998E-2</v>
      </c>
      <c r="K80" s="14">
        <v>2.2051837000000001E-2</v>
      </c>
      <c r="L80" s="14">
        <v>4.0559263999999998E-2</v>
      </c>
      <c r="M80" s="14">
        <v>2.355981E-2</v>
      </c>
      <c r="N80" s="14">
        <v>1.9139235000000001E-2</v>
      </c>
      <c r="O80" s="14">
        <v>2.5924803E-2</v>
      </c>
      <c r="P80" s="14">
        <v>1.3607298E-2</v>
      </c>
      <c r="Q80" s="14">
        <v>1.9569915E-2</v>
      </c>
      <c r="R80" s="14">
        <v>1.8812606999999999E-2</v>
      </c>
      <c r="S80" s="14">
        <v>5.2704947000000002E-2</v>
      </c>
      <c r="T80" s="14">
        <v>2.7014712E-2</v>
      </c>
      <c r="U80" s="14">
        <v>4.1595096999999998E-2</v>
      </c>
      <c r="V80" s="14">
        <v>3.1252342000000002E-2</v>
      </c>
      <c r="W80" s="14">
        <v>1.6282647000000001E-2</v>
      </c>
      <c r="Y80" s="14">
        <f t="shared" si="3"/>
        <v>2.4587393727272731E-2</v>
      </c>
      <c r="Z80" s="20">
        <f t="shared" si="4"/>
        <v>2.4587393727272731</v>
      </c>
    </row>
    <row r="81" spans="1:26" x14ac:dyDescent="0.25">
      <c r="A81" s="19">
        <v>19.809999999999999</v>
      </c>
      <c r="B81" s="14">
        <v>1.9975645E-2</v>
      </c>
      <c r="C81" s="14">
        <v>2.0372237000000001E-2</v>
      </c>
      <c r="D81" s="14">
        <v>2.5752520000000001E-2</v>
      </c>
      <c r="E81" s="14">
        <v>3.1944820999999998E-2</v>
      </c>
      <c r="F81" s="14">
        <v>1.9281514999999999E-2</v>
      </c>
      <c r="G81" s="14">
        <v>1.7350344E-2</v>
      </c>
      <c r="H81" s="14">
        <v>4.1620192E-2</v>
      </c>
      <c r="I81" s="14">
        <v>2.0102842999999999E-2</v>
      </c>
      <c r="J81" s="14">
        <v>2.5262442999999999E-2</v>
      </c>
      <c r="K81" s="14">
        <v>2.6490385000000002E-2</v>
      </c>
      <c r="L81" s="14">
        <v>4.3101123999999998E-2</v>
      </c>
      <c r="M81" s="14">
        <v>2.2764718999999999E-2</v>
      </c>
      <c r="N81" s="14">
        <v>2.3023137999999999E-2</v>
      </c>
      <c r="O81" s="14">
        <v>3.1947156999999997E-2</v>
      </c>
      <c r="P81" s="14">
        <v>1.6657667000000001E-2</v>
      </c>
      <c r="Q81" s="14">
        <v>2.3576916999999999E-2</v>
      </c>
      <c r="R81" s="14">
        <v>2.3709039000000001E-2</v>
      </c>
      <c r="S81" s="14">
        <v>5.5014184000000001E-2</v>
      </c>
      <c r="T81" s="14">
        <v>3.2028521999999997E-2</v>
      </c>
      <c r="U81" s="14">
        <v>3.8995403999999997E-2</v>
      </c>
      <c r="V81" s="14">
        <v>3.6632244000000001E-2</v>
      </c>
      <c r="W81" s="14">
        <v>1.9941668999999999E-2</v>
      </c>
      <c r="Y81" s="14">
        <f t="shared" si="3"/>
        <v>2.7979305863636363E-2</v>
      </c>
      <c r="Z81" s="20">
        <f t="shared" si="4"/>
        <v>2.7979305863636363</v>
      </c>
    </row>
    <row r="82" spans="1:26" x14ac:dyDescent="0.25">
      <c r="A82" s="19">
        <v>23.37</v>
      </c>
      <c r="B82" s="14">
        <v>9.3038900000000004E-3</v>
      </c>
      <c r="C82" s="14">
        <v>9.5277060000000004E-3</v>
      </c>
      <c r="D82" s="14">
        <v>1.1594141000000001E-2</v>
      </c>
      <c r="E82" s="14">
        <v>1.4552829E-2</v>
      </c>
      <c r="F82" s="14">
        <v>9.0337539999999997E-3</v>
      </c>
      <c r="G82" s="14">
        <v>7.8633709999999992E-3</v>
      </c>
      <c r="H82" s="14">
        <v>1.5532328E-2</v>
      </c>
      <c r="I82" s="14">
        <v>9.2291930000000001E-3</v>
      </c>
      <c r="J82" s="14">
        <v>1.1339893E-2</v>
      </c>
      <c r="K82" s="14">
        <v>1.1838473E-2</v>
      </c>
      <c r="L82" s="14">
        <v>1.6495058999999999E-2</v>
      </c>
      <c r="M82" s="14">
        <v>7.9551870000000007E-3</v>
      </c>
      <c r="N82" s="14">
        <v>1.0355681E-2</v>
      </c>
      <c r="O82" s="14">
        <v>1.4722992000000001E-2</v>
      </c>
      <c r="P82" s="14">
        <v>7.5482689999999998E-3</v>
      </c>
      <c r="Q82" s="14">
        <v>1.0610501E-2</v>
      </c>
      <c r="R82" s="14">
        <v>1.1324720999999999E-2</v>
      </c>
      <c r="S82" s="14">
        <v>2.0405953000000001E-2</v>
      </c>
      <c r="T82" s="14">
        <v>1.4110019E-2</v>
      </c>
      <c r="U82" s="14">
        <v>1.312518E-2</v>
      </c>
      <c r="V82" s="14">
        <v>1.5887266000000001E-2</v>
      </c>
      <c r="W82" s="14">
        <v>9.2969349999999992E-3</v>
      </c>
      <c r="Y82" s="14">
        <f t="shared" si="3"/>
        <v>1.1893333681818184E-2</v>
      </c>
      <c r="Z82" s="20">
        <f t="shared" si="4"/>
        <v>1.1893333681818183</v>
      </c>
    </row>
    <row r="83" spans="1:26" x14ac:dyDescent="0.25">
      <c r="A83" s="19">
        <v>25</v>
      </c>
      <c r="B83" s="14">
        <v>1.4726402E-2</v>
      </c>
      <c r="C83" s="14">
        <v>1.5080662999999999E-2</v>
      </c>
      <c r="D83" s="14">
        <v>1.8351461999999999E-2</v>
      </c>
      <c r="E83" s="14">
        <v>2.3034539999999999E-2</v>
      </c>
      <c r="F83" s="14">
        <v>1.4298826000000001E-2</v>
      </c>
      <c r="G83" s="14">
        <v>1.2446317E-2</v>
      </c>
      <c r="H83" s="14">
        <v>2.4584912E-2</v>
      </c>
      <c r="I83" s="14">
        <v>1.460817E-2</v>
      </c>
      <c r="J83" s="14">
        <v>1.7949032E-2</v>
      </c>
      <c r="K83" s="14">
        <v>1.8738195999999999E-2</v>
      </c>
      <c r="L83" s="14">
        <v>2.6108744E-2</v>
      </c>
      <c r="M83" s="14">
        <v>1.2591646E-2</v>
      </c>
      <c r="N83" s="14">
        <v>1.6391200000000002E-2</v>
      </c>
      <c r="O83" s="14">
        <v>2.3303876000000001E-2</v>
      </c>
      <c r="P83" s="14">
        <v>1.1947566999999999E-2</v>
      </c>
      <c r="Q83" s="14">
        <v>1.6794534999999999E-2</v>
      </c>
      <c r="R83" s="14">
        <v>1.7925018000000001E-2</v>
      </c>
      <c r="S83" s="14">
        <v>3.2298992999999998E-2</v>
      </c>
      <c r="T83" s="14">
        <v>2.233365E-2</v>
      </c>
      <c r="U83" s="14">
        <v>2.0774825E-2</v>
      </c>
      <c r="V83" s="14">
        <v>2.5146716E-2</v>
      </c>
      <c r="W83" s="14">
        <v>1.4715394999999999E-2</v>
      </c>
      <c r="Y83" s="14">
        <f t="shared" si="3"/>
        <v>1.8825031136363638E-2</v>
      </c>
      <c r="Z83" s="20">
        <f t="shared" si="4"/>
        <v>1.8825031136363639</v>
      </c>
    </row>
    <row r="84" spans="1:26" x14ac:dyDescent="0.25">
      <c r="A84" s="19">
        <v>27.58</v>
      </c>
      <c r="B84" s="14">
        <v>2.9014903000000002E-2</v>
      </c>
      <c r="C84" s="14">
        <v>2.9943953999999998E-2</v>
      </c>
      <c r="D84" s="14">
        <v>3.4418224999999997E-2</v>
      </c>
      <c r="E84" s="14">
        <v>4.3985218999999999E-2</v>
      </c>
      <c r="F84" s="14">
        <v>2.8006887000000001E-2</v>
      </c>
      <c r="G84" s="14">
        <v>2.3555419000000001E-2</v>
      </c>
      <c r="H84" s="14">
        <v>3.6359862E-2</v>
      </c>
      <c r="I84" s="14">
        <v>2.7730799E-2</v>
      </c>
      <c r="J84" s="14">
        <v>3.2838194000000001E-2</v>
      </c>
      <c r="K84" s="14">
        <v>3.4205006000000003E-2</v>
      </c>
      <c r="L84" s="14">
        <v>4.0006685E-2</v>
      </c>
      <c r="M84" s="14">
        <v>1.7826783999999998E-2</v>
      </c>
      <c r="N84" s="14">
        <v>3.0430583000000001E-2</v>
      </c>
      <c r="O84" s="14">
        <v>4.3991866999999997E-2</v>
      </c>
      <c r="P84" s="14">
        <v>2.2121806000000001E-2</v>
      </c>
      <c r="Q84" s="14">
        <v>3.0982717E-2</v>
      </c>
      <c r="R84" s="14">
        <v>3.5048144000000003E-2</v>
      </c>
      <c r="S84" s="14">
        <v>4.7611041E-2</v>
      </c>
      <c r="T84" s="14">
        <v>4.0334984999999997E-2</v>
      </c>
      <c r="U84" s="14">
        <v>2.8180678000000001E-2</v>
      </c>
      <c r="V84" s="14">
        <v>4.4408649000000001E-2</v>
      </c>
      <c r="W84" s="14">
        <v>2.8082992000000001E-2</v>
      </c>
      <c r="Y84" s="14">
        <f t="shared" si="3"/>
        <v>3.3140245409090906E-2</v>
      </c>
      <c r="Z84" s="20">
        <f t="shared" si="4"/>
        <v>3.3140245409090907</v>
      </c>
    </row>
    <row r="85" spans="1:26" x14ac:dyDescent="0.25">
      <c r="A85" s="19">
        <v>32.549999999999997</v>
      </c>
      <c r="B85" s="14">
        <v>3.4148309000000002E-2</v>
      </c>
      <c r="C85" s="14">
        <v>3.5117856000000003E-2</v>
      </c>
      <c r="D85" s="14">
        <v>3.7947403999999997E-2</v>
      </c>
      <c r="E85" s="14">
        <v>4.9183471999999999E-2</v>
      </c>
      <c r="F85" s="14">
        <v>3.2330619999999997E-2</v>
      </c>
      <c r="G85" s="14">
        <v>2.6132911000000002E-2</v>
      </c>
      <c r="H85" s="14">
        <v>3.0868308000000001E-2</v>
      </c>
      <c r="I85" s="14">
        <v>3.0697227000000001E-2</v>
      </c>
      <c r="J85" s="14">
        <v>3.4538263999999999E-2</v>
      </c>
      <c r="K85" s="14">
        <v>3.5860654999999998E-2</v>
      </c>
      <c r="L85" s="14">
        <v>3.5254509000000003E-2</v>
      </c>
      <c r="M85" s="14">
        <v>1.4813806000000001E-2</v>
      </c>
      <c r="N85" s="14">
        <v>3.2512674999999998E-2</v>
      </c>
      <c r="O85" s="14">
        <v>4.8121481000000001E-2</v>
      </c>
      <c r="P85" s="14">
        <v>2.3527629000000001E-2</v>
      </c>
      <c r="Q85" s="14">
        <v>3.3093549E-2</v>
      </c>
      <c r="R85" s="14">
        <v>3.9815722999999997E-2</v>
      </c>
      <c r="S85" s="14">
        <v>4.0139978999999999E-2</v>
      </c>
      <c r="T85" s="14">
        <v>4.2392892000000001E-2</v>
      </c>
      <c r="U85" s="14">
        <v>2.256534E-2</v>
      </c>
      <c r="V85" s="14">
        <v>4.5533536999999999E-2</v>
      </c>
      <c r="W85" s="14">
        <v>3.0872996E-2</v>
      </c>
      <c r="Y85" s="14">
        <f t="shared" si="3"/>
        <v>3.4339506454545449E-2</v>
      </c>
      <c r="Z85" s="20">
        <f t="shared" si="4"/>
        <v>3.4339506454545448</v>
      </c>
    </row>
    <row r="86" spans="1:26" x14ac:dyDescent="0.25">
      <c r="A86" s="19">
        <v>38.409999999999997</v>
      </c>
      <c r="B86" s="14">
        <v>3.9021324000000003E-2</v>
      </c>
      <c r="C86" s="14">
        <v>3.9515672000000002E-2</v>
      </c>
      <c r="D86" s="14">
        <v>4.0253599000000001E-2</v>
      </c>
      <c r="E86" s="14">
        <v>5.2693403999999999E-2</v>
      </c>
      <c r="F86" s="14">
        <v>3.5563681999999999E-2</v>
      </c>
      <c r="G86" s="14">
        <v>2.7708046E-2</v>
      </c>
      <c r="H86" s="14">
        <v>2.4914308999999999E-2</v>
      </c>
      <c r="I86" s="14">
        <v>3.2180439999999998E-2</v>
      </c>
      <c r="J86" s="14">
        <v>3.4061051000000002E-2</v>
      </c>
      <c r="K86" s="14">
        <v>3.5367482999999998E-2</v>
      </c>
      <c r="L86" s="14">
        <v>2.9728725000000001E-2</v>
      </c>
      <c r="M86" s="14">
        <v>1.2010063E-2</v>
      </c>
      <c r="N86" s="14">
        <v>3.2552715000000003E-2</v>
      </c>
      <c r="O86" s="14">
        <v>4.9440664000000002E-2</v>
      </c>
      <c r="P86" s="14">
        <v>2.3395004E-2</v>
      </c>
      <c r="Q86" s="14">
        <v>3.3272432999999997E-2</v>
      </c>
      <c r="R86" s="14">
        <v>4.3230339999999999E-2</v>
      </c>
      <c r="S86" s="14">
        <v>3.2329323E-2</v>
      </c>
      <c r="T86" s="14">
        <v>4.2692224000000001E-2</v>
      </c>
      <c r="U86" s="14">
        <v>1.7469940999999999E-2</v>
      </c>
      <c r="V86" s="14">
        <v>4.4555373000000002E-2</v>
      </c>
      <c r="W86" s="14">
        <v>3.1924965E-2</v>
      </c>
      <c r="Y86" s="14">
        <f t="shared" si="3"/>
        <v>3.4267308181818182E-2</v>
      </c>
      <c r="Z86" s="20">
        <f t="shared" si="4"/>
        <v>3.4267308181818183</v>
      </c>
    </row>
    <row r="87" spans="1:26" x14ac:dyDescent="0.25">
      <c r="A87" s="19">
        <v>45.32</v>
      </c>
      <c r="B87" s="14">
        <v>4.2369197999999997E-2</v>
      </c>
      <c r="C87" s="14">
        <v>4.2458329000000003E-2</v>
      </c>
      <c r="D87" s="14">
        <v>4.0707849999999997E-2</v>
      </c>
      <c r="E87" s="14">
        <v>5.4337296E-2</v>
      </c>
      <c r="F87" s="14">
        <v>3.6965973999999999E-2</v>
      </c>
      <c r="G87" s="14">
        <v>2.7779643E-2</v>
      </c>
      <c r="H87" s="14">
        <v>1.9596174000000001E-2</v>
      </c>
      <c r="I87" s="14">
        <v>3.1862609E-2</v>
      </c>
      <c r="J87" s="14">
        <v>3.1674988000000001E-2</v>
      </c>
      <c r="K87" s="14">
        <v>3.3077755E-2</v>
      </c>
      <c r="L87" s="14">
        <v>2.3760876E-2</v>
      </c>
      <c r="M87" s="14">
        <v>9.3737079999999997E-3</v>
      </c>
      <c r="N87" s="14">
        <v>3.0470622999999999E-2</v>
      </c>
      <c r="O87" s="14">
        <v>4.8064124999999999E-2</v>
      </c>
      <c r="P87" s="14">
        <v>2.1989181999999999E-2</v>
      </c>
      <c r="Q87" s="14">
        <v>3.1483591999999998E-2</v>
      </c>
      <c r="R87" s="14">
        <v>4.4390021000000002E-2</v>
      </c>
      <c r="S87" s="14">
        <v>2.5062016999999999E-2</v>
      </c>
      <c r="T87" s="14">
        <v>4.0297567999999999E-2</v>
      </c>
      <c r="U87" s="14">
        <v>1.2998467999999999E-2</v>
      </c>
      <c r="V87" s="14">
        <v>4.0838349000000003E-2</v>
      </c>
      <c r="W87" s="14">
        <v>3.0918734E-2</v>
      </c>
      <c r="Y87" s="14">
        <f t="shared" si="3"/>
        <v>3.274895813636363E-2</v>
      </c>
      <c r="Z87" s="20">
        <f t="shared" si="4"/>
        <v>3.2748958136363631</v>
      </c>
    </row>
    <row r="88" spans="1:26" x14ac:dyDescent="0.25">
      <c r="A88" s="19">
        <v>53.48</v>
      </c>
      <c r="B88" s="14">
        <v>4.2369197999999997E-2</v>
      </c>
      <c r="C88" s="14">
        <v>4.1779254000000002E-2</v>
      </c>
      <c r="D88" s="14">
        <v>3.8122114999999998E-2</v>
      </c>
      <c r="E88" s="14">
        <v>5.211582E-2</v>
      </c>
      <c r="F88" s="14">
        <v>3.5563681999999999E-2</v>
      </c>
      <c r="G88" s="14">
        <v>2.5822656999999999E-2</v>
      </c>
      <c r="H88" s="14">
        <v>1.479829E-2</v>
      </c>
      <c r="I88" s="14">
        <v>2.9055098000000001E-2</v>
      </c>
      <c r="J88" s="14">
        <v>2.7111643000000001E-2</v>
      </c>
      <c r="K88" s="14">
        <v>2.8780113E-2</v>
      </c>
      <c r="L88" s="14">
        <v>1.7737770999999999E-2</v>
      </c>
      <c r="M88" s="14">
        <v>6.9047400000000004E-3</v>
      </c>
      <c r="N88" s="14">
        <v>2.6026156000000002E-2</v>
      </c>
      <c r="O88" s="14">
        <v>4.2787394999999999E-2</v>
      </c>
      <c r="P88" s="14">
        <v>1.8912287999999999E-2</v>
      </c>
      <c r="Q88" s="14">
        <v>2.7190374999999999E-2</v>
      </c>
      <c r="R88" s="14">
        <v>4.2070657999999997E-2</v>
      </c>
      <c r="S88" s="14">
        <v>1.8405979999999999E-2</v>
      </c>
      <c r="T88" s="14">
        <v>3.5246341E-2</v>
      </c>
      <c r="U88" s="14">
        <v>9.0469330000000001E-3</v>
      </c>
      <c r="V88" s="14">
        <v>3.4871549000000002E-2</v>
      </c>
      <c r="W88" s="14">
        <v>2.7625614999999999E-2</v>
      </c>
      <c r="Y88" s="14">
        <f t="shared" si="3"/>
        <v>2.9197439590909102E-2</v>
      </c>
      <c r="Z88" s="20">
        <f t="shared" si="4"/>
        <v>2.9197439590909102</v>
      </c>
    </row>
    <row r="89" spans="1:26" x14ac:dyDescent="0.25">
      <c r="A89" s="19">
        <v>63.11</v>
      </c>
      <c r="B89" s="14">
        <v>3.9616501999999998E-2</v>
      </c>
      <c r="C89" s="14">
        <v>3.9030619000000003E-2</v>
      </c>
      <c r="D89" s="14">
        <v>3.3929031999999998E-2</v>
      </c>
      <c r="E89" s="14">
        <v>4.7584010000000003E-2</v>
      </c>
      <c r="F89" s="14">
        <v>3.2642241000000002E-2</v>
      </c>
      <c r="G89" s="14">
        <v>2.2911046000000001E-2</v>
      </c>
      <c r="H89" s="14">
        <v>1.1040912E-2</v>
      </c>
      <c r="I89" s="14">
        <v>2.4896801999999999E-2</v>
      </c>
      <c r="J89" s="14">
        <v>2.1832477999999999E-2</v>
      </c>
      <c r="K89" s="14">
        <v>2.3883618999999998E-2</v>
      </c>
      <c r="L89" s="14">
        <v>1.2985595000000001E-2</v>
      </c>
      <c r="M89" s="14">
        <v>4.9379350000000001E-3</v>
      </c>
      <c r="N89" s="14">
        <v>2.1261367999999999E-2</v>
      </c>
      <c r="O89" s="14">
        <v>3.5789992999999999E-2</v>
      </c>
      <c r="P89" s="14">
        <v>1.549057E-2</v>
      </c>
      <c r="Q89" s="14">
        <v>2.2324729000000001E-2</v>
      </c>
      <c r="R89" s="14">
        <v>3.7431934E-2</v>
      </c>
      <c r="S89" s="14">
        <v>1.351583E-2</v>
      </c>
      <c r="T89" s="14">
        <v>2.9559034000000001E-2</v>
      </c>
      <c r="U89" s="14">
        <v>6.0312889999999996E-3</v>
      </c>
      <c r="V89" s="14">
        <v>2.8366757999999999E-2</v>
      </c>
      <c r="W89" s="14">
        <v>2.3737904000000001E-2</v>
      </c>
      <c r="Y89" s="14">
        <f t="shared" si="3"/>
        <v>2.4945463636363633E-2</v>
      </c>
      <c r="Z89" s="20">
        <f t="shared" si="4"/>
        <v>2.4945463636363634</v>
      </c>
    </row>
    <row r="90" spans="1:26" x14ac:dyDescent="0.25">
      <c r="A90" s="19">
        <v>74.48</v>
      </c>
      <c r="B90" s="14">
        <v>3.3999514000000002E-2</v>
      </c>
      <c r="C90" s="14">
        <v>3.320998E-2</v>
      </c>
      <c r="D90" s="14">
        <v>2.7429753000000001E-2</v>
      </c>
      <c r="E90" s="14">
        <v>3.8964683999999999E-2</v>
      </c>
      <c r="F90" s="14">
        <v>2.7422598999999999E-2</v>
      </c>
      <c r="G90" s="14">
        <v>1.8591358999999998E-2</v>
      </c>
      <c r="H90" s="14">
        <v>7.8037860000000001E-3</v>
      </c>
      <c r="I90" s="14">
        <v>1.9811498E-2</v>
      </c>
      <c r="J90" s="14">
        <v>1.6165578E-2</v>
      </c>
      <c r="K90" s="14">
        <v>1.8388273E-2</v>
      </c>
      <c r="L90" s="14">
        <v>8.5097090000000007E-3</v>
      </c>
      <c r="M90" s="14">
        <v>3.012977E-3</v>
      </c>
      <c r="N90" s="14">
        <v>1.6136217000000001E-2</v>
      </c>
      <c r="O90" s="14">
        <v>2.8219033000000001E-2</v>
      </c>
      <c r="P90" s="14">
        <v>1.2015801E-2</v>
      </c>
      <c r="Q90" s="14">
        <v>1.7065538000000002E-2</v>
      </c>
      <c r="R90" s="14">
        <v>3.1762380999999999E-2</v>
      </c>
      <c r="S90" s="14">
        <v>9.1690309999999994E-3</v>
      </c>
      <c r="T90" s="14">
        <v>2.2524731999999999E-2</v>
      </c>
      <c r="U90" s="14">
        <v>3.5355830000000001E-3</v>
      </c>
      <c r="V90" s="14">
        <v>2.1128344E-2</v>
      </c>
      <c r="W90" s="14">
        <v>1.930134E-2</v>
      </c>
      <c r="Y90" s="14">
        <f t="shared" si="3"/>
        <v>1.9734895909090912E-2</v>
      </c>
      <c r="Z90" s="20">
        <f t="shared" si="4"/>
        <v>1.9734895909090913</v>
      </c>
    </row>
    <row r="91" spans="1:26" x14ac:dyDescent="0.25">
      <c r="A91" s="19">
        <v>87.89</v>
      </c>
      <c r="B91" s="14">
        <v>2.7750150000000001E-2</v>
      </c>
      <c r="C91" s="14">
        <v>2.6936623999999999E-2</v>
      </c>
      <c r="D91" s="14">
        <v>2.0965416000000001E-2</v>
      </c>
      <c r="E91" s="14">
        <v>2.9101332000000001E-2</v>
      </c>
      <c r="F91" s="14">
        <v>2.1735524999999999E-2</v>
      </c>
      <c r="G91" s="14">
        <v>1.4295538E-2</v>
      </c>
      <c r="H91" s="14">
        <v>5.4915529999999997E-3</v>
      </c>
      <c r="I91" s="14">
        <v>1.5149968999999999E-2</v>
      </c>
      <c r="J91" s="14">
        <v>1.1363626E-2</v>
      </c>
      <c r="K91" s="14">
        <v>1.3632685E-2</v>
      </c>
      <c r="L91" s="14">
        <v>5.3600119999999999E-3</v>
      </c>
      <c r="M91" s="14">
        <v>1.673877E-3</v>
      </c>
      <c r="N91" s="14">
        <v>1.1811871E-2</v>
      </c>
      <c r="O91" s="14">
        <v>2.1795188E-2</v>
      </c>
      <c r="P91" s="14">
        <v>9.2837319999999994E-3</v>
      </c>
      <c r="Q91" s="14">
        <v>1.2879652E-2</v>
      </c>
      <c r="R91" s="14">
        <v>2.6608242000000001E-2</v>
      </c>
      <c r="S91" s="14">
        <v>6.1806059999999999E-3</v>
      </c>
      <c r="T91" s="14">
        <v>1.6538092000000001E-2</v>
      </c>
      <c r="U91" s="14">
        <v>1.8717790000000001E-3</v>
      </c>
      <c r="V91" s="14">
        <v>1.5063727000000001E-2</v>
      </c>
      <c r="W91" s="14">
        <v>1.5642317999999999E-2</v>
      </c>
      <c r="Y91" s="14">
        <f t="shared" si="3"/>
        <v>1.5051432454545455E-2</v>
      </c>
      <c r="Z91" s="20">
        <f t="shared" si="4"/>
        <v>1.5051432454545455</v>
      </c>
    </row>
    <row r="92" spans="1:26" x14ac:dyDescent="0.25">
      <c r="A92" s="19">
        <v>103.72</v>
      </c>
      <c r="B92" s="14">
        <v>2.1649581000000001E-2</v>
      </c>
      <c r="C92" s="14">
        <v>2.1180659000000001E-2</v>
      </c>
      <c r="D92" s="14">
        <v>1.5060156999999999E-2</v>
      </c>
      <c r="E92" s="14">
        <v>2.012657E-2</v>
      </c>
      <c r="F92" s="14">
        <v>1.6243214999999998E-2</v>
      </c>
      <c r="G92" s="14">
        <v>1.0333836000000001E-2</v>
      </c>
      <c r="H92" s="14">
        <v>3.9307960000000003E-3</v>
      </c>
      <c r="I92" s="14">
        <v>1.1203561000000001E-2</v>
      </c>
      <c r="J92" s="14">
        <v>7.516099E-3</v>
      </c>
      <c r="K92" s="14">
        <v>9.7577610000000002E-3</v>
      </c>
      <c r="L92" s="14">
        <v>3.2049560000000001E-3</v>
      </c>
      <c r="M92" s="14">
        <v>8.3693799999999996E-4</v>
      </c>
      <c r="N92" s="14">
        <v>7.8478869999999996E-3</v>
      </c>
      <c r="O92" s="14">
        <v>1.5830190000000001E-2</v>
      </c>
      <c r="P92" s="14">
        <v>6.8169119999999996E-3</v>
      </c>
      <c r="Q92" s="14">
        <v>9.2304169999999994E-3</v>
      </c>
      <c r="R92" s="14">
        <v>2.1131969E-2</v>
      </c>
      <c r="S92" s="14">
        <v>4.0751249999999998E-3</v>
      </c>
      <c r="T92" s="14">
        <v>1.1412032000000001E-2</v>
      </c>
      <c r="U92" s="14">
        <v>9.3588999999999999E-4</v>
      </c>
      <c r="V92" s="14">
        <v>1.0123998E-2</v>
      </c>
      <c r="W92" s="14">
        <v>1.2394936E-2</v>
      </c>
      <c r="Y92" s="14">
        <f t="shared" si="3"/>
        <v>1.0947431136363636E-2</v>
      </c>
      <c r="Z92" s="20">
        <f t="shared" si="4"/>
        <v>1.0947431136363637</v>
      </c>
    </row>
    <row r="93" spans="1:26" x14ac:dyDescent="0.25">
      <c r="A93" s="19">
        <v>122.39</v>
      </c>
      <c r="B93" s="14">
        <v>2.0747999999999999E-3</v>
      </c>
      <c r="C93" s="14">
        <v>2.0793470000000001E-3</v>
      </c>
      <c r="D93" s="14">
        <v>1.299304E-3</v>
      </c>
      <c r="E93" s="14">
        <v>1.6836450000000001E-3</v>
      </c>
      <c r="F93" s="14">
        <v>1.466871E-3</v>
      </c>
      <c r="G93" s="14">
        <v>9.0720999999999998E-4</v>
      </c>
      <c r="H93" s="14">
        <v>3.6965300000000001E-4</v>
      </c>
      <c r="I93" s="14">
        <v>1.041316E-3</v>
      </c>
      <c r="J93" s="14">
        <v>6.1456800000000002E-4</v>
      </c>
      <c r="K93" s="14">
        <v>8.9688699999999997E-4</v>
      </c>
      <c r="L93" s="14">
        <v>2.2902900000000001E-4</v>
      </c>
      <c r="M93" s="15">
        <v>4.9599999999999999E-5</v>
      </c>
      <c r="N93" s="14">
        <v>5.7847599999999997E-4</v>
      </c>
      <c r="O93" s="14">
        <v>1.405971E-3</v>
      </c>
      <c r="P93" s="14">
        <v>6.1879899999999995E-4</v>
      </c>
      <c r="Q93" s="14">
        <v>8.00741E-4</v>
      </c>
      <c r="R93" s="14">
        <v>2.0904780000000002E-3</v>
      </c>
      <c r="S93" s="14">
        <v>3.4584900000000002E-4</v>
      </c>
      <c r="T93" s="14">
        <v>9.5707500000000005E-4</v>
      </c>
      <c r="U93" s="15">
        <v>4.9299999999999999E-5</v>
      </c>
      <c r="V93" s="14">
        <v>8.39805E-4</v>
      </c>
      <c r="W93" s="14">
        <v>1.2186709999999999E-3</v>
      </c>
      <c r="Y93" s="14">
        <f t="shared" si="3"/>
        <v>9.8260886363636364E-4</v>
      </c>
      <c r="Z93" s="20">
        <f t="shared" si="4"/>
        <v>9.8260886363636363E-2</v>
      </c>
    </row>
    <row r="94" spans="1:26" x14ac:dyDescent="0.25">
      <c r="A94" s="19">
        <v>125</v>
      </c>
      <c r="B94" s="14">
        <v>1.5445736999999999E-2</v>
      </c>
      <c r="C94" s="14">
        <v>1.5479580999999999E-2</v>
      </c>
      <c r="D94" s="14">
        <v>9.6725969999999998E-3</v>
      </c>
      <c r="E94" s="14">
        <v>1.2533799999999999E-2</v>
      </c>
      <c r="F94" s="14">
        <v>1.0920041E-2</v>
      </c>
      <c r="G94" s="14">
        <v>6.7536710000000002E-3</v>
      </c>
      <c r="H94" s="14">
        <v>2.751861E-3</v>
      </c>
      <c r="I94" s="14">
        <v>7.7520219999999999E-3</v>
      </c>
      <c r="J94" s="14">
        <v>4.5751189999999999E-3</v>
      </c>
      <c r="K94" s="14">
        <v>6.6768269999999998E-3</v>
      </c>
      <c r="L94" s="14">
        <v>1.7049960000000001E-3</v>
      </c>
      <c r="M94" s="14">
        <v>3.6891400000000003E-4</v>
      </c>
      <c r="N94" s="14">
        <v>4.3064330000000001E-3</v>
      </c>
      <c r="O94" s="14">
        <v>1.0466671E-2</v>
      </c>
      <c r="P94" s="14">
        <v>4.606616E-3</v>
      </c>
      <c r="Q94" s="14">
        <v>5.9610749999999997E-3</v>
      </c>
      <c r="R94" s="14">
        <v>1.5562448E-2</v>
      </c>
      <c r="S94" s="14">
        <v>2.5746570000000002E-3</v>
      </c>
      <c r="T94" s="14">
        <v>7.1248889999999997E-3</v>
      </c>
      <c r="U94" s="14">
        <v>3.6669300000000002E-4</v>
      </c>
      <c r="V94" s="14">
        <v>6.2518840000000001E-3</v>
      </c>
      <c r="W94" s="14">
        <v>9.0723279999999993E-3</v>
      </c>
      <c r="Y94" s="14">
        <f t="shared" si="3"/>
        <v>7.3149481818181811E-3</v>
      </c>
      <c r="Z94" s="20">
        <f t="shared" si="4"/>
        <v>0.73149481818181816</v>
      </c>
    </row>
    <row r="95" spans="1:26" x14ac:dyDescent="0.25">
      <c r="A95" s="19">
        <v>144.43</v>
      </c>
      <c r="B95" s="14">
        <v>1.3614685E-2</v>
      </c>
      <c r="C95" s="14">
        <v>1.4389913000000001E-2</v>
      </c>
      <c r="D95" s="14">
        <v>7.5824919999999997E-3</v>
      </c>
      <c r="E95" s="14">
        <v>9.7300640000000001E-3</v>
      </c>
      <c r="F95" s="14">
        <v>8.9590880000000005E-3</v>
      </c>
      <c r="G95" s="14">
        <v>5.4413730000000002E-3</v>
      </c>
      <c r="H95" s="14">
        <v>2.4856499999999998E-3</v>
      </c>
      <c r="I95" s="14">
        <v>6.7804060000000001E-3</v>
      </c>
      <c r="J95" s="14">
        <v>3.4001399999999998E-3</v>
      </c>
      <c r="K95" s="14">
        <v>5.7771589999999996E-3</v>
      </c>
      <c r="L95" s="14">
        <v>1.1051570000000001E-3</v>
      </c>
      <c r="M95" s="14">
        <v>1.67388E-4</v>
      </c>
      <c r="N95" s="14">
        <v>2.7627770000000001E-3</v>
      </c>
      <c r="O95" s="14">
        <v>8.6607200000000002E-3</v>
      </c>
      <c r="P95" s="14">
        <v>3.9522170000000001E-3</v>
      </c>
      <c r="Q95" s="14">
        <v>4.9372000000000001E-3</v>
      </c>
      <c r="R95" s="14">
        <v>1.4753723E-2</v>
      </c>
      <c r="S95" s="14">
        <v>2.1054810000000002E-3</v>
      </c>
      <c r="T95" s="14">
        <v>5.4628089999999999E-3</v>
      </c>
      <c r="U95" s="14">
        <v>2.07975E-4</v>
      </c>
      <c r="V95" s="14">
        <v>4.793004E-3</v>
      </c>
      <c r="W95" s="14">
        <v>9.0560789999999999E-3</v>
      </c>
      <c r="Y95" s="14">
        <f t="shared" si="3"/>
        <v>6.1875227272727264E-3</v>
      </c>
      <c r="Z95" s="20">
        <f t="shared" si="4"/>
        <v>0.61875227272727262</v>
      </c>
    </row>
    <row r="96" spans="1:26" x14ac:dyDescent="0.25">
      <c r="A96" s="19">
        <v>170.44</v>
      </c>
      <c r="B96" s="14">
        <v>1.0415606000000001E-2</v>
      </c>
      <c r="C96" s="14">
        <v>1.18353E-2</v>
      </c>
      <c r="D96" s="14">
        <v>4.926873E-3</v>
      </c>
      <c r="E96" s="14">
        <v>6.4867090000000002E-3</v>
      </c>
      <c r="F96" s="14">
        <v>6.1545039999999999E-3</v>
      </c>
      <c r="G96" s="14">
        <v>3.770776E-3</v>
      </c>
      <c r="H96" s="14">
        <v>1.9653980000000001E-3</v>
      </c>
      <c r="I96" s="14">
        <v>5.3236780000000001E-3</v>
      </c>
      <c r="J96" s="14">
        <v>2.1474570000000002E-3</v>
      </c>
      <c r="K96" s="14">
        <v>4.5090019999999998E-3</v>
      </c>
      <c r="L96" s="14">
        <v>5.5257799999999997E-4</v>
      </c>
      <c r="M96" s="15">
        <v>4.18E-5</v>
      </c>
      <c r="N96" s="14">
        <v>1.361368E-3</v>
      </c>
      <c r="O96" s="14">
        <v>6.4812009999999998E-3</v>
      </c>
      <c r="P96" s="14">
        <v>3.1034190000000001E-3</v>
      </c>
      <c r="Q96" s="14">
        <v>3.6850110000000002E-3</v>
      </c>
      <c r="R96" s="14">
        <v>1.3658468E-2</v>
      </c>
      <c r="S96" s="14">
        <v>1.4262929999999999E-3</v>
      </c>
      <c r="T96" s="14">
        <v>3.5919839999999999E-3</v>
      </c>
      <c r="U96" s="14">
        <v>1.0398799999999999E-4</v>
      </c>
      <c r="V96" s="14">
        <v>3.0812169999999998E-3</v>
      </c>
      <c r="W96" s="14">
        <v>8.8273899999999992E-3</v>
      </c>
      <c r="Y96" s="14">
        <f t="shared" si="3"/>
        <v>4.7022736363636361E-3</v>
      </c>
      <c r="Z96" s="20">
        <f t="shared" si="4"/>
        <v>0.47022736363636364</v>
      </c>
    </row>
    <row r="97" spans="1:26" x14ac:dyDescent="0.25">
      <c r="A97" s="19">
        <v>201.13</v>
      </c>
      <c r="B97" s="14">
        <v>7.7745059999999996E-3</v>
      </c>
      <c r="C97" s="14">
        <v>9.6687279999999997E-3</v>
      </c>
      <c r="D97" s="14">
        <v>3.0050430000000002E-3</v>
      </c>
      <c r="E97" s="14">
        <v>3.9097969999999996E-3</v>
      </c>
      <c r="F97" s="14">
        <v>3.9342079999999998E-3</v>
      </c>
      <c r="G97" s="14">
        <v>2.4820300000000001E-3</v>
      </c>
      <c r="H97" s="14">
        <v>1.5607570000000001E-3</v>
      </c>
      <c r="I97" s="14">
        <v>4.1582959999999997E-3</v>
      </c>
      <c r="J97" s="14">
        <v>1.282509E-3</v>
      </c>
      <c r="K97" s="14">
        <v>3.487431E-3</v>
      </c>
      <c r="L97" s="14">
        <v>2.7629E-4</v>
      </c>
      <c r="M97" s="14">
        <v>0</v>
      </c>
      <c r="N97" s="14">
        <v>5.2052299999999995E-4</v>
      </c>
      <c r="O97" s="14">
        <v>4.4163930000000002E-3</v>
      </c>
      <c r="P97" s="14">
        <v>2.3341949999999998E-3</v>
      </c>
      <c r="Q97" s="14">
        <v>2.611707E-3</v>
      </c>
      <c r="R97" s="14">
        <v>1.2756494E-2</v>
      </c>
      <c r="S97" s="14">
        <v>9.5086200000000002E-4</v>
      </c>
      <c r="T97" s="14">
        <v>2.207573E-3</v>
      </c>
      <c r="U97" s="14">
        <v>0</v>
      </c>
      <c r="V97" s="14">
        <v>1.8585120000000001E-3</v>
      </c>
      <c r="W97" s="14">
        <v>9.1018169999999999E-3</v>
      </c>
      <c r="Y97" s="14">
        <f t="shared" si="3"/>
        <v>3.5589850454545448E-3</v>
      </c>
      <c r="Z97" s="20">
        <f t="shared" si="4"/>
        <v>0.35589850454545446</v>
      </c>
    </row>
    <row r="98" spans="1:26" x14ac:dyDescent="0.25">
      <c r="A98" s="19">
        <v>237.35</v>
      </c>
      <c r="B98" s="14">
        <v>1.83865E-3</v>
      </c>
      <c r="C98" s="14">
        <v>2.5937220000000001E-3</v>
      </c>
      <c r="D98" s="14">
        <v>5.6881499999999997E-4</v>
      </c>
      <c r="E98" s="14">
        <v>7.2325299999999998E-4</v>
      </c>
      <c r="F98" s="14">
        <v>7.9550200000000001E-4</v>
      </c>
      <c r="G98" s="14">
        <v>5.2271100000000003E-4</v>
      </c>
      <c r="H98" s="14">
        <v>4.4483700000000001E-4</v>
      </c>
      <c r="I98" s="14">
        <v>1.07397E-3</v>
      </c>
      <c r="J98" s="14">
        <v>2.4717599999999999E-4</v>
      </c>
      <c r="K98" s="14">
        <v>9.1750600000000001E-4</v>
      </c>
      <c r="L98" s="15">
        <v>3.2700000000000002E-5</v>
      </c>
      <c r="M98" s="14">
        <v>0</v>
      </c>
      <c r="N98" s="15">
        <v>5.9299999999999998E-5</v>
      </c>
      <c r="O98" s="14">
        <v>1.03553E-3</v>
      </c>
      <c r="P98" s="14">
        <v>6.2020800000000002E-4</v>
      </c>
      <c r="Q98" s="14">
        <v>6.3534400000000003E-4</v>
      </c>
      <c r="R98" s="14">
        <v>3.680268E-3</v>
      </c>
      <c r="S98" s="14">
        <v>2.2112499999999999E-4</v>
      </c>
      <c r="T98" s="14">
        <v>4.31901E-4</v>
      </c>
      <c r="U98" s="14">
        <v>0</v>
      </c>
      <c r="V98" s="14">
        <v>3.7636700000000001E-4</v>
      </c>
      <c r="W98" s="14">
        <v>3.0052730000000001E-3</v>
      </c>
      <c r="Y98" s="14">
        <f t="shared" si="3"/>
        <v>9.0109809090909083E-4</v>
      </c>
      <c r="Z98" s="20">
        <f t="shared" si="4"/>
        <v>9.0109809090909085E-2</v>
      </c>
    </row>
    <row r="99" spans="1:26" x14ac:dyDescent="0.25">
      <c r="A99" s="19">
        <v>250</v>
      </c>
      <c r="B99" s="14">
        <v>4.3735149999999997E-3</v>
      </c>
      <c r="C99" s="14">
        <v>6.1695730000000002E-3</v>
      </c>
      <c r="D99" s="14">
        <v>1.3530149999999999E-3</v>
      </c>
      <c r="E99" s="14">
        <v>1.7203699999999999E-3</v>
      </c>
      <c r="F99" s="14">
        <v>1.892225E-3</v>
      </c>
      <c r="G99" s="14">
        <v>1.2433489999999999E-3</v>
      </c>
      <c r="H99" s="14">
        <v>1.058114E-3</v>
      </c>
      <c r="I99" s="14">
        <v>2.5546060000000001E-3</v>
      </c>
      <c r="J99" s="14">
        <v>5.87946E-4</v>
      </c>
      <c r="K99" s="14">
        <v>2.1824320000000002E-3</v>
      </c>
      <c r="L99" s="15">
        <v>7.7799999999999994E-5</v>
      </c>
      <c r="M99" s="14">
        <v>0</v>
      </c>
      <c r="N99" s="14">
        <v>1.4094699999999999E-4</v>
      </c>
      <c r="O99" s="14">
        <v>2.4631710000000001E-3</v>
      </c>
      <c r="P99" s="14">
        <v>1.4752630000000001E-3</v>
      </c>
      <c r="Q99" s="14">
        <v>1.5112649999999999E-3</v>
      </c>
      <c r="R99" s="14">
        <v>8.7540919999999998E-3</v>
      </c>
      <c r="S99" s="14">
        <v>5.2598100000000002E-4</v>
      </c>
      <c r="T99" s="14">
        <v>1.027343E-3</v>
      </c>
      <c r="U99" s="14">
        <v>0</v>
      </c>
      <c r="V99" s="14">
        <v>8.9524699999999995E-4</v>
      </c>
      <c r="W99" s="14">
        <v>7.1485120000000001E-3</v>
      </c>
      <c r="Y99" s="14">
        <f t="shared" si="3"/>
        <v>2.143398454545455E-3</v>
      </c>
      <c r="Z99" s="20">
        <f t="shared" si="4"/>
        <v>0.21433984545454551</v>
      </c>
    </row>
    <row r="100" spans="1:26" x14ac:dyDescent="0.25">
      <c r="A100" s="19">
        <v>280.08999999999997</v>
      </c>
      <c r="B100" s="14">
        <v>2.364475E-3</v>
      </c>
      <c r="C100" s="14">
        <v>3.510857E-3</v>
      </c>
      <c r="D100" s="14">
        <v>5.3802099999999996E-4</v>
      </c>
      <c r="E100" s="14">
        <v>6.6655700000000002E-4</v>
      </c>
      <c r="F100" s="14">
        <v>8.7658300000000001E-4</v>
      </c>
      <c r="G100" s="14">
        <v>5.7475899999999999E-4</v>
      </c>
      <c r="H100" s="14">
        <v>9.3570199999999995E-4</v>
      </c>
      <c r="I100" s="14">
        <v>1.52669E-3</v>
      </c>
      <c r="J100" s="14">
        <v>2.70833E-4</v>
      </c>
      <c r="K100" s="14">
        <v>1.4463919999999999E-3</v>
      </c>
      <c r="L100" s="15">
        <v>4.3600000000000003E-5</v>
      </c>
      <c r="M100" s="14">
        <v>0</v>
      </c>
      <c r="N100" s="15">
        <v>3.1600000000000002E-5</v>
      </c>
      <c r="O100" s="14">
        <v>1.4492369999999999E-3</v>
      </c>
      <c r="P100" s="14">
        <v>9.9485599999999991E-4</v>
      </c>
      <c r="Q100" s="14">
        <v>8.8986600000000001E-4</v>
      </c>
      <c r="R100" s="14">
        <v>4.7819639999999997E-3</v>
      </c>
      <c r="S100" s="14">
        <v>3.4859000000000002E-4</v>
      </c>
      <c r="T100" s="14">
        <v>4.7271100000000001E-4</v>
      </c>
      <c r="U100" s="14">
        <v>0</v>
      </c>
      <c r="V100" s="14">
        <v>4.6341999999999998E-4</v>
      </c>
      <c r="W100" s="14">
        <v>4.4963140000000004E-3</v>
      </c>
      <c r="Y100" s="14">
        <f t="shared" si="3"/>
        <v>1.2128648636363637E-3</v>
      </c>
      <c r="Z100" s="20">
        <f t="shared" si="4"/>
        <v>0.12128648636363637</v>
      </c>
    </row>
    <row r="101" spans="1:26" x14ac:dyDescent="0.25">
      <c r="A101" s="19">
        <v>300</v>
      </c>
      <c r="B101" s="14">
        <v>2.085733E-2</v>
      </c>
      <c r="C101" s="14">
        <v>2.4603006E-2</v>
      </c>
      <c r="D101" s="14">
        <v>2.0165313000000001E-2</v>
      </c>
      <c r="E101" s="14">
        <v>1.2904291E-2</v>
      </c>
      <c r="F101" s="14">
        <v>2.2506623E-2</v>
      </c>
      <c r="G101" s="14">
        <v>1.2743305999999999E-2</v>
      </c>
      <c r="H101" s="14">
        <v>1.9025190000000001E-2</v>
      </c>
      <c r="I101" s="14">
        <v>2.1161301E-2</v>
      </c>
      <c r="J101" s="14">
        <v>1.3479959E-2</v>
      </c>
      <c r="K101" s="14">
        <v>1.6555008E-2</v>
      </c>
      <c r="L101" s="14">
        <v>1.052254E-2</v>
      </c>
      <c r="M101" s="14">
        <v>1.5796377E-2</v>
      </c>
      <c r="N101" s="14">
        <v>2.1590185000000001E-2</v>
      </c>
      <c r="O101" s="14">
        <v>1.6639915000000002E-2</v>
      </c>
      <c r="P101" s="14">
        <v>1.6103037000000001E-2</v>
      </c>
      <c r="Q101" s="14">
        <v>1.8460937E-2</v>
      </c>
      <c r="R101" s="14">
        <v>2.3435817000000001E-2</v>
      </c>
      <c r="S101" s="14">
        <v>1.328028E-2</v>
      </c>
      <c r="T101" s="14">
        <v>1.8419024999999999E-2</v>
      </c>
      <c r="U101" s="14">
        <v>1.8048260999999999E-2</v>
      </c>
      <c r="V101" s="14">
        <v>1.5507630999999999E-2</v>
      </c>
      <c r="W101" s="14">
        <v>2.6854942999999999E-2</v>
      </c>
      <c r="Y101" s="14">
        <f t="shared" si="3"/>
        <v>1.8120921590909094E-2</v>
      </c>
      <c r="Z101" s="20">
        <f t="shared" si="4"/>
        <v>1.8120921590909094</v>
      </c>
    </row>
    <row r="102" spans="1:26" x14ac:dyDescent="0.25">
      <c r="A102" s="19">
        <v>330.52</v>
      </c>
      <c r="B102" s="14">
        <v>3.9707978999999997E-2</v>
      </c>
      <c r="C102" s="14">
        <v>4.6377799999999997E-2</v>
      </c>
      <c r="D102" s="14">
        <v>3.8661381000000002E-2</v>
      </c>
      <c r="E102" s="14">
        <v>2.4328430000000002E-2</v>
      </c>
      <c r="F102" s="14">
        <v>4.3141558000000003E-2</v>
      </c>
      <c r="G102" s="14">
        <v>2.4350885999999999E-2</v>
      </c>
      <c r="H102" s="14">
        <v>3.7831779000000003E-2</v>
      </c>
      <c r="I102" s="14">
        <v>4.0863025999999997E-2</v>
      </c>
      <c r="J102" s="14">
        <v>2.6045618E-2</v>
      </c>
      <c r="K102" s="14">
        <v>3.2329694999999999E-2</v>
      </c>
      <c r="L102" s="14">
        <v>2.0445834E-2</v>
      </c>
      <c r="M102" s="14">
        <v>3.080604E-2</v>
      </c>
      <c r="N102" s="14">
        <v>4.2050632999999997E-2</v>
      </c>
      <c r="O102" s="14">
        <v>3.2018871999999997E-2</v>
      </c>
      <c r="P102" s="14">
        <v>3.158648E-2</v>
      </c>
      <c r="Q102" s="14">
        <v>3.5810845000000001E-2</v>
      </c>
      <c r="R102" s="14">
        <v>4.2619248999999998E-2</v>
      </c>
      <c r="S102" s="14">
        <v>2.5875843999999999E-2</v>
      </c>
      <c r="T102" s="14">
        <v>3.5517819999999999E-2</v>
      </c>
      <c r="U102" s="14">
        <v>3.5197657E-2</v>
      </c>
      <c r="V102" s="14">
        <v>2.9933535000000001E-2</v>
      </c>
      <c r="W102" s="14">
        <v>5.1097148000000002E-2</v>
      </c>
      <c r="Y102" s="14">
        <f t="shared" si="3"/>
        <v>3.484536859090908E-2</v>
      </c>
      <c r="Z102" s="20">
        <f t="shared" si="4"/>
        <v>3.484536859090908</v>
      </c>
    </row>
    <row r="103" spans="1:26" x14ac:dyDescent="0.25">
      <c r="A103" s="19">
        <v>390.04</v>
      </c>
      <c r="B103" s="14">
        <v>4.4936909999999997E-2</v>
      </c>
      <c r="C103" s="14">
        <v>5.1538353000000002E-2</v>
      </c>
      <c r="D103" s="14">
        <v>4.5063962999999999E-2</v>
      </c>
      <c r="E103" s="14">
        <v>2.8009491000000001E-2</v>
      </c>
      <c r="F103" s="14">
        <v>4.9983702999999997E-2</v>
      </c>
      <c r="G103" s="14">
        <v>2.8131709000000001E-2</v>
      </c>
      <c r="H103" s="14">
        <v>4.3195433999999998E-2</v>
      </c>
      <c r="I103" s="14">
        <v>4.6831994000000002E-2</v>
      </c>
      <c r="J103" s="14">
        <v>3.0451328E-2</v>
      </c>
      <c r="K103" s="14">
        <v>3.6762240000000002E-2</v>
      </c>
      <c r="L103" s="14">
        <v>2.4114905999999998E-2</v>
      </c>
      <c r="M103" s="14">
        <v>3.6349263999999999E-2</v>
      </c>
      <c r="N103" s="14">
        <v>4.9569955999999998E-2</v>
      </c>
      <c r="O103" s="14">
        <v>3.6218198E-2</v>
      </c>
      <c r="P103" s="14">
        <v>3.6383863000000002E-2</v>
      </c>
      <c r="Q103" s="14">
        <v>4.1416886999999999E-2</v>
      </c>
      <c r="R103" s="14">
        <v>4.6402592999999999E-2</v>
      </c>
      <c r="S103" s="14">
        <v>3.0076937000000002E-2</v>
      </c>
      <c r="T103" s="14">
        <v>4.1465179999999997E-2</v>
      </c>
      <c r="U103" s="14">
        <v>4.1531105999999998E-2</v>
      </c>
      <c r="V103" s="14">
        <v>3.4734884000000001E-2</v>
      </c>
      <c r="W103" s="14">
        <v>5.7462026999999999E-2</v>
      </c>
      <c r="Y103" s="14">
        <f t="shared" si="3"/>
        <v>4.0028678454545455E-2</v>
      </c>
      <c r="Z103" s="20">
        <f t="shared" si="4"/>
        <v>4.0028678454545457</v>
      </c>
    </row>
    <row r="104" spans="1:26" x14ac:dyDescent="0.25">
      <c r="A104" s="19">
        <v>460.27</v>
      </c>
      <c r="B104" s="14">
        <v>0.22392603999999999</v>
      </c>
      <c r="C104" s="14">
        <v>0.25055765000000002</v>
      </c>
      <c r="D104" s="14">
        <v>0.247287126</v>
      </c>
      <c r="E104" s="14">
        <v>0.15209124800000001</v>
      </c>
      <c r="F104" s="14">
        <v>0.27098324899999998</v>
      </c>
      <c r="G104" s="14">
        <v>0.15202591300000001</v>
      </c>
      <c r="H104" s="14">
        <v>0.22549629900000001</v>
      </c>
      <c r="I104" s="14">
        <v>0.242669043</v>
      </c>
      <c r="J104" s="14">
        <v>0.16704181800000001</v>
      </c>
      <c r="K104" s="14">
        <v>0.18537901200000001</v>
      </c>
      <c r="L104" s="14">
        <v>0.13351516399999999</v>
      </c>
      <c r="M104" s="14">
        <v>0.20171434899999999</v>
      </c>
      <c r="N104" s="14">
        <v>0.27508043300000001</v>
      </c>
      <c r="O104" s="14">
        <v>0.185781153</v>
      </c>
      <c r="P104" s="14">
        <v>0.187853987</v>
      </c>
      <c r="Q104" s="14">
        <v>0.21960908600000001</v>
      </c>
      <c r="R104" s="14">
        <v>0.21332922200000001</v>
      </c>
      <c r="S104" s="14">
        <v>0.163032817</v>
      </c>
      <c r="T104" s="14">
        <v>0.22643797700000001</v>
      </c>
      <c r="U104" s="14">
        <v>0.23047014199999999</v>
      </c>
      <c r="V104" s="14">
        <v>0.189298253</v>
      </c>
      <c r="W104" s="14">
        <v>0.26520598699999998</v>
      </c>
      <c r="Y104" s="14">
        <f t="shared" si="3"/>
        <v>0.20949027127272724</v>
      </c>
      <c r="Z104" s="20">
        <f t="shared" si="4"/>
        <v>20.949027127272725</v>
      </c>
    </row>
    <row r="105" spans="1:26" x14ac:dyDescent="0.25">
      <c r="A105" s="19">
        <v>850</v>
      </c>
      <c r="B105" s="14">
        <v>2.9748485000000002E-2</v>
      </c>
      <c r="C105" s="14">
        <v>1.9411009E-2</v>
      </c>
      <c r="D105" s="14">
        <v>3.3207414999999997E-2</v>
      </c>
      <c r="E105" s="14">
        <v>1.3993655000000001E-2</v>
      </c>
      <c r="F105" s="14">
        <v>4.0052406999999998E-2</v>
      </c>
      <c r="G105" s="14">
        <v>4.3085563E-2</v>
      </c>
      <c r="H105" s="14">
        <v>3.8784271000000002E-2</v>
      </c>
      <c r="I105" s="14">
        <v>4.6250920000000001E-2</v>
      </c>
      <c r="J105" s="14">
        <v>4.1649609999999997E-2</v>
      </c>
      <c r="K105" s="14">
        <v>4.5353559000000002E-2</v>
      </c>
      <c r="L105" s="14">
        <v>2.6131387999999998E-2</v>
      </c>
      <c r="M105" s="14">
        <v>7.0651214000000004E-2</v>
      </c>
      <c r="N105" s="14">
        <v>6.6890275999999999E-2</v>
      </c>
      <c r="O105" s="14">
        <v>2.6271071E-2</v>
      </c>
      <c r="P105" s="14">
        <v>4.6550086999999997E-2</v>
      </c>
      <c r="Q105" s="14">
        <v>4.8238478000000001E-2</v>
      </c>
      <c r="R105" s="14">
        <v>2.1635514000000002E-2</v>
      </c>
      <c r="S105" s="14">
        <v>2.1122828999999999E-2</v>
      </c>
      <c r="T105" s="14">
        <v>3.5802399999999998E-2</v>
      </c>
      <c r="U105" s="14">
        <v>1.6952014000000001E-2</v>
      </c>
      <c r="V105" s="14">
        <v>2.4792192000000001E-2</v>
      </c>
      <c r="W105" s="14">
        <v>5.1302944000000003E-2</v>
      </c>
      <c r="Y105" s="14">
        <f t="shared" si="3"/>
        <v>3.6721695499999998E-2</v>
      </c>
      <c r="Z105" s="20">
        <f t="shared" si="4"/>
        <v>3.67216955</v>
      </c>
    </row>
    <row r="106" spans="1:26" x14ac:dyDescent="0.25">
      <c r="A106" s="19">
        <v>1000</v>
      </c>
      <c r="B106" s="14">
        <v>0.109308793</v>
      </c>
      <c r="C106" s="14">
        <v>5.8930809000000001E-2</v>
      </c>
      <c r="D106" s="14">
        <v>7.7837987999999997E-2</v>
      </c>
      <c r="E106" s="14">
        <v>6.7841617000000007E-2</v>
      </c>
      <c r="F106" s="14">
        <v>0.111296584</v>
      </c>
      <c r="G106" s="14">
        <v>0.37377601599999999</v>
      </c>
      <c r="H106" s="14">
        <v>7.8754933999999999E-2</v>
      </c>
      <c r="I106" s="14">
        <v>0.18047079799999999</v>
      </c>
      <c r="J106" s="14">
        <v>0.27570214799999998</v>
      </c>
      <c r="K106" s="14">
        <v>0.19830184200000001</v>
      </c>
      <c r="L106" s="14">
        <v>0.202035149</v>
      </c>
      <c r="M106" s="14">
        <v>0.30312827599999997</v>
      </c>
      <c r="N106" s="14">
        <v>0.13209214799999999</v>
      </c>
      <c r="O106" s="14">
        <v>6.2907829999999998E-2</v>
      </c>
      <c r="P106" s="14">
        <v>0.372360845</v>
      </c>
      <c r="Q106" s="14">
        <v>0.19627045500000001</v>
      </c>
      <c r="R106" s="14">
        <v>6.0803648000000002E-2</v>
      </c>
      <c r="S106" s="14">
        <v>3.2165012E-2</v>
      </c>
      <c r="T106" s="14">
        <v>6.7803557E-2</v>
      </c>
      <c r="U106" s="14">
        <v>1.6196446999999999E-2</v>
      </c>
      <c r="V106" s="14">
        <v>8.0516696999999998E-2</v>
      </c>
      <c r="W106" s="14">
        <v>0.106327534</v>
      </c>
      <c r="Y106" s="14">
        <f t="shared" si="3"/>
        <v>0.1438558694090909</v>
      </c>
      <c r="Z106" s="20">
        <f t="shared" si="4"/>
        <v>14.385586940909089</v>
      </c>
    </row>
    <row r="107" spans="1:26" x14ac:dyDescent="0.25">
      <c r="A107" s="19">
        <v>5000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Y107" s="14">
        <f>SUM(Y57:Y106)</f>
        <v>1.000000000409091</v>
      </c>
      <c r="Z107" s="20">
        <f t="shared" si="4"/>
        <v>100.0000000409091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tau_m (Q rating curve)</vt:lpstr>
      <vt:lpstr>tau_m (CS calibration)</vt:lpstr>
      <vt:lpstr>Bed GSD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2024-11-28T06:26:25Z</dcterms:modified>
</cp:coreProperties>
</file>