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huck4481_vandals_uidaho_edu/Documents/Desktop/"/>
    </mc:Choice>
  </mc:AlternateContent>
  <xr:revisionPtr revIDLastSave="569" documentId="8_{585EED74-1452-49FC-8166-C6FCD0FFBCBE}" xr6:coauthVersionLast="47" xr6:coauthVersionMax="47" xr10:uidLastSave="{960F6DC2-A547-40E0-955F-FF706507A9F0}"/>
  <bookViews>
    <workbookView xWindow="-25320" yWindow="195" windowWidth="25440" windowHeight="15390" activeTab="1" xr2:uid="{209A61C2-E5C5-4D6E-B44B-8FD127605137}"/>
  </bookViews>
  <sheets>
    <sheet name="Dry GSD (with sand)" sheetId="1" r:id="rId1"/>
    <sheet name="T25A" sheetId="3" r:id="rId2"/>
    <sheet name="LIS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3" l="1"/>
  <c r="G35" i="3"/>
  <c r="E36" i="3"/>
  <c r="F36" i="3" s="1"/>
  <c r="E11" i="3" l="1"/>
  <c r="C21" i="3"/>
  <c r="C11" i="3"/>
  <c r="E3" i="3" l="1"/>
  <c r="T37" i="1"/>
  <c r="T38" i="1"/>
  <c r="T39" i="1"/>
  <c r="T40" i="1"/>
  <c r="T41" i="1"/>
  <c r="Q75" i="1"/>
  <c r="L75" i="1"/>
  <c r="M70" i="1" s="1"/>
  <c r="N70" i="1" s="1"/>
  <c r="G75" i="1"/>
  <c r="B75" i="1"/>
  <c r="C71" i="1" s="1"/>
  <c r="L64" i="1"/>
  <c r="M60" i="1" s="1"/>
  <c r="G64" i="1"/>
  <c r="H60" i="1" s="1"/>
  <c r="B64" i="1"/>
  <c r="C63" i="1" s="1"/>
  <c r="Q53" i="1"/>
  <c r="R52" i="1" s="1"/>
  <c r="L53" i="1"/>
  <c r="G53" i="1"/>
  <c r="B53" i="1"/>
  <c r="Q42" i="1"/>
  <c r="R37" i="1" s="1"/>
  <c r="L42" i="1"/>
  <c r="G42" i="1"/>
  <c r="B42" i="1"/>
  <c r="G31" i="1"/>
  <c r="B31" i="1"/>
  <c r="G20" i="1"/>
  <c r="B20" i="1"/>
  <c r="Q9" i="1"/>
  <c r="R5" i="1" s="1"/>
  <c r="L9" i="1"/>
  <c r="C16" i="3"/>
  <c r="E17" i="3"/>
  <c r="C12" i="3"/>
  <c r="E37" i="3"/>
  <c r="F37" i="3"/>
  <c r="E35" i="3"/>
  <c r="F35" i="3"/>
  <c r="F38" i="3"/>
  <c r="E38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11" i="3"/>
  <c r="C31" i="3"/>
  <c r="C30" i="3"/>
  <c r="C27" i="3"/>
  <c r="C28" i="3"/>
  <c r="C29" i="3"/>
  <c r="C26" i="3"/>
  <c r="C25" i="3"/>
  <c r="C24" i="3"/>
  <c r="C23" i="3"/>
  <c r="C22" i="3"/>
  <c r="C13" i="3"/>
  <c r="C14" i="3"/>
  <c r="C15" i="3"/>
  <c r="C17" i="3"/>
  <c r="C18" i="3"/>
  <c r="C19" i="3"/>
  <c r="C20" i="3"/>
  <c r="G4" i="3"/>
  <c r="G5" i="3"/>
  <c r="G6" i="3"/>
  <c r="G7" i="3"/>
  <c r="G3" i="3"/>
  <c r="F4" i="3"/>
  <c r="F3" i="3"/>
  <c r="C4" i="3"/>
  <c r="C5" i="3"/>
  <c r="C6" i="3"/>
  <c r="C7" i="3"/>
  <c r="C3" i="3"/>
  <c r="D3" i="3" s="1"/>
  <c r="B8" i="3"/>
  <c r="G9" i="1"/>
  <c r="H4" i="1" s="1"/>
  <c r="I4" i="1" s="1"/>
  <c r="B9" i="1"/>
  <c r="H70" i="1"/>
  <c r="I70" i="1" s="1"/>
  <c r="R70" i="1"/>
  <c r="S70" i="1" s="1"/>
  <c r="C26" i="1"/>
  <c r="D26" i="1" s="1"/>
  <c r="C5" i="1"/>
  <c r="C6" i="1"/>
  <c r="C7" i="1"/>
  <c r="C8" i="1"/>
  <c r="C4" i="1"/>
  <c r="D4" i="1" s="1"/>
  <c r="E4" i="1" s="1"/>
  <c r="C62" i="1"/>
  <c r="C74" i="1"/>
  <c r="AG29" i="2"/>
  <c r="AG28" i="2"/>
  <c r="AG27" i="2"/>
  <c r="AG26" i="2"/>
  <c r="AG25" i="2"/>
  <c r="AG24" i="2"/>
  <c r="AG23" i="2"/>
  <c r="AG22" i="2"/>
  <c r="AG21" i="2"/>
  <c r="AG19" i="2"/>
  <c r="M73" i="1" l="1"/>
  <c r="C73" i="1"/>
  <c r="C72" i="1"/>
  <c r="C70" i="1"/>
  <c r="D70" i="1" s="1"/>
  <c r="H62" i="1"/>
  <c r="H63" i="1"/>
  <c r="H61" i="1"/>
  <c r="C61" i="1"/>
  <c r="C59" i="1"/>
  <c r="D59" i="1" s="1"/>
  <c r="C60" i="1"/>
  <c r="R8" i="1"/>
  <c r="R4" i="1"/>
  <c r="S4" i="1" s="1"/>
  <c r="R7" i="1"/>
  <c r="R6" i="1"/>
  <c r="E24" i="3"/>
  <c r="E31" i="3"/>
  <c r="E23" i="3"/>
  <c r="E15" i="3"/>
  <c r="E16" i="3"/>
  <c r="E30" i="3"/>
  <c r="E22" i="3"/>
  <c r="E14" i="3"/>
  <c r="E21" i="3"/>
  <c r="E28" i="3"/>
  <c r="E20" i="3"/>
  <c r="E12" i="3"/>
  <c r="E29" i="3"/>
  <c r="E13" i="3"/>
  <c r="E27" i="3"/>
  <c r="E19" i="3"/>
  <c r="E26" i="3"/>
  <c r="E18" i="3"/>
  <c r="E25" i="3"/>
  <c r="H3" i="3"/>
  <c r="D4" i="3"/>
  <c r="D5" i="3" s="1"/>
  <c r="E5" i="3" s="1"/>
  <c r="M72" i="1"/>
  <c r="M71" i="1"/>
  <c r="H72" i="1"/>
  <c r="H73" i="1"/>
  <c r="H71" i="1"/>
  <c r="H74" i="1"/>
  <c r="M74" i="1"/>
  <c r="R71" i="1"/>
  <c r="R73" i="1"/>
  <c r="R72" i="1"/>
  <c r="R74" i="1"/>
  <c r="M62" i="1"/>
  <c r="M61" i="1"/>
  <c r="M59" i="1"/>
  <c r="N59" i="1" s="1"/>
  <c r="M63" i="1"/>
  <c r="H59" i="1"/>
  <c r="I59" i="1" s="1"/>
  <c r="M48" i="1"/>
  <c r="N48" i="1" s="1"/>
  <c r="M49" i="1"/>
  <c r="M50" i="1"/>
  <c r="M51" i="1"/>
  <c r="R48" i="1"/>
  <c r="S48" i="1" s="1"/>
  <c r="R49" i="1"/>
  <c r="R50" i="1"/>
  <c r="R51" i="1"/>
  <c r="G38" i="3" l="1"/>
  <c r="H4" i="3"/>
  <c r="F5" i="3"/>
  <c r="E4" i="3"/>
  <c r="D6" i="3"/>
  <c r="H48" i="1"/>
  <c r="I48" i="1" s="1"/>
  <c r="H49" i="1"/>
  <c r="H50" i="1"/>
  <c r="H51" i="1"/>
  <c r="C48" i="1"/>
  <c r="D48" i="1" s="1"/>
  <c r="C49" i="1"/>
  <c r="C50" i="1"/>
  <c r="C51" i="1"/>
  <c r="H52" i="1"/>
  <c r="C52" i="1"/>
  <c r="S37" i="1"/>
  <c r="R38" i="1"/>
  <c r="R39" i="1"/>
  <c r="R40" i="1"/>
  <c r="M37" i="1"/>
  <c r="N37" i="1" s="1"/>
  <c r="M38" i="1"/>
  <c r="M39" i="1"/>
  <c r="M40" i="1"/>
  <c r="H37" i="1"/>
  <c r="I37" i="1" s="1"/>
  <c r="H38" i="1"/>
  <c r="H39" i="1"/>
  <c r="H40" i="1"/>
  <c r="C37" i="1"/>
  <c r="D37" i="1" s="1"/>
  <c r="C38" i="1"/>
  <c r="C39" i="1"/>
  <c r="C40" i="1"/>
  <c r="C41" i="1"/>
  <c r="R41" i="1"/>
  <c r="M41" i="1"/>
  <c r="H41" i="1"/>
  <c r="H26" i="1"/>
  <c r="I26" i="1" s="1"/>
  <c r="H27" i="1"/>
  <c r="H28" i="1"/>
  <c r="H29" i="1"/>
  <c r="C27" i="1"/>
  <c r="C28" i="1"/>
  <c r="C29" i="1"/>
  <c r="C30" i="1"/>
  <c r="H30" i="1"/>
  <c r="F6" i="3" l="1"/>
  <c r="H5" i="3"/>
  <c r="E6" i="3"/>
  <c r="D7" i="3"/>
  <c r="E7" i="3" s="1"/>
  <c r="M52" i="1"/>
  <c r="H15" i="1"/>
  <c r="I15" i="1" s="1"/>
  <c r="H16" i="1"/>
  <c r="H17" i="1"/>
  <c r="H18" i="1"/>
  <c r="H19" i="1"/>
  <c r="C15" i="1"/>
  <c r="D15" i="1" s="1"/>
  <c r="E15" i="1" s="1"/>
  <c r="C16" i="1"/>
  <c r="C17" i="1"/>
  <c r="C18" i="1"/>
  <c r="C19" i="1"/>
  <c r="M4" i="1"/>
  <c r="N4" i="1" s="1"/>
  <c r="M5" i="1"/>
  <c r="M6" i="1"/>
  <c r="M7" i="1"/>
  <c r="H5" i="1"/>
  <c r="H6" i="1"/>
  <c r="H7" i="1"/>
  <c r="M8" i="1"/>
  <c r="H6" i="3" l="1"/>
  <c r="F7" i="3"/>
  <c r="E26" i="1"/>
  <c r="H8" i="1"/>
  <c r="H7" i="3" l="1"/>
  <c r="J59" i="1"/>
  <c r="J70" i="1"/>
  <c r="E70" i="1"/>
  <c r="D71" i="1"/>
  <c r="I60" i="1" l="1"/>
  <c r="I61" i="1" s="1"/>
  <c r="I71" i="1"/>
  <c r="J71" i="1" s="1"/>
  <c r="E71" i="1"/>
  <c r="D72" i="1"/>
  <c r="T70" i="1"/>
  <c r="S71" i="1"/>
  <c r="O70" i="1"/>
  <c r="N71" i="1"/>
  <c r="O59" i="1"/>
  <c r="N60" i="1"/>
  <c r="E59" i="1"/>
  <c r="D60" i="1"/>
  <c r="J60" i="1" l="1"/>
  <c r="I72" i="1"/>
  <c r="J72" i="1" s="1"/>
  <c r="E72" i="1"/>
  <c r="D73" i="1"/>
  <c r="O71" i="1"/>
  <c r="N72" i="1"/>
  <c r="T71" i="1"/>
  <c r="S72" i="1"/>
  <c r="N61" i="1"/>
  <c r="O60" i="1"/>
  <c r="J61" i="1"/>
  <c r="I62" i="1"/>
  <c r="E60" i="1"/>
  <c r="D61" i="1"/>
  <c r="O48" i="1"/>
  <c r="N49" i="1"/>
  <c r="E48" i="1"/>
  <c r="D49" i="1"/>
  <c r="J37" i="1"/>
  <c r="I38" i="1"/>
  <c r="E37" i="1"/>
  <c r="D38" i="1"/>
  <c r="I73" i="1" l="1"/>
  <c r="J73" i="1" s="1"/>
  <c r="O72" i="1"/>
  <c r="N73" i="1"/>
  <c r="T72" i="1"/>
  <c r="S73" i="1"/>
  <c r="E73" i="1"/>
  <c r="D74" i="1"/>
  <c r="E74" i="1" s="1"/>
  <c r="J62" i="1"/>
  <c r="I63" i="1"/>
  <c r="J63" i="1" s="1"/>
  <c r="O61" i="1"/>
  <c r="N62" i="1"/>
  <c r="E61" i="1"/>
  <c r="D62" i="1"/>
  <c r="T48" i="1"/>
  <c r="S49" i="1"/>
  <c r="J48" i="1"/>
  <c r="I49" i="1"/>
  <c r="E49" i="1"/>
  <c r="D50" i="1"/>
  <c r="O49" i="1"/>
  <c r="N50" i="1"/>
  <c r="J38" i="1"/>
  <c r="I39" i="1"/>
  <c r="O37" i="1"/>
  <c r="N38" i="1"/>
  <c r="E38" i="1"/>
  <c r="D39" i="1"/>
  <c r="S38" i="1"/>
  <c r="D27" i="1"/>
  <c r="J26" i="1"/>
  <c r="I27" i="1"/>
  <c r="D5" i="1"/>
  <c r="I74" i="1" l="1"/>
  <c r="J74" i="1" s="1"/>
  <c r="T73" i="1"/>
  <c r="S74" i="1"/>
  <c r="T74" i="1" s="1"/>
  <c r="O73" i="1"/>
  <c r="N74" i="1"/>
  <c r="O74" i="1" s="1"/>
  <c r="O62" i="1"/>
  <c r="N63" i="1"/>
  <c r="O63" i="1" s="1"/>
  <c r="E62" i="1"/>
  <c r="D63" i="1"/>
  <c r="E63" i="1" s="1"/>
  <c r="T49" i="1"/>
  <c r="S50" i="1"/>
  <c r="O50" i="1"/>
  <c r="N51" i="1"/>
  <c r="E50" i="1"/>
  <c r="D51" i="1"/>
  <c r="J49" i="1"/>
  <c r="I50" i="1"/>
  <c r="S39" i="1"/>
  <c r="E39" i="1"/>
  <c r="D40" i="1"/>
  <c r="J39" i="1"/>
  <c r="I40" i="1"/>
  <c r="O38" i="1"/>
  <c r="N39" i="1"/>
  <c r="I28" i="1"/>
  <c r="J27" i="1"/>
  <c r="E27" i="1"/>
  <c r="D28" i="1"/>
  <c r="D16" i="1"/>
  <c r="T4" i="1"/>
  <c r="S5" i="1"/>
  <c r="O4" i="1"/>
  <c r="N5" i="1"/>
  <c r="J4" i="1"/>
  <c r="I5" i="1"/>
  <c r="D6" i="1"/>
  <c r="D7" i="1" s="1"/>
  <c r="D8" i="1" s="1"/>
  <c r="E8" i="1" s="1"/>
  <c r="E5" i="1"/>
  <c r="J50" i="1" l="1"/>
  <c r="I51" i="1"/>
  <c r="T50" i="1"/>
  <c r="S51" i="1"/>
  <c r="E51" i="1"/>
  <c r="D52" i="1"/>
  <c r="E52" i="1" s="1"/>
  <c r="O51" i="1"/>
  <c r="N52" i="1"/>
  <c r="O52" i="1" s="1"/>
  <c r="O39" i="1"/>
  <c r="N40" i="1"/>
  <c r="J40" i="1"/>
  <c r="I41" i="1"/>
  <c r="J41" i="1" s="1"/>
  <c r="S40" i="1"/>
  <c r="E40" i="1"/>
  <c r="D41" i="1"/>
  <c r="E41" i="1" s="1"/>
  <c r="E28" i="1"/>
  <c r="D29" i="1"/>
  <c r="J28" i="1"/>
  <c r="I29" i="1"/>
  <c r="J15" i="1"/>
  <c r="I16" i="1"/>
  <c r="E16" i="1"/>
  <c r="D17" i="1"/>
  <c r="T5" i="1"/>
  <c r="S6" i="1"/>
  <c r="O5" i="1"/>
  <c r="N6" i="1"/>
  <c r="J5" i="1"/>
  <c r="I6" i="1"/>
  <c r="J6" i="1" s="1"/>
  <c r="E6" i="1"/>
  <c r="J51" i="1" l="1"/>
  <c r="I52" i="1"/>
  <c r="J52" i="1" s="1"/>
  <c r="T51" i="1"/>
  <c r="S52" i="1"/>
  <c r="T52" i="1" s="1"/>
  <c r="S41" i="1"/>
  <c r="O40" i="1"/>
  <c r="N41" i="1"/>
  <c r="O41" i="1" s="1"/>
  <c r="J29" i="1"/>
  <c r="I30" i="1"/>
  <c r="J30" i="1" s="1"/>
  <c r="E29" i="1"/>
  <c r="D30" i="1"/>
  <c r="E30" i="1" s="1"/>
  <c r="I17" i="1"/>
  <c r="J16" i="1"/>
  <c r="E17" i="1"/>
  <c r="D18" i="1"/>
  <c r="T6" i="1"/>
  <c r="S7" i="1"/>
  <c r="O6" i="1"/>
  <c r="N7" i="1"/>
  <c r="I7" i="1"/>
  <c r="I8" i="1" s="1"/>
  <c r="E7" i="1"/>
  <c r="I18" i="1" l="1"/>
  <c r="J17" i="1"/>
  <c r="E18" i="1"/>
  <c r="D19" i="1"/>
  <c r="E19" i="1" s="1"/>
  <c r="T7" i="1"/>
  <c r="S8" i="1"/>
  <c r="T8" i="1" s="1"/>
  <c r="O7" i="1"/>
  <c r="N8" i="1"/>
  <c r="O8" i="1" s="1"/>
  <c r="J7" i="1"/>
  <c r="J8" i="1"/>
  <c r="J18" i="1" l="1"/>
  <c r="I19" i="1"/>
  <c r="J19" i="1" s="1"/>
</calcChain>
</file>

<file path=xl/sharedStrings.xml><?xml version="1.0" encoding="utf-8"?>
<sst xmlns="http://schemas.openxmlformats.org/spreadsheetml/2006/main" count="344" uniqueCount="77">
  <si>
    <t>T25-A</t>
  </si>
  <si>
    <t>T25-B</t>
  </si>
  <si>
    <t>T25-C</t>
  </si>
  <si>
    <t>T25-D</t>
  </si>
  <si>
    <t>Temperature Probe 25 (1)</t>
  </si>
  <si>
    <t>Sieve Size (mm)</t>
  </si>
  <si>
    <t>Weight (g)</t>
  </si>
  <si>
    <t>TOTAL</t>
  </si>
  <si>
    <t>pan</t>
  </si>
  <si>
    <t>T0-C</t>
  </si>
  <si>
    <t>T0-D</t>
  </si>
  <si>
    <t>T8-A</t>
  </si>
  <si>
    <t>T8-B</t>
  </si>
  <si>
    <t>T6-A</t>
  </si>
  <si>
    <t>T6-B</t>
  </si>
  <si>
    <t>T6-C</t>
  </si>
  <si>
    <t>T6-D</t>
  </si>
  <si>
    <t>T4-A</t>
  </si>
  <si>
    <t>T4-B</t>
  </si>
  <si>
    <t>T4-C</t>
  </si>
  <si>
    <t>T4-D</t>
  </si>
  <si>
    <t>Percent Passing (%)</t>
  </si>
  <si>
    <t>Percent Retained (%)</t>
  </si>
  <si>
    <t>Cumulative Retained (%)</t>
  </si>
  <si>
    <t>Size (um)</t>
  </si>
  <si>
    <t>Vol Conc</t>
  </si>
  <si>
    <t>Cum Conc</t>
  </si>
  <si>
    <t>SPT4B01</t>
  </si>
  <si>
    <t>Temperature Probe 0</t>
  </si>
  <si>
    <t>Temperature Probe 8</t>
  </si>
  <si>
    <t>Temperature Probe 6</t>
  </si>
  <si>
    <t>Temperature Probe 4</t>
  </si>
  <si>
    <t>D5:</t>
  </si>
  <si>
    <t>D10:</t>
  </si>
  <si>
    <t>D16:</t>
  </si>
  <si>
    <t>D25:</t>
  </si>
  <si>
    <t>D50:</t>
  </si>
  <si>
    <t>D60:</t>
  </si>
  <si>
    <t>D75:</t>
  </si>
  <si>
    <t>D84:</t>
  </si>
  <si>
    <t>D90:</t>
  </si>
  <si>
    <t>D95:</t>
  </si>
  <si>
    <t>D60/D10:</t>
  </si>
  <si>
    <t>File:</t>
  </si>
  <si>
    <t>SPT4A01</t>
  </si>
  <si>
    <t>SPT4C01</t>
  </si>
  <si>
    <t>SPT4D01</t>
  </si>
  <si>
    <t>SPT4D02</t>
  </si>
  <si>
    <t>SPT25B01</t>
  </si>
  <si>
    <t>SP25C01</t>
  </si>
  <si>
    <t>SP25D01</t>
  </si>
  <si>
    <t>T25A</t>
  </si>
  <si>
    <t>Temperature Probe 7</t>
  </si>
  <si>
    <t>Temperature Probe 5</t>
  </si>
  <si>
    <t>T7-A</t>
  </si>
  <si>
    <t>T7-C</t>
  </si>
  <si>
    <t>T7-D</t>
  </si>
  <si>
    <t>T5-A</t>
  </si>
  <si>
    <t>T5-B</t>
  </si>
  <si>
    <t>T5-C</t>
  </si>
  <si>
    <t>T5-D</t>
  </si>
  <si>
    <t>Cumulative weight (g)</t>
  </si>
  <si>
    <t>cum percent retained</t>
  </si>
  <si>
    <t>cum percent finer</t>
  </si>
  <si>
    <t>Percentiles</t>
  </si>
  <si>
    <t>Size (mm)</t>
  </si>
  <si>
    <t xml:space="preserve">phi scale </t>
  </si>
  <si>
    <t>phi</t>
  </si>
  <si>
    <t>mm</t>
  </si>
  <si>
    <t>mean (folk 1968)</t>
  </si>
  <si>
    <t>"inclusive graphic std" (folk 1968)</t>
  </si>
  <si>
    <t>skewness (folk 1968)</t>
  </si>
  <si>
    <t>kurtosis (folk 1968)</t>
  </si>
  <si>
    <t>mean</t>
  </si>
  <si>
    <t>squared differences</t>
  </si>
  <si>
    <t xml:space="preserve">variance 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</si>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</sst>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16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65" fontId="1" fillId="5" borderId="11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2" fontId="0" fillId="0" borderId="5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3" borderId="14" xfId="0" applyFill="1" applyBorder="1" applyAlignment="1">
      <alignment horizontal="center"/>
    </xf>
    <xf numFmtId="2" fontId="0" fillId="3" borderId="15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165" fontId="1" fillId="7" borderId="11" xfId="0" applyNumberFormat="1" applyFont="1" applyFill="1" applyBorder="1" applyAlignment="1">
      <alignment horizontal="center"/>
    </xf>
    <xf numFmtId="2" fontId="0" fillId="0" borderId="0" xfId="0" applyNumberFormat="1"/>
    <xf numFmtId="0" fontId="1" fillId="9" borderId="1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165" fontId="1" fillId="10" borderId="11" xfId="0" applyNumberFormat="1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165" fontId="1" fillId="7" borderId="16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2" fontId="0" fillId="9" borderId="15" xfId="0" applyNumberFormat="1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165" fontId="1" fillId="10" borderId="16" xfId="0" applyNumberFormat="1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165" fontId="1" fillId="13" borderId="1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0" xfId="0" applyFont="1"/>
    <xf numFmtId="0" fontId="4" fillId="0" borderId="2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1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3" fillId="0" borderId="16" xfId="0" applyFont="1" applyBorder="1"/>
    <xf numFmtId="0" fontId="4" fillId="0" borderId="11" xfId="0" applyFont="1" applyBorder="1"/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166" fontId="0" fillId="0" borderId="0" xfId="0" applyNumberFormat="1"/>
    <xf numFmtId="165" fontId="1" fillId="0" borderId="2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0" xfId="0" applyNumberFormat="1" applyFont="1"/>
    <xf numFmtId="165" fontId="1" fillId="0" borderId="13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3" borderId="15" xfId="0" applyNumberFormat="1" applyFill="1" applyBorder="1" applyAlignment="1">
      <alignment horizontal="center"/>
    </xf>
    <xf numFmtId="164" fontId="0" fillId="9" borderId="15" xfId="0" applyNumberFormat="1" applyFill="1" applyBorder="1" applyAlignment="1">
      <alignment horizontal="center"/>
    </xf>
    <xf numFmtId="165" fontId="1" fillId="0" borderId="5" xfId="0" applyNumberFormat="1" applyFont="1" applyBorder="1"/>
    <xf numFmtId="0" fontId="0" fillId="0" borderId="0" xfId="0" applyAlignment="1">
      <alignment horizontal="center"/>
    </xf>
    <xf numFmtId="2" fontId="1" fillId="2" borderId="15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1" fillId="0" borderId="13" xfId="0" applyNumberFormat="1" applyFont="1" applyBorder="1" applyAlignment="1">
      <alignment horizontal="center"/>
    </xf>
    <xf numFmtId="166" fontId="1" fillId="2" borderId="15" xfId="0" applyNumberFormat="1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12" borderId="15" xfId="0" applyNumberForma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8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sand)'!$A$4:$A$7</c:f>
              <c:numCache>
                <c:formatCode>General</c:formatCode>
                <c:ptCount val="4"/>
                <c:pt idx="0">
                  <c:v>6.3E-2</c:v>
                </c:pt>
                <c:pt idx="1">
                  <c:v>5.2999999999999999E-2</c:v>
                </c:pt>
                <c:pt idx="2">
                  <c:v>3.7999999999999999E-2</c:v>
                </c:pt>
                <c:pt idx="3">
                  <c:v>2.5000000000000001E-2</c:v>
                </c:pt>
              </c:numCache>
            </c:numRef>
          </c:xVal>
          <c:yVal>
            <c:numRef>
              <c:f>'Dry GSD (with sand)'!$E$4:$E$7</c:f>
              <c:numCache>
                <c:formatCode>0.000</c:formatCode>
                <c:ptCount val="4"/>
                <c:pt idx="0">
                  <c:v>100</c:v>
                </c:pt>
                <c:pt idx="1">
                  <c:v>86.734605751792202</c:v>
                </c:pt>
                <c:pt idx="2">
                  <c:v>65.281975991018641</c:v>
                </c:pt>
                <c:pt idx="3">
                  <c:v>53.329303048623068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4E-4FBC-8DC6-7B8213B71B1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sand)'!$F$4:$F$7</c:f>
              <c:numCache>
                <c:formatCode>General</c:formatCode>
                <c:ptCount val="4"/>
                <c:pt idx="0">
                  <c:v>6.3E-2</c:v>
                </c:pt>
                <c:pt idx="1">
                  <c:v>5.2999999999999999E-2</c:v>
                </c:pt>
                <c:pt idx="2">
                  <c:v>3.7999999999999999E-2</c:v>
                </c:pt>
                <c:pt idx="3">
                  <c:v>2.5000000000000001E-2</c:v>
                </c:pt>
              </c:numCache>
            </c:numRef>
          </c:xVal>
          <c:yVal>
            <c:numRef>
              <c:f>'Dry GSD (with sand)'!$J$4:$J$7</c:f>
              <c:numCache>
                <c:formatCode>0.000</c:formatCode>
                <c:ptCount val="4"/>
                <c:pt idx="0">
                  <c:v>100</c:v>
                </c:pt>
                <c:pt idx="1">
                  <c:v>80.24493681841804</c:v>
                </c:pt>
                <c:pt idx="2">
                  <c:v>45.313311407305314</c:v>
                </c:pt>
                <c:pt idx="3">
                  <c:v>20.404189025446442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4E-4FBC-8DC6-7B8213B71B1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2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sand)'!$K$4:$K$7</c:f>
              <c:numCache>
                <c:formatCode>General</c:formatCode>
                <c:ptCount val="4"/>
                <c:pt idx="0">
                  <c:v>6.3E-2</c:v>
                </c:pt>
                <c:pt idx="1">
                  <c:v>5.2999999999999999E-2</c:v>
                </c:pt>
                <c:pt idx="2">
                  <c:v>3.7999999999999999E-2</c:v>
                </c:pt>
                <c:pt idx="3">
                  <c:v>2.5000000000000001E-2</c:v>
                </c:pt>
              </c:numCache>
            </c:numRef>
          </c:xVal>
          <c:yVal>
            <c:numRef>
              <c:f>'Dry GSD (with sand)'!$O$4:$O$7</c:f>
              <c:numCache>
                <c:formatCode>0.000</c:formatCode>
                <c:ptCount val="4"/>
                <c:pt idx="0">
                  <c:v>100</c:v>
                </c:pt>
                <c:pt idx="1">
                  <c:v>83.150912106135877</c:v>
                </c:pt>
                <c:pt idx="2">
                  <c:v>51.509121061359565</c:v>
                </c:pt>
                <c:pt idx="3">
                  <c:v>29.087893864012827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4E-4FBC-8DC6-7B8213B71B1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sand)'!$P$4:$P$7</c:f>
              <c:numCache>
                <c:formatCode>General</c:formatCode>
                <c:ptCount val="4"/>
                <c:pt idx="0">
                  <c:v>6.3E-2</c:v>
                </c:pt>
                <c:pt idx="1">
                  <c:v>5.2999999999999999E-2</c:v>
                </c:pt>
                <c:pt idx="2">
                  <c:v>3.7999999999999999E-2</c:v>
                </c:pt>
                <c:pt idx="3">
                  <c:v>2.5000000000000001E-2</c:v>
                </c:pt>
              </c:numCache>
            </c:numRef>
          </c:xVal>
          <c:yVal>
            <c:numRef>
              <c:f>'Dry GSD (with sand)'!$T$4:$T$7</c:f>
              <c:numCache>
                <c:formatCode>0.000</c:formatCode>
                <c:ptCount val="4"/>
                <c:pt idx="0">
                  <c:v>100</c:v>
                </c:pt>
                <c:pt idx="1">
                  <c:v>83.241042345276981</c:v>
                </c:pt>
                <c:pt idx="2">
                  <c:v>36.954397394137253</c:v>
                </c:pt>
                <c:pt idx="3">
                  <c:v>12.361563517915926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4E-4FBC-8DC6-7B8213B7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sand)'!$A$26:$A$29</c:f>
              <c:numCache>
                <c:formatCode>General</c:formatCode>
                <c:ptCount val="4"/>
                <c:pt idx="0">
                  <c:v>6.3E-2</c:v>
                </c:pt>
                <c:pt idx="1">
                  <c:v>5.2999999999999999E-2</c:v>
                </c:pt>
                <c:pt idx="2">
                  <c:v>3.7999999999999999E-2</c:v>
                </c:pt>
                <c:pt idx="3">
                  <c:v>2.5000000000000001E-2</c:v>
                </c:pt>
              </c:numCache>
            </c:numRef>
          </c:xVal>
          <c:yVal>
            <c:numRef>
              <c:f>'Dry GSD (with sand)'!$E$26:$E$29</c:f>
              <c:numCache>
                <c:formatCode>0.000</c:formatCode>
                <c:ptCount val="4"/>
                <c:pt idx="0">
                  <c:v>100</c:v>
                </c:pt>
                <c:pt idx="1">
                  <c:v>86.536934074662526</c:v>
                </c:pt>
                <c:pt idx="2">
                  <c:v>50.675138999206069</c:v>
                </c:pt>
                <c:pt idx="3">
                  <c:v>19.06274821286793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A-4776-A720-D8500C9405F3}"/>
            </c:ext>
          </c:extLst>
        </c:ser>
        <c:ser>
          <c:idx val="3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sand)'!$F$26:$F$29</c:f>
              <c:numCache>
                <c:formatCode>General</c:formatCode>
                <c:ptCount val="4"/>
                <c:pt idx="0">
                  <c:v>6.3E-2</c:v>
                </c:pt>
                <c:pt idx="1">
                  <c:v>5.2999999999999999E-2</c:v>
                </c:pt>
                <c:pt idx="2">
                  <c:v>3.7999999999999999E-2</c:v>
                </c:pt>
                <c:pt idx="3">
                  <c:v>2.5000000000000001E-2</c:v>
                </c:pt>
              </c:numCache>
            </c:numRef>
          </c:xVal>
          <c:yVal>
            <c:numRef>
              <c:f>'Dry GSD (with sand)'!$J$26:$J$29</c:f>
              <c:numCache>
                <c:formatCode>0.000</c:formatCode>
                <c:ptCount val="4"/>
                <c:pt idx="0">
                  <c:v>100</c:v>
                </c:pt>
                <c:pt idx="1">
                  <c:v>82.878874856486419</c:v>
                </c:pt>
                <c:pt idx="2">
                  <c:v>44.101607347874761</c:v>
                </c:pt>
                <c:pt idx="3">
                  <c:v>10.8065442020646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5A-4776-A720-D8500C940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sand)'!$A$15:$A$18</c:f>
              <c:numCache>
                <c:formatCode>General</c:formatCode>
                <c:ptCount val="4"/>
                <c:pt idx="0">
                  <c:v>6.3E-2</c:v>
                </c:pt>
                <c:pt idx="1">
                  <c:v>5.2999999999999999E-2</c:v>
                </c:pt>
                <c:pt idx="2">
                  <c:v>3.7999999999999999E-2</c:v>
                </c:pt>
                <c:pt idx="3">
                  <c:v>2.5000000000000001E-2</c:v>
                </c:pt>
              </c:numCache>
            </c:numRef>
          </c:xVal>
          <c:yVal>
            <c:numRef>
              <c:f>'Dry GSD (with sand)'!$E$15:$E$18</c:f>
              <c:numCache>
                <c:formatCode>0.000</c:formatCode>
                <c:ptCount val="4"/>
                <c:pt idx="0">
                  <c:v>100</c:v>
                </c:pt>
                <c:pt idx="1">
                  <c:v>87.666704662031151</c:v>
                </c:pt>
                <c:pt idx="2">
                  <c:v>51.042972757323298</c:v>
                </c:pt>
                <c:pt idx="3">
                  <c:v>23.378547817165824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AE-4119-BDF0-E82294B9B7F3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sand)'!$F$15:$F$18</c:f>
              <c:numCache>
                <c:formatCode>General</c:formatCode>
                <c:ptCount val="4"/>
                <c:pt idx="0">
                  <c:v>6.3E-2</c:v>
                </c:pt>
                <c:pt idx="1">
                  <c:v>5.2999999999999999E-2</c:v>
                </c:pt>
                <c:pt idx="2">
                  <c:v>3.7999999999999999E-2</c:v>
                </c:pt>
                <c:pt idx="3">
                  <c:v>2.5000000000000001E-2</c:v>
                </c:pt>
              </c:numCache>
            </c:numRef>
          </c:xVal>
          <c:yVal>
            <c:numRef>
              <c:f>'Dry GSD (with sand)'!$J$15:$J$18</c:f>
              <c:numCache>
                <c:formatCode>0.000</c:formatCode>
                <c:ptCount val="4"/>
                <c:pt idx="0">
                  <c:v>100</c:v>
                </c:pt>
                <c:pt idx="1">
                  <c:v>87.709330143540654</c:v>
                </c:pt>
                <c:pt idx="2">
                  <c:v>60.137559808612366</c:v>
                </c:pt>
                <c:pt idx="3">
                  <c:v>36.318779904306098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AE-4119-BDF0-E82294B9B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'Dry GSD (with sand)'!$A$4:$A$7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6.3E-2</c:v>
                      </c:pt>
                      <c:pt idx="1">
                        <c:v>5.2999999999999999E-2</c:v>
                      </c:pt>
                      <c:pt idx="2">
                        <c:v>3.7999999999999999E-2</c:v>
                      </c:pt>
                      <c:pt idx="3">
                        <c:v>2.5000000000000001E-2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'Dry GSD (with sand)'!$E$4:$E$7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100</c:v>
                      </c:pt>
                      <c:pt idx="1">
                        <c:v>86.734605751792202</c:v>
                      </c:pt>
                      <c:pt idx="2">
                        <c:v>65.281975991018641</c:v>
                      </c:pt>
                      <c:pt idx="3">
                        <c:v>53.329303048623068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3AE-4119-BDF0-E82294B9B7F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B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'Dry GSD (with sand)'!$F$4:$F$7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6.3E-2</c:v>
                      </c:pt>
                      <c:pt idx="1">
                        <c:v>5.2999999999999999E-2</c:v>
                      </c:pt>
                      <c:pt idx="2">
                        <c:v>3.7999999999999999E-2</c:v>
                      </c:pt>
                      <c:pt idx="3">
                        <c:v>2.5000000000000001E-2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'Dry GSD (with sand)'!$J$4:$J$7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100</c:v>
                      </c:pt>
                      <c:pt idx="1">
                        <c:v>80.24493681841804</c:v>
                      </c:pt>
                      <c:pt idx="2">
                        <c:v>45.313311407305314</c:v>
                      </c:pt>
                      <c:pt idx="3">
                        <c:v>20.404189025446442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3AE-4119-BDF0-E82294B9B7F3}"/>
                  </c:ext>
                </c:extLst>
              </c15:ser>
            </c15:filteredScatterSeries>
          </c:ext>
        </c:extLst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sand)'!$A$37:$A$40</c:f>
              <c:numCache>
                <c:formatCode>General</c:formatCode>
                <c:ptCount val="4"/>
                <c:pt idx="0">
                  <c:v>6.3E-2</c:v>
                </c:pt>
                <c:pt idx="1">
                  <c:v>5.2999999999999999E-2</c:v>
                </c:pt>
                <c:pt idx="2">
                  <c:v>3.7999999999999999E-2</c:v>
                </c:pt>
                <c:pt idx="3">
                  <c:v>2.5000000000000001E-2</c:v>
                </c:pt>
              </c:numCache>
            </c:numRef>
          </c:xVal>
          <c:yVal>
            <c:numRef>
              <c:f>'Dry GSD (with sand)'!$E$37:$E$40</c:f>
              <c:numCache>
                <c:formatCode>0.000</c:formatCode>
                <c:ptCount val="4"/>
                <c:pt idx="0">
                  <c:v>100</c:v>
                </c:pt>
                <c:pt idx="1">
                  <c:v>80.787108769755179</c:v>
                </c:pt>
                <c:pt idx="2">
                  <c:v>44.964363185621309</c:v>
                </c:pt>
                <c:pt idx="3">
                  <c:v>15.122404710257186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8-4560-B824-1F9F4711BF23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sand)'!$F$4:$F$7</c:f>
              <c:numCache>
                <c:formatCode>General</c:formatCode>
                <c:ptCount val="4"/>
                <c:pt idx="0">
                  <c:v>6.3E-2</c:v>
                </c:pt>
                <c:pt idx="1">
                  <c:v>5.2999999999999999E-2</c:v>
                </c:pt>
                <c:pt idx="2">
                  <c:v>3.7999999999999999E-2</c:v>
                </c:pt>
                <c:pt idx="3">
                  <c:v>2.5000000000000001E-2</c:v>
                </c:pt>
              </c:numCache>
            </c:numRef>
          </c:xVal>
          <c:yVal>
            <c:numRef>
              <c:f>'Dry GSD (with sand)'!$J$37:$J$40</c:f>
              <c:numCache>
                <c:formatCode>0.000</c:formatCode>
                <c:ptCount val="4"/>
                <c:pt idx="0">
                  <c:v>100</c:v>
                </c:pt>
                <c:pt idx="1">
                  <c:v>72.465622001918703</c:v>
                </c:pt>
                <c:pt idx="2">
                  <c:v>34.793732011512461</c:v>
                </c:pt>
                <c:pt idx="3">
                  <c:v>5.4685001598974168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C8-4560-B824-1F9F4711BF23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sand)'!$K$4:$K$7</c:f>
              <c:numCache>
                <c:formatCode>General</c:formatCode>
                <c:ptCount val="4"/>
                <c:pt idx="0">
                  <c:v>6.3E-2</c:v>
                </c:pt>
                <c:pt idx="1">
                  <c:v>5.2999999999999999E-2</c:v>
                </c:pt>
                <c:pt idx="2">
                  <c:v>3.7999999999999999E-2</c:v>
                </c:pt>
                <c:pt idx="3">
                  <c:v>2.5000000000000001E-2</c:v>
                </c:pt>
              </c:numCache>
            </c:numRef>
          </c:xVal>
          <c:yVal>
            <c:numRef>
              <c:f>'Dry GSD (with sand)'!$O$37:$O$40</c:f>
              <c:numCache>
                <c:formatCode>0.000</c:formatCode>
                <c:ptCount val="4"/>
                <c:pt idx="0">
                  <c:v>100</c:v>
                </c:pt>
                <c:pt idx="1">
                  <c:v>85.421530479896219</c:v>
                </c:pt>
                <c:pt idx="2">
                  <c:v>54.773022049286595</c:v>
                </c:pt>
                <c:pt idx="3">
                  <c:v>25.940337224383839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C8-4560-B824-1F9F4711BF23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sand)'!$P$4:$P$7</c:f>
              <c:numCache>
                <c:formatCode>General</c:formatCode>
                <c:ptCount val="4"/>
                <c:pt idx="0">
                  <c:v>6.3E-2</c:v>
                </c:pt>
                <c:pt idx="1">
                  <c:v>5.2999999999999999E-2</c:v>
                </c:pt>
                <c:pt idx="2">
                  <c:v>3.7999999999999999E-2</c:v>
                </c:pt>
                <c:pt idx="3">
                  <c:v>2.5000000000000001E-2</c:v>
                </c:pt>
              </c:numCache>
            </c:numRef>
          </c:xVal>
          <c:yVal>
            <c:numRef>
              <c:f>'Dry GSD (with sand)'!$T$37:$T$40</c:f>
              <c:numCache>
                <c:formatCode>0.000</c:formatCode>
                <c:ptCount val="4"/>
                <c:pt idx="0">
                  <c:v>100</c:v>
                </c:pt>
                <c:pt idx="1">
                  <c:v>78.965922444183448</c:v>
                </c:pt>
                <c:pt idx="2">
                  <c:v>41.558950254602806</c:v>
                </c:pt>
                <c:pt idx="3">
                  <c:v>9.5769682726210306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8-4560-B824-1F9F4711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sand)'!$A$37:$A$40</c:f>
              <c:numCache>
                <c:formatCode>General</c:formatCode>
                <c:ptCount val="4"/>
                <c:pt idx="0">
                  <c:v>6.3E-2</c:v>
                </c:pt>
                <c:pt idx="1">
                  <c:v>5.2999999999999999E-2</c:v>
                </c:pt>
                <c:pt idx="2">
                  <c:v>3.7999999999999999E-2</c:v>
                </c:pt>
                <c:pt idx="3">
                  <c:v>2.5000000000000001E-2</c:v>
                </c:pt>
              </c:numCache>
            </c:numRef>
          </c:xVal>
          <c:yVal>
            <c:numRef>
              <c:f>'Dry GSD (with sand)'!$E$48:$E$51</c:f>
              <c:numCache>
                <c:formatCode>0.000</c:formatCode>
                <c:ptCount val="4"/>
                <c:pt idx="0">
                  <c:v>100</c:v>
                </c:pt>
                <c:pt idx="1">
                  <c:v>80.995340537325305</c:v>
                </c:pt>
                <c:pt idx="2">
                  <c:v>42.837315356399415</c:v>
                </c:pt>
                <c:pt idx="3">
                  <c:v>14.58312679686739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F-43FB-AC7F-60EC4653F9D5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sand)'!$F$4:$F$7</c:f>
              <c:numCache>
                <c:formatCode>General</c:formatCode>
                <c:ptCount val="4"/>
                <c:pt idx="0">
                  <c:v>6.3E-2</c:v>
                </c:pt>
                <c:pt idx="1">
                  <c:v>5.2999999999999999E-2</c:v>
                </c:pt>
                <c:pt idx="2">
                  <c:v>3.7999999999999999E-2</c:v>
                </c:pt>
                <c:pt idx="3">
                  <c:v>2.5000000000000001E-2</c:v>
                </c:pt>
              </c:numCache>
            </c:numRef>
          </c:xVal>
          <c:yVal>
            <c:numRef>
              <c:f>'Dry GSD (with sand)'!$J$48:$J$51</c:f>
              <c:numCache>
                <c:formatCode>0.000</c:formatCode>
                <c:ptCount val="4"/>
                <c:pt idx="0">
                  <c:v>100</c:v>
                </c:pt>
                <c:pt idx="1">
                  <c:v>76.655749636098847</c:v>
                </c:pt>
                <c:pt idx="2">
                  <c:v>42.048762736535323</c:v>
                </c:pt>
                <c:pt idx="3">
                  <c:v>21.888646288209145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1F-43FB-AC7F-60EC4653F9D5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sand)'!$K$4:$K$7</c:f>
              <c:numCache>
                <c:formatCode>General</c:formatCode>
                <c:ptCount val="4"/>
                <c:pt idx="0">
                  <c:v>6.3E-2</c:v>
                </c:pt>
                <c:pt idx="1">
                  <c:v>5.2999999999999999E-2</c:v>
                </c:pt>
                <c:pt idx="2">
                  <c:v>3.7999999999999999E-2</c:v>
                </c:pt>
                <c:pt idx="3">
                  <c:v>2.5000000000000001E-2</c:v>
                </c:pt>
              </c:numCache>
            </c:numRef>
          </c:xVal>
          <c:yVal>
            <c:numRef>
              <c:f>'Dry GSD (with sand)'!$O$48:$O$51</c:f>
              <c:numCache>
                <c:formatCode>0.000</c:formatCode>
                <c:ptCount val="4"/>
                <c:pt idx="0">
                  <c:v>100</c:v>
                </c:pt>
                <c:pt idx="1">
                  <c:v>50.015424164524688</c:v>
                </c:pt>
                <c:pt idx="2">
                  <c:v>25.861182519280604</c:v>
                </c:pt>
                <c:pt idx="3">
                  <c:v>4.6272493573269884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1F-43FB-AC7F-60EC4653F9D5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sand)'!$P$4:$P$7</c:f>
              <c:numCache>
                <c:formatCode>General</c:formatCode>
                <c:ptCount val="4"/>
                <c:pt idx="0">
                  <c:v>6.3E-2</c:v>
                </c:pt>
                <c:pt idx="1">
                  <c:v>5.2999999999999999E-2</c:v>
                </c:pt>
                <c:pt idx="2">
                  <c:v>3.7999999999999999E-2</c:v>
                </c:pt>
                <c:pt idx="3">
                  <c:v>2.5000000000000001E-2</c:v>
                </c:pt>
              </c:numCache>
            </c:numRef>
          </c:xVal>
          <c:yVal>
            <c:numRef>
              <c:f>'Dry GSD (with sand)'!$T$48:$T$51</c:f>
              <c:numCache>
                <c:formatCode>0.000</c:formatCode>
                <c:ptCount val="4"/>
                <c:pt idx="0">
                  <c:v>100</c:v>
                </c:pt>
                <c:pt idx="1">
                  <c:v>82.393100970175993</c:v>
                </c:pt>
                <c:pt idx="2">
                  <c:v>46.029464606539449</c:v>
                </c:pt>
                <c:pt idx="3">
                  <c:v>24.122649419091744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1F-43FB-AC7F-60EC4653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 percent finer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T25A!$A$3:$A$6</c:f>
              <c:numCache>
                <c:formatCode>General</c:formatCode>
                <c:ptCount val="4"/>
                <c:pt idx="0">
                  <c:v>6.3E-2</c:v>
                </c:pt>
                <c:pt idx="1">
                  <c:v>5.2999999999999999E-2</c:v>
                </c:pt>
                <c:pt idx="2">
                  <c:v>3.7999999999999999E-2</c:v>
                </c:pt>
                <c:pt idx="3">
                  <c:v>2.5000000000000001E-2</c:v>
                </c:pt>
              </c:numCache>
            </c:numRef>
          </c:xVal>
          <c:yVal>
            <c:numRef>
              <c:f>T25A!$H$3:$H$6</c:f>
              <c:numCache>
                <c:formatCode>General</c:formatCode>
                <c:ptCount val="4"/>
                <c:pt idx="0">
                  <c:v>100</c:v>
                </c:pt>
                <c:pt idx="1">
                  <c:v>86.734605751792202</c:v>
                </c:pt>
                <c:pt idx="2">
                  <c:v>65.281975991018641</c:v>
                </c:pt>
                <c:pt idx="3">
                  <c:v>53.329303048623068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D-41F8-B751-2E94E75EDF0D}"/>
            </c:ext>
          </c:extLst>
        </c:ser>
        <c:ser>
          <c:idx val="1"/>
          <c:order val="1"/>
          <c:tx>
            <c:v>percentiles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T25A!$C$11:$C$32</c:f>
              <c:numCache>
                <c:formatCode>General</c:formatCode>
                <c:ptCount val="22"/>
                <c:pt idx="0">
                  <c:v>2.3439271255060483E-3</c:v>
                </c:pt>
                <c:pt idx="1">
                  <c:v>4.6878542510120965E-3</c:v>
                </c:pt>
                <c:pt idx="2">
                  <c:v>7.0317813765181448E-3</c:v>
                </c:pt>
                <c:pt idx="3">
                  <c:v>7.5005668016193544E-3</c:v>
                </c:pt>
                <c:pt idx="4">
                  <c:v>9.375708502024193E-3</c:v>
                </c:pt>
                <c:pt idx="5">
                  <c:v>1.1719635627530242E-2</c:v>
                </c:pt>
                <c:pt idx="6">
                  <c:v>1.406356275303629E-2</c:v>
                </c:pt>
                <c:pt idx="7">
                  <c:v>1.6407489878542337E-2</c:v>
                </c:pt>
                <c:pt idx="8">
                  <c:v>1.8751417004048386E-2</c:v>
                </c:pt>
                <c:pt idx="9">
                  <c:v>2.1095344129554435E-2</c:v>
                </c:pt>
                <c:pt idx="10">
                  <c:v>2.3439271255060484E-2</c:v>
                </c:pt>
                <c:pt idx="11">
                  <c:v>2.681708815028843E-2</c:v>
                </c:pt>
                <c:pt idx="12">
                  <c:v>3.2255202312138201E-2</c:v>
                </c:pt>
                <c:pt idx="13">
                  <c:v>3.7693316473987978E-2</c:v>
                </c:pt>
                <c:pt idx="14">
                  <c:v>4.1298913043478006E-2</c:v>
                </c:pt>
                <c:pt idx="15">
                  <c:v>4.4794987922705101E-2</c:v>
                </c:pt>
                <c:pt idx="16">
                  <c:v>4.8291062801932197E-2</c:v>
                </c:pt>
                <c:pt idx="17">
                  <c:v>5.1087922705313871E-2</c:v>
                </c:pt>
                <c:pt idx="18">
                  <c:v>5.1787137681159293E-2</c:v>
                </c:pt>
                <c:pt idx="19">
                  <c:v>5.5461588541666572E-2</c:v>
                </c:pt>
                <c:pt idx="20">
                  <c:v>5.923079427083329E-2</c:v>
                </c:pt>
              </c:numCache>
            </c:numRef>
          </c:xVal>
          <c:yVal>
            <c:numRef>
              <c:f>T25A!$B$11:$B$32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84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5D-41F8-B751-2E94E75ED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260223"/>
        <c:axId val="1411599279"/>
      </c:scatterChart>
      <c:valAx>
        <c:axId val="205326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99279"/>
        <c:crosses val="autoZero"/>
        <c:crossBetween val="midCat"/>
      </c:valAx>
      <c:valAx>
        <c:axId val="141159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378031</xdr:colOff>
      <xdr:row>10</xdr:row>
      <xdr:rowOff>97970</xdr:rowOff>
    </xdr:from>
    <xdr:to>
      <xdr:col>17</xdr:col>
      <xdr:colOff>1472539</xdr:colOff>
      <xdr:row>20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B10BD-56D6-0874-A0C8-A4183A15F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623454</xdr:colOff>
      <xdr:row>10</xdr:row>
      <xdr:rowOff>141514</xdr:rowOff>
    </xdr:from>
    <xdr:to>
      <xdr:col>13</xdr:col>
      <xdr:colOff>73526</xdr:colOff>
      <xdr:row>20</xdr:row>
      <xdr:rowOff>108857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A45A64-325B-4288-88F4-143A9FB70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229241</xdr:colOff>
      <xdr:row>10</xdr:row>
      <xdr:rowOff>97970</xdr:rowOff>
    </xdr:from>
    <xdr:to>
      <xdr:col>15</xdr:col>
      <xdr:colOff>265913</xdr:colOff>
      <xdr:row>20</xdr:row>
      <xdr:rowOff>43542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FBF3A4-03A2-4777-B195-F663C6D32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645458</xdr:colOff>
      <xdr:row>20</xdr:row>
      <xdr:rowOff>125506</xdr:rowOff>
    </xdr:from>
    <xdr:to>
      <xdr:col>13</xdr:col>
      <xdr:colOff>1488954</xdr:colOff>
      <xdr:row>32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B975B1-9C84-4168-8AD2-4E6B75F1A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133830</xdr:colOff>
      <xdr:row>20</xdr:row>
      <xdr:rowOff>152399</xdr:rowOff>
    </xdr:from>
    <xdr:to>
      <xdr:col>16</xdr:col>
      <xdr:colOff>808917</xdr:colOff>
      <xdr:row>32</xdr:row>
      <xdr:rowOff>97971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E9344A-21C6-480D-B2BC-6C1AB9B12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457199</xdr:colOff>
      <xdr:row>0</xdr:row>
      <xdr:rowOff>185737</xdr:rowOff>
    </xdr:from>
    <xdr:to>
      <xdr:col>13</xdr:col>
      <xdr:colOff>409574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1DCC2-4A44-5F92-C977-5B1F366F1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F7D3-8706-4D54-AB6D-9CA0A6634EF9}">
  <dimension ref="A1:V87"/>
  <sheetViews>
    <sheetView zoomScale="70" zoomScaleNormal="70" workbookViewId="0">
      <selection activeCell="D49" sqref="D49"/>
    </sheetView>
  </sheetViews>
  <sheetFormatPr defaultRowHeight="15" x14ac:dyDescent="0.25"/>
  <cols>
    <col min="1" max="1" width="13.7109375" customWidth="1"/>
    <col min="2" max="2" width="12.5703125" customWidth="1"/>
    <col min="3" max="3" width="22.140625" customWidth="1"/>
    <col min="4" max="4" width="24.7109375" customWidth="1"/>
    <col min="5" max="5" width="20" customWidth="1"/>
    <col min="6" max="6" width="15.28515625" customWidth="1"/>
    <col min="7" max="7" width="12.28515625" customWidth="1"/>
    <col min="8" max="8" width="20.5703125" customWidth="1"/>
    <col min="9" max="9" width="24.42578125" customWidth="1"/>
    <col min="10" max="10" width="21.5703125" customWidth="1"/>
    <col min="11" max="11" width="16.140625" customWidth="1"/>
    <col min="12" max="12" width="11.5703125" customWidth="1"/>
    <col min="13" max="13" width="20.28515625" customWidth="1"/>
    <col min="14" max="14" width="24" customWidth="1"/>
    <col min="15" max="15" width="19.5703125" customWidth="1"/>
    <col min="16" max="16" width="14.7109375" customWidth="1"/>
    <col min="17" max="17" width="13.42578125" customWidth="1"/>
    <col min="18" max="18" width="23.5703125" customWidth="1"/>
    <col min="19" max="19" width="22.140625" customWidth="1"/>
    <col min="20" max="20" width="17.7109375" customWidth="1"/>
  </cols>
  <sheetData>
    <row r="1" spans="1:22" ht="25.9" customHeight="1" thickBot="1" x14ac:dyDescent="0.4">
      <c r="A1" s="103" t="s">
        <v>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5"/>
    </row>
    <row r="2" spans="1:22" x14ac:dyDescent="0.25">
      <c r="A2" s="109" t="s">
        <v>0</v>
      </c>
      <c r="B2" s="110"/>
      <c r="C2" s="110"/>
      <c r="D2" s="110"/>
      <c r="E2" s="111"/>
      <c r="F2" s="112" t="s">
        <v>1</v>
      </c>
      <c r="G2" s="113"/>
      <c r="H2" s="113"/>
      <c r="I2" s="113"/>
      <c r="J2" s="119"/>
      <c r="K2" s="116" t="s">
        <v>2</v>
      </c>
      <c r="L2" s="117"/>
      <c r="M2" s="117"/>
      <c r="N2" s="117"/>
      <c r="O2" s="120"/>
      <c r="P2" s="106" t="s">
        <v>3</v>
      </c>
      <c r="Q2" s="107"/>
      <c r="R2" s="107"/>
      <c r="S2" s="107"/>
      <c r="T2" s="108"/>
    </row>
    <row r="3" spans="1:22" x14ac:dyDescent="0.25">
      <c r="A3" s="14" t="s">
        <v>5</v>
      </c>
      <c r="B3" s="15" t="s">
        <v>6</v>
      </c>
      <c r="C3" s="15" t="s">
        <v>22</v>
      </c>
      <c r="D3" s="15" t="s">
        <v>23</v>
      </c>
      <c r="E3" s="20" t="s">
        <v>21</v>
      </c>
      <c r="F3" s="33" t="s">
        <v>5</v>
      </c>
      <c r="G3" s="34" t="s">
        <v>6</v>
      </c>
      <c r="H3" s="35" t="s">
        <v>22</v>
      </c>
      <c r="I3" s="35" t="s">
        <v>23</v>
      </c>
      <c r="J3" s="44" t="s">
        <v>21</v>
      </c>
      <c r="K3" s="47" t="s">
        <v>5</v>
      </c>
      <c r="L3" s="46" t="s">
        <v>6</v>
      </c>
      <c r="M3" s="41" t="s">
        <v>22</v>
      </c>
      <c r="N3" s="41" t="s">
        <v>23</v>
      </c>
      <c r="O3" s="53" t="s">
        <v>21</v>
      </c>
      <c r="P3" s="54" t="s">
        <v>5</v>
      </c>
      <c r="Q3" s="55" t="s">
        <v>6</v>
      </c>
      <c r="R3" s="56" t="s">
        <v>22</v>
      </c>
      <c r="S3" s="56" t="s">
        <v>23</v>
      </c>
      <c r="T3" s="57" t="s">
        <v>21</v>
      </c>
    </row>
    <row r="4" spans="1:22" x14ac:dyDescent="0.25">
      <c r="A4" s="16">
        <v>6.3E-2</v>
      </c>
      <c r="B4" s="10">
        <v>0</v>
      </c>
      <c r="C4" s="9">
        <f>B4/$B$9*100</f>
        <v>0</v>
      </c>
      <c r="D4" s="9">
        <f>C4</f>
        <v>0</v>
      </c>
      <c r="E4" s="22">
        <f>100-D4</f>
        <v>100</v>
      </c>
      <c r="F4" s="37">
        <v>6.3E-2</v>
      </c>
      <c r="G4" s="13">
        <v>0</v>
      </c>
      <c r="H4" s="9">
        <f>G4/$G$9*100</f>
        <v>0</v>
      </c>
      <c r="I4" s="9">
        <f>H4</f>
        <v>0</v>
      </c>
      <c r="J4" s="45">
        <f t="shared" ref="J4:J7" si="0">100-I4</f>
        <v>100</v>
      </c>
      <c r="K4" s="48">
        <v>6.3E-2</v>
      </c>
      <c r="L4" s="13">
        <v>0</v>
      </c>
      <c r="M4" s="9">
        <f>L4/$L$9*100</f>
        <v>0</v>
      </c>
      <c r="N4" s="9">
        <f>M4</f>
        <v>0</v>
      </c>
      <c r="O4" s="52">
        <f t="shared" ref="O4:O7" si="1">100-N4</f>
        <v>100</v>
      </c>
      <c r="P4" s="59">
        <v>6.3E-2</v>
      </c>
      <c r="Q4" s="63">
        <v>0</v>
      </c>
      <c r="R4" s="9">
        <f>Q4/$Q$9*100</f>
        <v>0</v>
      </c>
      <c r="S4" s="9">
        <f>R4</f>
        <v>0</v>
      </c>
      <c r="T4" s="61">
        <f t="shared" ref="T4:T5" si="2">100-S4</f>
        <v>100</v>
      </c>
    </row>
    <row r="5" spans="1:22" x14ac:dyDescent="0.25">
      <c r="A5" s="16">
        <v>5.2999999999999999E-2</v>
      </c>
      <c r="B5" s="10">
        <v>0.15359999999999999</v>
      </c>
      <c r="C5" s="9">
        <f t="shared" ref="C5:C8" si="3">B5/$B$9*100</f>
        <v>13.265394248207802</v>
      </c>
      <c r="D5" s="9">
        <f t="shared" ref="D5:D6" si="4">C5+D4</f>
        <v>13.265394248207802</v>
      </c>
      <c r="E5" s="22">
        <f t="shared" ref="E5:E7" si="5">100-D5</f>
        <v>86.734605751792202</v>
      </c>
      <c r="F5" s="37">
        <v>5.2999999999999999E-2</v>
      </c>
      <c r="G5" s="13">
        <v>0.114125</v>
      </c>
      <c r="H5" s="9">
        <f>G5/$G$9*100</f>
        <v>19.75506318158196</v>
      </c>
      <c r="I5" s="9">
        <f t="shared" ref="I5:I6" si="6">H5+I4</f>
        <v>19.75506318158196</v>
      </c>
      <c r="J5" s="45">
        <f t="shared" si="0"/>
        <v>80.24493681841804</v>
      </c>
      <c r="K5" s="48">
        <v>5.2999999999999999E-2</v>
      </c>
      <c r="L5" s="13">
        <v>5.0799999999999998E-2</v>
      </c>
      <c r="M5" s="9">
        <f>L5/$L$9*100</f>
        <v>16.849087893864116</v>
      </c>
      <c r="N5" s="9">
        <f t="shared" ref="N5:N6" si="7">M5+N4</f>
        <v>16.849087893864116</v>
      </c>
      <c r="O5" s="52">
        <f t="shared" si="1"/>
        <v>83.150912106135877</v>
      </c>
      <c r="P5" s="59">
        <v>5.2999999999999999E-2</v>
      </c>
      <c r="Q5" s="63">
        <v>0.10290000000000001</v>
      </c>
      <c r="R5" s="9">
        <f t="shared" ref="R5:R8" si="8">Q5/$Q$9*100</f>
        <v>16.758957654723012</v>
      </c>
      <c r="S5" s="9">
        <f t="shared" ref="S5:S6" si="9">R5+S4</f>
        <v>16.758957654723012</v>
      </c>
      <c r="T5" s="61">
        <f t="shared" si="2"/>
        <v>83.241042345276981</v>
      </c>
    </row>
    <row r="6" spans="1:22" x14ac:dyDescent="0.25">
      <c r="A6" s="16">
        <v>3.7999999999999999E-2</v>
      </c>
      <c r="B6" s="10">
        <v>0.24840000000000001</v>
      </c>
      <c r="C6" s="9">
        <f t="shared" si="3"/>
        <v>21.452629760773558</v>
      </c>
      <c r="D6" s="9">
        <f t="shared" si="4"/>
        <v>34.718024008981359</v>
      </c>
      <c r="E6" s="22">
        <f t="shared" si="5"/>
        <v>65.281975991018641</v>
      </c>
      <c r="F6" s="37">
        <v>3.7999999999999999E-2</v>
      </c>
      <c r="G6" s="13">
        <v>0.20180000000000001</v>
      </c>
      <c r="H6" s="9">
        <f>G6/$G$9*100</f>
        <v>34.931625411112726</v>
      </c>
      <c r="I6" s="9">
        <f t="shared" si="6"/>
        <v>54.686688592694686</v>
      </c>
      <c r="J6" s="45">
        <f>100-I6</f>
        <v>45.313311407305314</v>
      </c>
      <c r="K6" s="48">
        <v>3.7999999999999999E-2</v>
      </c>
      <c r="L6" s="13">
        <v>9.5399999999999999E-2</v>
      </c>
      <c r="M6" s="9">
        <f>L6/$L$9*100</f>
        <v>31.641791044776319</v>
      </c>
      <c r="N6" s="9">
        <f t="shared" si="7"/>
        <v>48.490878938640435</v>
      </c>
      <c r="O6" s="52">
        <f>100-N6</f>
        <v>51.509121061359565</v>
      </c>
      <c r="P6" s="59">
        <v>3.7999999999999999E-2</v>
      </c>
      <c r="Q6" s="12">
        <v>0.28420000000000001</v>
      </c>
      <c r="R6" s="9">
        <f t="shared" si="8"/>
        <v>46.286644951139735</v>
      </c>
      <c r="S6" s="9">
        <f t="shared" si="9"/>
        <v>63.045602605862747</v>
      </c>
      <c r="T6" s="61">
        <f>100-S6</f>
        <v>36.954397394137253</v>
      </c>
    </row>
    <row r="7" spans="1:22" x14ac:dyDescent="0.25">
      <c r="A7" s="16">
        <v>2.5000000000000001E-2</v>
      </c>
      <c r="B7" s="10">
        <v>0.1384</v>
      </c>
      <c r="C7" s="9">
        <f t="shared" si="3"/>
        <v>11.952672942395573</v>
      </c>
      <c r="D7" s="9">
        <f>C7+D6</f>
        <v>46.670696951376932</v>
      </c>
      <c r="E7" s="22">
        <f t="shared" si="5"/>
        <v>53.329303048623068</v>
      </c>
      <c r="F7" s="37">
        <v>2.5000000000000001E-2</v>
      </c>
      <c r="G7" s="13">
        <v>0.1439</v>
      </c>
      <c r="H7" s="9">
        <f>G7/$G$9*100</f>
        <v>24.909122381858875</v>
      </c>
      <c r="I7" s="9">
        <f>H7+I6</f>
        <v>79.595810974553558</v>
      </c>
      <c r="J7" s="45">
        <f t="shared" si="0"/>
        <v>20.404189025446442</v>
      </c>
      <c r="K7" s="48">
        <v>2.5000000000000001E-2</v>
      </c>
      <c r="L7" s="13">
        <v>6.7599999999999993E-2</v>
      </c>
      <c r="M7" s="9">
        <f>L7/$L$9*100</f>
        <v>22.421227197346738</v>
      </c>
      <c r="N7" s="9">
        <f>M7+N6</f>
        <v>70.912106135987173</v>
      </c>
      <c r="O7" s="52">
        <f t="shared" si="1"/>
        <v>29.087893864012827</v>
      </c>
      <c r="P7" s="59">
        <v>2.5000000000000001E-2</v>
      </c>
      <c r="Q7" s="12">
        <v>0.151</v>
      </c>
      <c r="R7" s="9">
        <f t="shared" si="8"/>
        <v>24.592833876221324</v>
      </c>
      <c r="S7" s="9">
        <f>R7+S6</f>
        <v>87.638436482084074</v>
      </c>
      <c r="T7" s="61">
        <f>100-S7</f>
        <v>12.361563517915926</v>
      </c>
    </row>
    <row r="8" spans="1:22" ht="15.75" thickBot="1" x14ac:dyDescent="0.3">
      <c r="A8" s="17" t="s">
        <v>8</v>
      </c>
      <c r="B8" s="11">
        <v>0.61750000000001393</v>
      </c>
      <c r="C8" s="9">
        <f t="shared" si="3"/>
        <v>53.329303048623068</v>
      </c>
      <c r="D8" s="9">
        <f>C8+D7</f>
        <v>100</v>
      </c>
      <c r="E8" s="22">
        <f>100-D8</f>
        <v>0</v>
      </c>
      <c r="F8" s="38" t="s">
        <v>8</v>
      </c>
      <c r="G8" s="30">
        <v>0.11787500000000506</v>
      </c>
      <c r="H8" s="9">
        <f>G8/$G$9*100</f>
        <v>20.404189025446428</v>
      </c>
      <c r="I8" s="9">
        <f>H8+I7</f>
        <v>99.999999999999986</v>
      </c>
      <c r="J8" s="45">
        <f>100-I8</f>
        <v>0</v>
      </c>
      <c r="K8" s="51" t="s">
        <v>8</v>
      </c>
      <c r="L8" s="30">
        <v>8.7699999999998113E-2</v>
      </c>
      <c r="M8" s="9">
        <f>L8/$L$9*100</f>
        <v>29.087893864012827</v>
      </c>
      <c r="N8" s="9">
        <f>M8+N7</f>
        <v>100</v>
      </c>
      <c r="O8" s="52">
        <f>100-N8</f>
        <v>0</v>
      </c>
      <c r="P8" s="60" t="s">
        <v>8</v>
      </c>
      <c r="Q8" s="30">
        <v>7.5900000000004297E-2</v>
      </c>
      <c r="R8" s="9">
        <f t="shared" si="8"/>
        <v>12.361563517915922</v>
      </c>
      <c r="S8" s="9">
        <f>R8+S7</f>
        <v>100</v>
      </c>
      <c r="T8" s="61">
        <f>100-S8</f>
        <v>0</v>
      </c>
    </row>
    <row r="9" spans="1:22" ht="15.75" thickBot="1" x14ac:dyDescent="0.3">
      <c r="A9" s="18" t="s">
        <v>7</v>
      </c>
      <c r="B9" s="94">
        <f>SUM(B4:B8)</f>
        <v>1.1579000000000139</v>
      </c>
      <c r="C9" s="2"/>
      <c r="D9" s="64"/>
      <c r="E9" s="4"/>
      <c r="F9" s="31" t="s">
        <v>7</v>
      </c>
      <c r="G9" s="32">
        <f>SUM(G4:G8)</f>
        <v>0.5777000000000051</v>
      </c>
      <c r="K9" s="49" t="s">
        <v>7</v>
      </c>
      <c r="L9" s="50">
        <f>SUM(L4:L8)</f>
        <v>0.3014999999999981</v>
      </c>
      <c r="P9" s="58" t="s">
        <v>7</v>
      </c>
      <c r="Q9" s="101">
        <f>SUM(Q4:Q8)</f>
        <v>0.61400000000000432</v>
      </c>
      <c r="R9" s="62"/>
      <c r="T9" s="23"/>
    </row>
    <row r="10" spans="1:22" ht="15.75" thickBot="1" x14ac:dyDescent="0.3">
      <c r="A10" s="5"/>
      <c r="B10" s="29"/>
      <c r="C10" s="29"/>
      <c r="D10" s="65"/>
      <c r="E10" s="8"/>
      <c r="F10" s="24"/>
      <c r="G10" s="28"/>
      <c r="H10" s="26"/>
      <c r="I10" s="26"/>
      <c r="J10" s="26"/>
      <c r="K10" s="24"/>
      <c r="L10" s="28"/>
      <c r="M10" s="26"/>
      <c r="N10" s="26"/>
      <c r="O10" s="26"/>
      <c r="P10" s="24"/>
      <c r="Q10" s="89"/>
      <c r="R10" s="26"/>
      <c r="S10" s="26"/>
      <c r="T10" s="27"/>
    </row>
    <row r="11" spans="1:22" ht="15.75" thickBot="1" x14ac:dyDescent="0.3"/>
    <row r="12" spans="1:22" ht="24" thickBot="1" x14ac:dyDescent="0.4">
      <c r="A12" s="103" t="s">
        <v>28</v>
      </c>
      <c r="B12" s="104"/>
      <c r="C12" s="104"/>
      <c r="D12" s="104"/>
      <c r="E12" s="104"/>
      <c r="F12" s="104"/>
      <c r="G12" s="104"/>
      <c r="H12" s="104"/>
      <c r="I12" s="104"/>
      <c r="J12" s="105"/>
    </row>
    <row r="13" spans="1:22" x14ac:dyDescent="0.25">
      <c r="A13" s="116" t="s">
        <v>9</v>
      </c>
      <c r="B13" s="117"/>
      <c r="C13" s="117"/>
      <c r="D13" s="117"/>
      <c r="E13" s="118"/>
      <c r="F13" s="106" t="s">
        <v>10</v>
      </c>
      <c r="G13" s="107"/>
      <c r="H13" s="107"/>
      <c r="I13" s="107"/>
      <c r="J13" s="108"/>
    </row>
    <row r="14" spans="1:22" x14ac:dyDescent="0.25">
      <c r="A14" s="47" t="s">
        <v>5</v>
      </c>
      <c r="B14" s="46" t="s">
        <v>6</v>
      </c>
      <c r="C14" s="41" t="s">
        <v>22</v>
      </c>
      <c r="D14" s="41" t="s">
        <v>23</v>
      </c>
      <c r="E14" s="42" t="s">
        <v>21</v>
      </c>
      <c r="F14" s="54" t="s">
        <v>5</v>
      </c>
      <c r="G14" s="55" t="s">
        <v>6</v>
      </c>
      <c r="H14" s="56" t="s">
        <v>22</v>
      </c>
      <c r="I14" s="56" t="s">
        <v>23</v>
      </c>
      <c r="J14" s="57" t="s">
        <v>21</v>
      </c>
      <c r="K14" s="40"/>
      <c r="N14" s="12"/>
    </row>
    <row r="15" spans="1:22" x14ac:dyDescent="0.25">
      <c r="A15" s="48">
        <v>6.3E-2</v>
      </c>
      <c r="B15" s="13">
        <v>0</v>
      </c>
      <c r="C15" s="9">
        <f>B15/$B$20*100</f>
        <v>0</v>
      </c>
      <c r="D15" s="9">
        <f>C15</f>
        <v>0</v>
      </c>
      <c r="E15" s="43">
        <f t="shared" ref="E15:E18" si="10">100-D15</f>
        <v>100</v>
      </c>
      <c r="F15" s="59">
        <v>6.3E-2</v>
      </c>
      <c r="G15" s="63">
        <v>0</v>
      </c>
      <c r="H15" s="9">
        <f>G15/$G$20*100</f>
        <v>0</v>
      </c>
      <c r="I15" s="9">
        <f>H15</f>
        <v>0</v>
      </c>
      <c r="J15" s="61">
        <f t="shared" ref="J15:J16" si="11">100-I15</f>
        <v>100</v>
      </c>
      <c r="K15" s="115"/>
      <c r="L15" s="115"/>
      <c r="M15" s="115"/>
      <c r="N15" s="115"/>
      <c r="U15" s="1"/>
      <c r="V15" s="1"/>
    </row>
    <row r="16" spans="1:22" x14ac:dyDescent="0.25">
      <c r="A16" s="48">
        <v>5.2999999999999999E-2</v>
      </c>
      <c r="B16" s="13">
        <v>0.1082</v>
      </c>
      <c r="C16" s="9">
        <f>B16/$B$20*100</f>
        <v>12.333295337968845</v>
      </c>
      <c r="D16" s="9">
        <f t="shared" ref="D16:D17" si="12">C16+D15</f>
        <v>12.333295337968845</v>
      </c>
      <c r="E16" s="43">
        <f t="shared" si="10"/>
        <v>87.666704662031151</v>
      </c>
      <c r="F16" s="59">
        <v>5.2999999999999999E-2</v>
      </c>
      <c r="G16" s="63">
        <v>8.2199999999999995E-2</v>
      </c>
      <c r="H16" s="9">
        <f>G16/$G$20*100</f>
        <v>12.290669856459353</v>
      </c>
      <c r="I16" s="9">
        <f t="shared" ref="I16:I17" si="13">H16+I15</f>
        <v>12.290669856459353</v>
      </c>
      <c r="J16" s="61">
        <f t="shared" si="11"/>
        <v>87.709330143540654</v>
      </c>
      <c r="K16" s="1"/>
      <c r="L16" s="1"/>
      <c r="M16" s="1"/>
      <c r="N16" s="1"/>
      <c r="U16" s="1"/>
      <c r="V16" s="1"/>
    </row>
    <row r="17" spans="1:22" x14ac:dyDescent="0.25">
      <c r="A17" s="48">
        <v>3.7999999999999999E-2</v>
      </c>
      <c r="B17" s="13">
        <v>0.32129999999999997</v>
      </c>
      <c r="C17" s="9">
        <f>B17/$B$20*100</f>
        <v>36.623731904707853</v>
      </c>
      <c r="D17" s="9">
        <f t="shared" si="12"/>
        <v>48.957027242676702</v>
      </c>
      <c r="E17" s="43">
        <f>100-D17</f>
        <v>51.042972757323298</v>
      </c>
      <c r="F17" s="59">
        <v>3.7999999999999999E-2</v>
      </c>
      <c r="G17" s="12">
        <v>0.18440000000000001</v>
      </c>
      <c r="H17" s="9">
        <f>G17/$G$20*100</f>
        <v>27.571770334928281</v>
      </c>
      <c r="I17" s="9">
        <f t="shared" si="13"/>
        <v>39.862440191387634</v>
      </c>
      <c r="J17" s="61">
        <f>100-I17</f>
        <v>60.137559808612366</v>
      </c>
      <c r="K17" s="1"/>
      <c r="L17" s="1"/>
      <c r="M17" s="1"/>
      <c r="N17" s="1"/>
      <c r="U17" s="1"/>
      <c r="V17" s="1"/>
    </row>
    <row r="18" spans="1:22" ht="20.45" customHeight="1" x14ac:dyDescent="0.25">
      <c r="A18" s="48">
        <v>2.5000000000000001E-2</v>
      </c>
      <c r="B18" s="13">
        <v>0.2427</v>
      </c>
      <c r="C18" s="9">
        <f>B18/$B$20*100</f>
        <v>27.664424940157474</v>
      </c>
      <c r="D18" s="9">
        <f>C18+D17</f>
        <v>76.621452182834176</v>
      </c>
      <c r="E18" s="43">
        <f t="shared" si="10"/>
        <v>23.378547817165824</v>
      </c>
      <c r="F18" s="59">
        <v>2.5000000000000001E-2</v>
      </c>
      <c r="G18" s="12">
        <v>0.1593</v>
      </c>
      <c r="H18" s="9">
        <f>G18/$G$20*100</f>
        <v>23.818779904306265</v>
      </c>
      <c r="I18" s="9">
        <f>H18+I17</f>
        <v>63.681220095693902</v>
      </c>
      <c r="J18" s="61">
        <f>100-I18</f>
        <v>36.318779904306098</v>
      </c>
      <c r="K18" s="1"/>
      <c r="L18" s="1"/>
      <c r="M18" s="1"/>
      <c r="N18" s="1"/>
      <c r="U18" s="1"/>
      <c r="V18" s="1"/>
    </row>
    <row r="19" spans="1:22" ht="15.75" thickBot="1" x14ac:dyDescent="0.3">
      <c r="A19" s="51" t="s">
        <v>8</v>
      </c>
      <c r="B19" s="30">
        <v>0.20509999999999451</v>
      </c>
      <c r="C19" s="9">
        <f>B19/$B$20*100</f>
        <v>23.378547817165828</v>
      </c>
      <c r="D19" s="9">
        <f>C19+D18</f>
        <v>100</v>
      </c>
      <c r="E19" s="43">
        <f>100-D19</f>
        <v>0</v>
      </c>
      <c r="F19" s="60" t="s">
        <v>8</v>
      </c>
      <c r="G19" s="30">
        <v>0.24289999999999878</v>
      </c>
      <c r="H19" s="9">
        <f>G19/$G$20*100</f>
        <v>36.318779904306112</v>
      </c>
      <c r="I19" s="9">
        <f>H19+I18</f>
        <v>100.00000000000001</v>
      </c>
      <c r="J19" s="61">
        <f>100-I19</f>
        <v>0</v>
      </c>
      <c r="K19" s="1"/>
      <c r="L19" s="1"/>
      <c r="M19" s="1"/>
      <c r="N19" s="1"/>
      <c r="U19" s="1"/>
      <c r="V19" s="1"/>
    </row>
    <row r="20" spans="1:22" ht="15.75" thickBot="1" x14ac:dyDescent="0.3">
      <c r="A20" s="49" t="s">
        <v>7</v>
      </c>
      <c r="B20" s="50">
        <f>SUM(B15:B19)</f>
        <v>0.87729999999999453</v>
      </c>
      <c r="E20" s="23"/>
      <c r="F20" s="58" t="s">
        <v>7</v>
      </c>
      <c r="G20" s="101">
        <f>SUM(G15:G19)</f>
        <v>0.66879999999999873</v>
      </c>
      <c r="H20" s="62"/>
      <c r="J20" s="23"/>
      <c r="K20" s="1"/>
      <c r="L20" s="1"/>
      <c r="M20" s="1"/>
      <c r="N20" s="1"/>
      <c r="U20" s="1"/>
      <c r="V20" s="1"/>
    </row>
    <row r="21" spans="1:22" ht="15.75" thickBot="1" x14ac:dyDescent="0.3">
      <c r="A21" s="24"/>
      <c r="B21" s="28"/>
      <c r="C21" s="26"/>
      <c r="D21" s="26"/>
      <c r="E21" s="27"/>
      <c r="F21" s="24"/>
      <c r="G21" s="89"/>
      <c r="H21" s="26"/>
      <c r="I21" s="26"/>
      <c r="J21" s="27"/>
      <c r="K21" s="1"/>
      <c r="L21" s="1"/>
      <c r="M21" s="1"/>
      <c r="N21" s="1"/>
      <c r="U21" s="1"/>
      <c r="V21" s="1"/>
    </row>
    <row r="22" spans="1:22" ht="15.75" thickBot="1" x14ac:dyDescent="0.3">
      <c r="K22" s="1"/>
      <c r="L22" s="1"/>
      <c r="M22" s="1"/>
      <c r="N22" s="1"/>
      <c r="U22" s="1"/>
      <c r="V22" s="1"/>
    </row>
    <row r="23" spans="1:22" ht="24" thickBot="1" x14ac:dyDescent="0.4">
      <c r="A23" s="103" t="s">
        <v>29</v>
      </c>
      <c r="B23" s="104"/>
      <c r="C23" s="104"/>
      <c r="D23" s="104"/>
      <c r="E23" s="104"/>
      <c r="F23" s="104"/>
      <c r="G23" s="104"/>
      <c r="H23" s="104"/>
      <c r="I23" s="104"/>
      <c r="J23" s="105"/>
      <c r="K23" s="1"/>
      <c r="L23" s="1"/>
      <c r="M23" s="1"/>
      <c r="N23" s="1"/>
      <c r="U23" s="1"/>
      <c r="V23" s="1"/>
    </row>
    <row r="24" spans="1:22" x14ac:dyDescent="0.25">
      <c r="A24" s="109" t="s">
        <v>11</v>
      </c>
      <c r="B24" s="110"/>
      <c r="C24" s="110"/>
      <c r="D24" s="110"/>
      <c r="E24" s="111"/>
      <c r="F24" s="112" t="s">
        <v>12</v>
      </c>
      <c r="G24" s="113"/>
      <c r="H24" s="113"/>
      <c r="I24" s="113"/>
      <c r="J24" s="114"/>
      <c r="K24" s="1"/>
      <c r="L24" s="1"/>
      <c r="M24" s="1"/>
      <c r="N24" s="1"/>
      <c r="V24" s="1"/>
    </row>
    <row r="25" spans="1:22" x14ac:dyDescent="0.25">
      <c r="A25" s="14" t="s">
        <v>5</v>
      </c>
      <c r="B25" s="15" t="s">
        <v>6</v>
      </c>
      <c r="C25" s="15" t="s">
        <v>22</v>
      </c>
      <c r="D25" s="15" t="s">
        <v>23</v>
      </c>
      <c r="E25" s="20" t="s">
        <v>21</v>
      </c>
      <c r="F25" s="33" t="s">
        <v>5</v>
      </c>
      <c r="G25" s="34" t="s">
        <v>6</v>
      </c>
      <c r="H25" s="35" t="s">
        <v>22</v>
      </c>
      <c r="I25" s="35" t="s">
        <v>23</v>
      </c>
      <c r="J25" s="36" t="s">
        <v>21</v>
      </c>
      <c r="K25" s="1"/>
      <c r="L25" s="1"/>
      <c r="M25" s="1"/>
      <c r="N25" s="1"/>
    </row>
    <row r="26" spans="1:22" x14ac:dyDescent="0.25">
      <c r="A26" s="16">
        <v>6.3E-2</v>
      </c>
      <c r="B26" s="10">
        <v>0</v>
      </c>
      <c r="C26" s="9">
        <f>B26/$B$31*100</f>
        <v>0</v>
      </c>
      <c r="D26" s="9">
        <f>C26</f>
        <v>0</v>
      </c>
      <c r="E26" s="22">
        <f t="shared" ref="E26:E29" si="14">100-D26</f>
        <v>100</v>
      </c>
      <c r="F26" s="37">
        <v>6.3E-2</v>
      </c>
      <c r="G26" s="13">
        <v>0</v>
      </c>
      <c r="H26" s="9">
        <f>G26/$G$31*100</f>
        <v>0</v>
      </c>
      <c r="I26" s="9">
        <f>H26</f>
        <v>0</v>
      </c>
      <c r="J26" s="39">
        <f t="shared" ref="J26:J29" si="15">100-I26</f>
        <v>100</v>
      </c>
      <c r="K26" s="1"/>
      <c r="L26" s="1"/>
      <c r="M26" s="1"/>
      <c r="N26" s="1"/>
    </row>
    <row r="27" spans="1:22" x14ac:dyDescent="0.25">
      <c r="A27" s="16">
        <v>5.2999999999999999E-2</v>
      </c>
      <c r="B27" s="10">
        <v>6.7799999999999999E-2</v>
      </c>
      <c r="C27" s="9">
        <f>B27/$B$31*100</f>
        <v>13.463065925337473</v>
      </c>
      <c r="D27" s="9">
        <f t="shared" ref="D27:D28" si="16">C27+D26</f>
        <v>13.463065925337473</v>
      </c>
      <c r="E27" s="22">
        <f t="shared" si="14"/>
        <v>86.536934074662526</v>
      </c>
      <c r="F27" s="37">
        <v>5.2999999999999999E-2</v>
      </c>
      <c r="G27" s="13">
        <v>0.1193</v>
      </c>
      <c r="H27" s="9">
        <f>G27/$G$31*100</f>
        <v>17.121125143513584</v>
      </c>
      <c r="I27" s="9">
        <f t="shared" ref="I27:I28" si="17">H27+I26</f>
        <v>17.121125143513584</v>
      </c>
      <c r="J27" s="39">
        <f t="shared" si="15"/>
        <v>82.878874856486419</v>
      </c>
      <c r="K27" s="1"/>
      <c r="L27" s="1"/>
      <c r="M27" s="1"/>
      <c r="N27" s="1"/>
    </row>
    <row r="28" spans="1:22" x14ac:dyDescent="0.25">
      <c r="A28" s="16">
        <v>3.7999999999999999E-2</v>
      </c>
      <c r="B28" s="10">
        <v>0.18060000000000001</v>
      </c>
      <c r="C28" s="9">
        <f>B28/$B$31*100</f>
        <v>35.861795075456456</v>
      </c>
      <c r="D28" s="9">
        <f t="shared" si="16"/>
        <v>49.324861000793931</v>
      </c>
      <c r="E28" s="22">
        <f t="shared" si="14"/>
        <v>50.675138999206069</v>
      </c>
      <c r="F28" s="37">
        <v>3.7999999999999999E-2</v>
      </c>
      <c r="G28" s="13">
        <v>0.2702</v>
      </c>
      <c r="H28" s="9">
        <f>G28/$G$31*100</f>
        <v>38.777267508611658</v>
      </c>
      <c r="I28" s="9">
        <f t="shared" si="17"/>
        <v>55.898392652125239</v>
      </c>
      <c r="J28" s="39">
        <f>100-I28</f>
        <v>44.101607347874761</v>
      </c>
      <c r="K28" s="1"/>
      <c r="L28" s="1"/>
      <c r="M28" s="1"/>
      <c r="N28" s="1"/>
    </row>
    <row r="29" spans="1:22" x14ac:dyDescent="0.25">
      <c r="A29" s="16">
        <v>2.5000000000000001E-2</v>
      </c>
      <c r="B29" s="10">
        <v>0.15920000000000001</v>
      </c>
      <c r="C29" s="9">
        <f>B29/$B$31*100</f>
        <v>31.612390786338139</v>
      </c>
      <c r="D29" s="9">
        <f>C29+D28</f>
        <v>80.93725178713207</v>
      </c>
      <c r="E29" s="22">
        <f t="shared" si="14"/>
        <v>19.06274821286793</v>
      </c>
      <c r="F29" s="37">
        <v>2.5000000000000001E-2</v>
      </c>
      <c r="G29" s="13">
        <v>0.23200000000000001</v>
      </c>
      <c r="H29" s="9">
        <f>G29/$G$31*100</f>
        <v>33.295063145810161</v>
      </c>
      <c r="I29" s="9">
        <f>H29+I28</f>
        <v>89.1934557979354</v>
      </c>
      <c r="J29" s="39">
        <f t="shared" si="15"/>
        <v>10.8065442020646</v>
      </c>
      <c r="K29" s="1"/>
      <c r="L29" s="1"/>
      <c r="M29" s="1"/>
      <c r="N29" s="1"/>
    </row>
    <row r="30" spans="1:22" ht="15.75" thickBot="1" x14ac:dyDescent="0.3">
      <c r="A30" s="17" t="s">
        <v>8</v>
      </c>
      <c r="B30" s="11">
        <v>9.6000000000003638E-2</v>
      </c>
      <c r="C30" s="9">
        <f>B30/$B$31*100</f>
        <v>19.062748212867941</v>
      </c>
      <c r="D30" s="9">
        <f>C30+D29</f>
        <v>100.00000000000001</v>
      </c>
      <c r="E30" s="22">
        <f>100-D30</f>
        <v>0</v>
      </c>
      <c r="F30" s="38" t="s">
        <v>8</v>
      </c>
      <c r="G30" s="30">
        <v>7.5299999999984379E-2</v>
      </c>
      <c r="H30" s="9">
        <f>G30/$G$31*100</f>
        <v>10.80654420206459</v>
      </c>
      <c r="I30" s="9">
        <f>H30+I29</f>
        <v>99.999999999999986</v>
      </c>
      <c r="J30" s="39">
        <f>100-I30</f>
        <v>0</v>
      </c>
      <c r="K30" s="1"/>
      <c r="L30" s="1"/>
      <c r="M30" s="1"/>
      <c r="N30" s="1"/>
    </row>
    <row r="31" spans="1:22" ht="15.75" thickBot="1" x14ac:dyDescent="0.3">
      <c r="A31" s="18" t="s">
        <v>7</v>
      </c>
      <c r="B31" s="94">
        <f>SUM(B26:B30)</f>
        <v>0.5036000000000036</v>
      </c>
      <c r="C31" s="3"/>
      <c r="D31" s="3"/>
      <c r="E31" s="4"/>
      <c r="F31" s="31" t="s">
        <v>7</v>
      </c>
      <c r="G31" s="32">
        <f>SUM(G26:G30)</f>
        <v>0.69679999999998443</v>
      </c>
      <c r="J31" s="23"/>
      <c r="K31" s="1"/>
      <c r="L31" s="1"/>
      <c r="M31" s="1"/>
      <c r="N31" s="1"/>
    </row>
    <row r="32" spans="1:22" ht="15.75" thickBot="1" x14ac:dyDescent="0.3">
      <c r="A32" s="5"/>
      <c r="B32" s="29"/>
      <c r="C32" s="7"/>
      <c r="D32" s="6"/>
      <c r="E32" s="8"/>
      <c r="F32" s="24"/>
      <c r="G32" s="28"/>
      <c r="H32" s="26"/>
      <c r="I32" s="26"/>
      <c r="J32" s="27"/>
      <c r="K32" s="1"/>
      <c r="L32" s="1"/>
      <c r="M32" s="1"/>
      <c r="N32" s="1"/>
    </row>
    <row r="33" spans="1:20" ht="15.75" thickBot="1" x14ac:dyDescent="0.3">
      <c r="K33" s="1"/>
      <c r="L33" s="1"/>
      <c r="M33" s="1"/>
      <c r="N33" s="1"/>
    </row>
    <row r="34" spans="1:20" ht="24" thickBot="1" x14ac:dyDescent="0.4">
      <c r="A34" s="103" t="s">
        <v>30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5"/>
    </row>
    <row r="35" spans="1:20" x14ac:dyDescent="0.25">
      <c r="A35" s="109" t="s">
        <v>13</v>
      </c>
      <c r="B35" s="110"/>
      <c r="C35" s="110"/>
      <c r="D35" s="110"/>
      <c r="E35" s="111"/>
      <c r="F35" s="112" t="s">
        <v>14</v>
      </c>
      <c r="G35" s="113"/>
      <c r="H35" s="113"/>
      <c r="I35" s="113"/>
      <c r="J35" s="119"/>
      <c r="K35" s="116" t="s">
        <v>15</v>
      </c>
      <c r="L35" s="117"/>
      <c r="M35" s="117"/>
      <c r="N35" s="117"/>
      <c r="O35" s="120"/>
      <c r="P35" s="106" t="s">
        <v>16</v>
      </c>
      <c r="Q35" s="107"/>
      <c r="R35" s="107"/>
      <c r="S35" s="107"/>
      <c r="T35" s="108"/>
    </row>
    <row r="36" spans="1:20" x14ac:dyDescent="0.25">
      <c r="A36" s="14" t="s">
        <v>5</v>
      </c>
      <c r="B36" s="15" t="s">
        <v>6</v>
      </c>
      <c r="C36" s="15" t="s">
        <v>22</v>
      </c>
      <c r="D36" s="15" t="s">
        <v>23</v>
      </c>
      <c r="E36" s="20" t="s">
        <v>21</v>
      </c>
      <c r="F36" s="33" t="s">
        <v>5</v>
      </c>
      <c r="G36" s="34" t="s">
        <v>6</v>
      </c>
      <c r="H36" s="35" t="s">
        <v>22</v>
      </c>
      <c r="I36" s="35" t="s">
        <v>23</v>
      </c>
      <c r="J36" s="44" t="s">
        <v>21</v>
      </c>
      <c r="K36" s="47" t="s">
        <v>5</v>
      </c>
      <c r="L36" s="46" t="s">
        <v>6</v>
      </c>
      <c r="M36" s="41" t="s">
        <v>22</v>
      </c>
      <c r="N36" s="41" t="s">
        <v>23</v>
      </c>
      <c r="O36" s="53" t="s">
        <v>21</v>
      </c>
      <c r="P36" s="54" t="s">
        <v>5</v>
      </c>
      <c r="Q36" s="55" t="s">
        <v>6</v>
      </c>
      <c r="R36" s="56" t="s">
        <v>22</v>
      </c>
      <c r="S36" s="56" t="s">
        <v>23</v>
      </c>
      <c r="T36" s="57" t="s">
        <v>21</v>
      </c>
    </row>
    <row r="37" spans="1:20" x14ac:dyDescent="0.25">
      <c r="A37" s="16">
        <v>6.3E-2</v>
      </c>
      <c r="B37" s="12">
        <v>0</v>
      </c>
      <c r="C37" s="9">
        <f>B37/$B$42*100</f>
        <v>0</v>
      </c>
      <c r="D37" s="9">
        <f>C37</f>
        <v>0</v>
      </c>
      <c r="E37" s="22">
        <f t="shared" ref="E37:E40" si="18">100-D37</f>
        <v>100</v>
      </c>
      <c r="F37" s="37">
        <v>6.3E-2</v>
      </c>
      <c r="G37" s="12">
        <v>0</v>
      </c>
      <c r="H37" s="9">
        <f>G37/$G$42*100</f>
        <v>0</v>
      </c>
      <c r="I37" s="9">
        <f>H37</f>
        <v>0</v>
      </c>
      <c r="J37" s="45">
        <f t="shared" ref="J37:J40" si="19">100-I37</f>
        <v>100</v>
      </c>
      <c r="K37" s="48">
        <v>6.3E-2</v>
      </c>
      <c r="L37" s="13">
        <v>0</v>
      </c>
      <c r="M37" s="9">
        <f>L37/$L$42*100</f>
        <v>0</v>
      </c>
      <c r="N37" s="9">
        <f>M37</f>
        <v>0</v>
      </c>
      <c r="O37" s="52">
        <f t="shared" ref="O37:O40" si="20">100-N37</f>
        <v>100</v>
      </c>
      <c r="P37" s="59">
        <v>6.3E-2</v>
      </c>
      <c r="Q37" s="63">
        <v>0</v>
      </c>
      <c r="R37" s="9">
        <f>Q37/$Q$42*100</f>
        <v>0</v>
      </c>
      <c r="S37" s="9">
        <f>R37</f>
        <v>0</v>
      </c>
      <c r="T37" s="61">
        <f>100-S37</f>
        <v>100</v>
      </c>
    </row>
    <row r="38" spans="1:20" x14ac:dyDescent="0.25">
      <c r="A38" s="16">
        <v>5.2999999999999999E-2</v>
      </c>
      <c r="B38" s="12">
        <v>6.2E-2</v>
      </c>
      <c r="C38" s="9">
        <f>B38/$B$42*100</f>
        <v>19.212891230244814</v>
      </c>
      <c r="D38" s="9">
        <f t="shared" ref="D38:D39" si="21">C38+D37</f>
        <v>19.212891230244814</v>
      </c>
      <c r="E38" s="22">
        <f t="shared" si="18"/>
        <v>80.787108769755179</v>
      </c>
      <c r="F38" s="37">
        <v>5.2999999999999999E-2</v>
      </c>
      <c r="G38" s="12">
        <v>8.6099999999999996E-2</v>
      </c>
      <c r="H38" s="9">
        <f>G38/$G$42*100</f>
        <v>27.5343779980813</v>
      </c>
      <c r="I38" s="9">
        <f t="shared" ref="I38:I39" si="22">H38+I37</f>
        <v>27.5343779980813</v>
      </c>
      <c r="J38" s="45">
        <f t="shared" si="19"/>
        <v>72.465622001918703</v>
      </c>
      <c r="K38" s="48">
        <v>5.2999999999999999E-2</v>
      </c>
      <c r="L38" s="13">
        <v>0.1124</v>
      </c>
      <c r="M38" s="9">
        <f>L38/$L$42*100</f>
        <v>14.578469520103777</v>
      </c>
      <c r="N38" s="9">
        <f t="shared" ref="N38:N39" si="23">M38+N37</f>
        <v>14.578469520103777</v>
      </c>
      <c r="O38" s="52">
        <f t="shared" si="20"/>
        <v>85.421530479896219</v>
      </c>
      <c r="P38" s="59">
        <v>5.2999999999999999E-2</v>
      </c>
      <c r="Q38" s="63">
        <v>0.1074</v>
      </c>
      <c r="R38" s="9">
        <f>Q38/$Q$42*100</f>
        <v>21.034077555816548</v>
      </c>
      <c r="S38" s="9">
        <f t="shared" ref="S38:S39" si="24">R38+S37</f>
        <v>21.034077555816548</v>
      </c>
      <c r="T38" s="61">
        <f>100-S38</f>
        <v>78.965922444183448</v>
      </c>
    </row>
    <row r="39" spans="1:20" x14ac:dyDescent="0.25">
      <c r="A39" s="16">
        <v>3.7999999999999999E-2</v>
      </c>
      <c r="B39" s="12">
        <v>0.11559999999999999</v>
      </c>
      <c r="C39" s="9">
        <f>B39/$B$42*100</f>
        <v>35.822745584133877</v>
      </c>
      <c r="D39" s="9">
        <f t="shared" si="21"/>
        <v>55.035636814378691</v>
      </c>
      <c r="E39" s="22">
        <f t="shared" si="18"/>
        <v>44.964363185621309</v>
      </c>
      <c r="F39" s="37">
        <v>3.7999999999999999E-2</v>
      </c>
      <c r="G39" s="12">
        <v>0.1178</v>
      </c>
      <c r="H39" s="9">
        <f>G39/$G$42*100</f>
        <v>37.671889990406235</v>
      </c>
      <c r="I39" s="9">
        <f t="shared" si="22"/>
        <v>65.206267988487539</v>
      </c>
      <c r="J39" s="45">
        <f>100-I39</f>
        <v>34.793732011512461</v>
      </c>
      <c r="K39" s="48">
        <v>3.7999999999999999E-2</v>
      </c>
      <c r="L39" s="13">
        <v>0.23630000000000001</v>
      </c>
      <c r="M39" s="9">
        <f>L39/$L$42*100</f>
        <v>30.648508430609628</v>
      </c>
      <c r="N39" s="9">
        <f t="shared" si="23"/>
        <v>45.226977950713405</v>
      </c>
      <c r="O39" s="52">
        <f>100-N39</f>
        <v>54.773022049286595</v>
      </c>
      <c r="P39" s="59">
        <v>3.7999999999999999E-2</v>
      </c>
      <c r="Q39" s="12">
        <v>0.191</v>
      </c>
      <c r="R39" s="9">
        <f>Q39/$Q$42*100</f>
        <v>37.406972189580642</v>
      </c>
      <c r="S39" s="9">
        <f t="shared" si="24"/>
        <v>58.441049745397194</v>
      </c>
      <c r="T39" s="61">
        <f>100-S39</f>
        <v>41.558950254602806</v>
      </c>
    </row>
    <row r="40" spans="1:20" x14ac:dyDescent="0.25">
      <c r="A40" s="16">
        <v>2.5000000000000001E-2</v>
      </c>
      <c r="B40" s="12">
        <v>9.6299999999999997E-2</v>
      </c>
      <c r="C40" s="9">
        <f>B40/$B$42*100</f>
        <v>29.841958475364123</v>
      </c>
      <c r="D40" s="9">
        <f>C40+D39</f>
        <v>84.877595289742814</v>
      </c>
      <c r="E40" s="22">
        <f t="shared" si="18"/>
        <v>15.122404710257186</v>
      </c>
      <c r="F40" s="37">
        <v>2.5000000000000001E-2</v>
      </c>
      <c r="G40" s="1">
        <v>9.1700000000000004E-2</v>
      </c>
      <c r="H40" s="9">
        <f>G40/$G$42*100</f>
        <v>29.32523185161504</v>
      </c>
      <c r="I40" s="9">
        <f>H40+I39</f>
        <v>94.531499840102583</v>
      </c>
      <c r="J40" s="45">
        <f t="shared" si="19"/>
        <v>5.4685001598974168</v>
      </c>
      <c r="K40" s="48">
        <v>2.5000000000000001E-2</v>
      </c>
      <c r="L40" s="13">
        <v>0.2223</v>
      </c>
      <c r="M40" s="9">
        <f>L40/$L$42*100</f>
        <v>28.832684824902756</v>
      </c>
      <c r="N40" s="9">
        <f>M40+N39</f>
        <v>74.059662775616161</v>
      </c>
      <c r="O40" s="52">
        <f t="shared" si="20"/>
        <v>25.940337224383839</v>
      </c>
      <c r="P40" s="59">
        <v>2.5000000000000001E-2</v>
      </c>
      <c r="Q40" s="12">
        <v>0.1633</v>
      </c>
      <c r="R40" s="9">
        <f>Q40/$Q$42*100</f>
        <v>31.981981981981779</v>
      </c>
      <c r="S40" s="9">
        <f>R40+S39</f>
        <v>90.423031727378969</v>
      </c>
      <c r="T40" s="61">
        <f>100-S40</f>
        <v>9.5769682726210306</v>
      </c>
    </row>
    <row r="41" spans="1:20" ht="15.75" thickBot="1" x14ac:dyDescent="0.3">
      <c r="A41" s="17" t="s">
        <v>8</v>
      </c>
      <c r="B41" s="11">
        <v>4.8799999999999955E-2</v>
      </c>
      <c r="C41" s="9">
        <f>B41/$B$42*100</f>
        <v>15.122404710257195</v>
      </c>
      <c r="D41" s="9">
        <f>C41+D40</f>
        <v>100.00000000000001</v>
      </c>
      <c r="E41" s="22">
        <f>100-D41</f>
        <v>0</v>
      </c>
      <c r="F41" s="38" t="s">
        <v>8</v>
      </c>
      <c r="G41" s="30">
        <v>1.7099999999999227E-2</v>
      </c>
      <c r="H41" s="9">
        <f>G41/$G$42*100</f>
        <v>5.4685001598974328</v>
      </c>
      <c r="I41" s="9">
        <f>H41+I40</f>
        <v>100.00000000000001</v>
      </c>
      <c r="J41" s="45">
        <f>100-I41</f>
        <v>0</v>
      </c>
      <c r="K41" s="51" t="s">
        <v>8</v>
      </c>
      <c r="L41" s="30">
        <v>0.19999999999999929</v>
      </c>
      <c r="M41" s="9">
        <f>L41/$L$42*100</f>
        <v>25.940337224383853</v>
      </c>
      <c r="N41" s="9">
        <f>M41+N40</f>
        <v>100.00000000000001</v>
      </c>
      <c r="O41" s="52">
        <f>100-N41</f>
        <v>0</v>
      </c>
      <c r="P41" s="60" t="s">
        <v>8</v>
      </c>
      <c r="Q41" s="30">
        <v>4.8900000000003274E-2</v>
      </c>
      <c r="R41" s="9">
        <f>Q41/$Q$42*100</f>
        <v>9.576968272621027</v>
      </c>
      <c r="S41" s="9">
        <f>R41+S40</f>
        <v>100</v>
      </c>
      <c r="T41" s="61">
        <f>100-S41</f>
        <v>0</v>
      </c>
    </row>
    <row r="42" spans="1:20" ht="15.75" thickBot="1" x14ac:dyDescent="0.3">
      <c r="A42" s="18" t="s">
        <v>7</v>
      </c>
      <c r="B42" s="19">
        <f>SUM(B37:B41)</f>
        <v>0.32269999999999993</v>
      </c>
      <c r="C42" s="3"/>
      <c r="D42" s="3"/>
      <c r="E42" s="4"/>
      <c r="F42" s="31" t="s">
        <v>7</v>
      </c>
      <c r="G42" s="90">
        <f>SUM(G37:G41)</f>
        <v>0.3126999999999992</v>
      </c>
      <c r="K42" s="49" t="s">
        <v>7</v>
      </c>
      <c r="L42" s="91">
        <f>SUM(L37:L41)</f>
        <v>0.77099999999999924</v>
      </c>
      <c r="P42" s="58" t="s">
        <v>7</v>
      </c>
      <c r="Q42" s="101">
        <f>SUM(Q37:Q41)</f>
        <v>0.51060000000000327</v>
      </c>
      <c r="R42" s="62"/>
      <c r="T42" s="23"/>
    </row>
    <row r="43" spans="1:20" ht="15.75" thickBot="1" x14ac:dyDescent="0.3">
      <c r="A43" s="5"/>
      <c r="B43" s="29"/>
      <c r="C43" s="7"/>
      <c r="D43" s="6"/>
      <c r="E43" s="8"/>
      <c r="F43" s="24"/>
      <c r="G43" s="28"/>
      <c r="H43" s="26"/>
      <c r="I43" s="26"/>
      <c r="J43" s="26"/>
      <c r="K43" s="24"/>
      <c r="L43" s="28"/>
      <c r="M43" s="26"/>
      <c r="N43" s="26"/>
      <c r="O43" s="26"/>
      <c r="P43" s="24"/>
      <c r="Q43" s="25"/>
      <c r="R43" s="26"/>
      <c r="S43" s="26"/>
      <c r="T43" s="27"/>
    </row>
    <row r="44" spans="1:20" ht="15.75" thickBot="1" x14ac:dyDescent="0.3"/>
    <row r="45" spans="1:20" ht="24" thickBot="1" x14ac:dyDescent="0.4">
      <c r="A45" s="103" t="s">
        <v>31</v>
      </c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5"/>
    </row>
    <row r="46" spans="1:20" x14ac:dyDescent="0.25">
      <c r="A46" s="109" t="s">
        <v>17</v>
      </c>
      <c r="B46" s="110"/>
      <c r="C46" s="110"/>
      <c r="D46" s="110"/>
      <c r="E46" s="111"/>
      <c r="F46" s="112" t="s">
        <v>18</v>
      </c>
      <c r="G46" s="113"/>
      <c r="H46" s="113"/>
      <c r="I46" s="113"/>
      <c r="J46" s="119"/>
      <c r="K46" s="116" t="s">
        <v>19</v>
      </c>
      <c r="L46" s="117"/>
      <c r="M46" s="117"/>
      <c r="N46" s="117"/>
      <c r="O46" s="120"/>
      <c r="P46" s="106" t="s">
        <v>20</v>
      </c>
      <c r="Q46" s="107"/>
      <c r="R46" s="107"/>
      <c r="S46" s="107"/>
      <c r="T46" s="108"/>
    </row>
    <row r="47" spans="1:20" x14ac:dyDescent="0.25">
      <c r="A47" s="14" t="s">
        <v>5</v>
      </c>
      <c r="B47" s="15" t="s">
        <v>6</v>
      </c>
      <c r="C47" s="15" t="s">
        <v>22</v>
      </c>
      <c r="D47" s="15" t="s">
        <v>23</v>
      </c>
      <c r="E47" s="20" t="s">
        <v>21</v>
      </c>
      <c r="F47" s="33" t="s">
        <v>5</v>
      </c>
      <c r="G47" s="34" t="s">
        <v>6</v>
      </c>
      <c r="H47" s="35" t="s">
        <v>22</v>
      </c>
      <c r="I47" s="35" t="s">
        <v>23</v>
      </c>
      <c r="J47" s="44" t="s">
        <v>21</v>
      </c>
      <c r="K47" s="47" t="s">
        <v>5</v>
      </c>
      <c r="L47" s="46" t="s">
        <v>6</v>
      </c>
      <c r="M47" s="41" t="s">
        <v>22</v>
      </c>
      <c r="N47" s="41" t="s">
        <v>23</v>
      </c>
      <c r="O47" s="53" t="s">
        <v>21</v>
      </c>
      <c r="P47" s="54" t="s">
        <v>5</v>
      </c>
      <c r="Q47" s="55" t="s">
        <v>6</v>
      </c>
      <c r="R47" s="56" t="s">
        <v>22</v>
      </c>
      <c r="S47" s="56" t="s">
        <v>23</v>
      </c>
      <c r="T47" s="57" t="s">
        <v>21</v>
      </c>
    </row>
    <row r="48" spans="1:20" x14ac:dyDescent="0.25">
      <c r="A48" s="16">
        <v>6.3E-2</v>
      </c>
      <c r="B48" s="12">
        <v>0</v>
      </c>
      <c r="C48" s="9">
        <f>B48/$B$53*100</f>
        <v>0</v>
      </c>
      <c r="D48" s="9">
        <f>C48</f>
        <v>0</v>
      </c>
      <c r="E48" s="22">
        <f t="shared" ref="E48:E51" si="25">100-D48</f>
        <v>100</v>
      </c>
      <c r="F48" s="37">
        <v>6.3E-2</v>
      </c>
      <c r="G48" s="12">
        <v>0</v>
      </c>
      <c r="H48" s="9">
        <f>G48/$G$53*100</f>
        <v>0</v>
      </c>
      <c r="I48" s="9">
        <f>H48</f>
        <v>0</v>
      </c>
      <c r="J48" s="45">
        <f t="shared" ref="J48:J51" si="26">100-I48</f>
        <v>100</v>
      </c>
      <c r="K48" s="48">
        <v>6.3E-2</v>
      </c>
      <c r="L48" s="13">
        <v>0</v>
      </c>
      <c r="M48" s="9">
        <f>L48/$L$53*100</f>
        <v>0</v>
      </c>
      <c r="N48" s="9">
        <f>M48</f>
        <v>0</v>
      </c>
      <c r="O48" s="52">
        <f t="shared" ref="O48:O51" si="27">100-N48</f>
        <v>100</v>
      </c>
      <c r="P48" s="59">
        <v>6.3E-2</v>
      </c>
      <c r="Q48" s="63">
        <v>0</v>
      </c>
      <c r="R48" s="9">
        <f>Q48/$Q$53*100</f>
        <v>0</v>
      </c>
      <c r="S48" s="9">
        <f>R48</f>
        <v>0</v>
      </c>
      <c r="T48" s="61">
        <f t="shared" ref="T48:T49" si="28">100-S48</f>
        <v>100</v>
      </c>
    </row>
    <row r="49" spans="1:20" x14ac:dyDescent="0.25">
      <c r="A49" s="16">
        <v>5.2999999999999999E-2</v>
      </c>
      <c r="B49" s="12">
        <v>0.19170000000000001</v>
      </c>
      <c r="C49" s="9">
        <f>B49/$B$53*100</f>
        <v>19.004659462674699</v>
      </c>
      <c r="D49" s="9">
        <f t="shared" ref="D49:D50" si="29">C49+D48</f>
        <v>19.004659462674699</v>
      </c>
      <c r="E49" s="22">
        <f t="shared" si="25"/>
        <v>80.995340537325305</v>
      </c>
      <c r="F49" s="37">
        <v>5.2999999999999999E-2</v>
      </c>
      <c r="G49" s="12">
        <v>0.1283</v>
      </c>
      <c r="H49" s="9">
        <f>G49/$G$53*100</f>
        <v>23.344250363901157</v>
      </c>
      <c r="I49" s="9">
        <f t="shared" ref="I49:I50" si="30">H49+I48</f>
        <v>23.344250363901157</v>
      </c>
      <c r="J49" s="45">
        <f t="shared" si="26"/>
        <v>76.655749636098847</v>
      </c>
      <c r="K49" s="48">
        <v>5.2999999999999999E-2</v>
      </c>
      <c r="L49" s="13">
        <v>0.48609999999999998</v>
      </c>
      <c r="M49" s="9">
        <f>L49/$L$53*100</f>
        <v>49.984575835475312</v>
      </c>
      <c r="N49" s="9">
        <f t="shared" ref="N49:N50" si="31">M49+N48</f>
        <v>49.984575835475312</v>
      </c>
      <c r="O49" s="52">
        <f t="shared" si="27"/>
        <v>50.015424164524688</v>
      </c>
      <c r="P49" s="59">
        <v>5.2999999999999999E-2</v>
      </c>
      <c r="Q49" s="63">
        <v>0.14699999999999999</v>
      </c>
      <c r="R49" s="9">
        <f>Q49/$Q$53*100</f>
        <v>17.606899029824014</v>
      </c>
      <c r="S49" s="9">
        <f t="shared" ref="S49:S50" si="32">R49+S48</f>
        <v>17.606899029824014</v>
      </c>
      <c r="T49" s="61">
        <f t="shared" si="28"/>
        <v>82.393100970175993</v>
      </c>
    </row>
    <row r="50" spans="1:20" x14ac:dyDescent="0.25">
      <c r="A50" s="16">
        <v>3.7999999999999999E-2</v>
      </c>
      <c r="B50" s="12">
        <v>0.38490000000000002</v>
      </c>
      <c r="C50" s="9">
        <f>B50/$B$53*100</f>
        <v>38.158025180925883</v>
      </c>
      <c r="D50" s="9">
        <f t="shared" si="29"/>
        <v>57.162684643600585</v>
      </c>
      <c r="E50" s="22">
        <f t="shared" si="25"/>
        <v>42.837315356399415</v>
      </c>
      <c r="F50" s="37">
        <v>3.7999999999999999E-2</v>
      </c>
      <c r="G50" s="12">
        <v>0.19020000000000001</v>
      </c>
      <c r="H50" s="9">
        <f>G50/$G$53*100</f>
        <v>34.606986899563523</v>
      </c>
      <c r="I50" s="9">
        <f t="shared" si="30"/>
        <v>57.951237263464677</v>
      </c>
      <c r="J50" s="45">
        <f>100-I50</f>
        <v>42.048762736535323</v>
      </c>
      <c r="K50" s="48">
        <v>3.7999999999999999E-2</v>
      </c>
      <c r="L50" s="13">
        <v>0.2349</v>
      </c>
      <c r="M50" s="9">
        <f>L50/$L$53*100</f>
        <v>24.154241645244085</v>
      </c>
      <c r="N50" s="9">
        <f t="shared" si="31"/>
        <v>74.138817480719396</v>
      </c>
      <c r="O50" s="52">
        <f>100-N50</f>
        <v>25.861182519280604</v>
      </c>
      <c r="P50" s="59">
        <v>3.7999999999999999E-2</v>
      </c>
      <c r="Q50" s="12">
        <v>0.30359999999999998</v>
      </c>
      <c r="R50" s="9">
        <f>Q50/$Q$53*100</f>
        <v>36.363636363636537</v>
      </c>
      <c r="S50" s="9">
        <f t="shared" si="32"/>
        <v>53.970535393460551</v>
      </c>
      <c r="T50" s="61">
        <f>100-S50</f>
        <v>46.029464606539449</v>
      </c>
    </row>
    <row r="51" spans="1:20" x14ac:dyDescent="0.25">
      <c r="A51" s="16">
        <v>2.5000000000000001E-2</v>
      </c>
      <c r="B51" s="12">
        <v>0.28499999999999998</v>
      </c>
      <c r="C51" s="9">
        <f>B51/$B$53*100</f>
        <v>28.254188559532022</v>
      </c>
      <c r="D51" s="9">
        <f>C51+D50</f>
        <v>85.41687320313261</v>
      </c>
      <c r="E51" s="22">
        <f t="shared" si="25"/>
        <v>14.58312679686739</v>
      </c>
      <c r="F51" s="37">
        <v>2.5000000000000001E-2</v>
      </c>
      <c r="G51" s="1">
        <v>0.1108</v>
      </c>
      <c r="H51" s="9">
        <f>G51/$G$53*100</f>
        <v>20.160116448326175</v>
      </c>
      <c r="I51" s="9">
        <f>H51+I50</f>
        <v>78.111353711790855</v>
      </c>
      <c r="J51" s="45">
        <f t="shared" si="26"/>
        <v>21.888646288209145</v>
      </c>
      <c r="K51" s="48">
        <v>2.5000000000000001E-2</v>
      </c>
      <c r="L51" s="13">
        <v>0.20649999999999999</v>
      </c>
      <c r="M51" s="9">
        <f>L51/$L$53*100</f>
        <v>21.233933161953612</v>
      </c>
      <c r="N51" s="9">
        <f>M51+N50</f>
        <v>95.372750642673012</v>
      </c>
      <c r="O51" s="52">
        <f t="shared" si="27"/>
        <v>4.6272493573269884</v>
      </c>
      <c r="P51" s="59">
        <v>2.5000000000000001E-2</v>
      </c>
      <c r="Q51" s="12">
        <v>0.18290000000000001</v>
      </c>
      <c r="R51" s="9">
        <f>Q51/$Q$53*100</f>
        <v>21.906815187447705</v>
      </c>
      <c r="S51" s="9">
        <f>R51+S50</f>
        <v>75.877350580908256</v>
      </c>
      <c r="T51" s="61">
        <f>100-S51</f>
        <v>24.122649419091744</v>
      </c>
    </row>
    <row r="52" spans="1:20" ht="15.75" thickBot="1" x14ac:dyDescent="0.3">
      <c r="A52" s="17" t="s">
        <v>8</v>
      </c>
      <c r="B52" s="11">
        <v>0.14710000000000178</v>
      </c>
      <c r="C52" s="9">
        <f>B52/$B$53*100</f>
        <v>14.583126796867408</v>
      </c>
      <c r="D52" s="9">
        <f>C52+D51</f>
        <v>100.00000000000001</v>
      </c>
      <c r="E52" s="22">
        <f>100-D52</f>
        <v>0</v>
      </c>
      <c r="F52" s="38" t="s">
        <v>8</v>
      </c>
      <c r="G52" s="30">
        <v>0.12029999999999674</v>
      </c>
      <c r="H52" s="9">
        <f>G52/$G$53*100</f>
        <v>21.888646288209141</v>
      </c>
      <c r="I52" s="9">
        <f>H52+I51</f>
        <v>100</v>
      </c>
      <c r="J52" s="45">
        <f>100-I52</f>
        <v>0</v>
      </c>
      <c r="K52" s="51" t="s">
        <v>8</v>
      </c>
      <c r="L52" s="30">
        <v>4.5000000000005258E-2</v>
      </c>
      <c r="M52" s="9">
        <f>L52/$L$53*100</f>
        <v>4.6272493573269937</v>
      </c>
      <c r="N52" s="9">
        <f>M52+N51</f>
        <v>100</v>
      </c>
      <c r="O52" s="52">
        <f>100-N52</f>
        <v>0</v>
      </c>
      <c r="P52" s="60" t="s">
        <v>8</v>
      </c>
      <c r="Q52" s="30">
        <v>0.20139999999999603</v>
      </c>
      <c r="R52" s="9">
        <f>Q52/$Q$53*100</f>
        <v>24.122649419091747</v>
      </c>
      <c r="S52" s="9">
        <f>R52+S51</f>
        <v>100</v>
      </c>
      <c r="T52" s="61">
        <f>100-S52</f>
        <v>0</v>
      </c>
    </row>
    <row r="53" spans="1:20" ht="15.75" thickBot="1" x14ac:dyDescent="0.3">
      <c r="A53" s="18" t="s">
        <v>7</v>
      </c>
      <c r="B53" s="19">
        <f>SUM(B48:B52)</f>
        <v>1.0087000000000017</v>
      </c>
      <c r="C53" s="3"/>
      <c r="D53" s="3"/>
      <c r="E53" s="4"/>
      <c r="F53" s="31" t="s">
        <v>7</v>
      </c>
      <c r="G53" s="32">
        <f>SUM(G48:G52)</f>
        <v>0.54959999999999676</v>
      </c>
      <c r="K53" s="49" t="s">
        <v>7</v>
      </c>
      <c r="L53" s="50">
        <f>SUM(L48:L52)</f>
        <v>0.97250000000000525</v>
      </c>
      <c r="P53" s="58" t="s">
        <v>7</v>
      </c>
      <c r="Q53" s="101">
        <f>SUM(Q48:Q52)</f>
        <v>0.83489999999999598</v>
      </c>
      <c r="R53" s="62"/>
      <c r="T53" s="23"/>
    </row>
    <row r="54" spans="1:20" ht="15.75" thickBot="1" x14ac:dyDescent="0.3">
      <c r="A54" s="5"/>
      <c r="B54" s="29"/>
      <c r="C54" s="7"/>
      <c r="D54" s="6"/>
      <c r="E54" s="8"/>
      <c r="F54" s="24"/>
      <c r="G54" s="28"/>
      <c r="H54" s="26"/>
      <c r="I54" s="26"/>
      <c r="J54" s="26"/>
      <c r="K54" s="24"/>
      <c r="L54" s="28"/>
      <c r="M54" s="26"/>
      <c r="N54" s="26"/>
      <c r="O54" s="26"/>
      <c r="P54" s="24"/>
      <c r="Q54" s="25"/>
      <c r="R54" s="26"/>
      <c r="S54" s="26"/>
      <c r="T54" s="27"/>
    </row>
    <row r="55" spans="1:20" ht="15.75" thickBot="1" x14ac:dyDescent="0.3"/>
    <row r="56" spans="1:20" ht="24" thickBot="1" x14ac:dyDescent="0.4">
      <c r="A56" s="103" t="s">
        <v>52</v>
      </c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5"/>
    </row>
    <row r="57" spans="1:20" x14ac:dyDescent="0.25">
      <c r="A57" s="109" t="s">
        <v>54</v>
      </c>
      <c r="B57" s="110"/>
      <c r="C57" s="110"/>
      <c r="D57" s="110"/>
      <c r="E57" s="111"/>
      <c r="F57" s="116" t="s">
        <v>55</v>
      </c>
      <c r="G57" s="117"/>
      <c r="H57" s="117"/>
      <c r="I57" s="117"/>
      <c r="J57" s="120"/>
      <c r="K57" s="106" t="s">
        <v>56</v>
      </c>
      <c r="L57" s="107"/>
      <c r="M57" s="107"/>
      <c r="N57" s="107"/>
      <c r="O57" s="108"/>
    </row>
    <row r="58" spans="1:20" x14ac:dyDescent="0.25">
      <c r="A58" s="14" t="s">
        <v>5</v>
      </c>
      <c r="B58" s="15" t="s">
        <v>6</v>
      </c>
      <c r="C58" s="15" t="s">
        <v>22</v>
      </c>
      <c r="D58" s="15" t="s">
        <v>23</v>
      </c>
      <c r="E58" s="20" t="s">
        <v>21</v>
      </c>
      <c r="F58" s="47" t="s">
        <v>5</v>
      </c>
      <c r="G58" s="46" t="s">
        <v>6</v>
      </c>
      <c r="H58" s="41" t="s">
        <v>22</v>
      </c>
      <c r="I58" s="41" t="s">
        <v>23</v>
      </c>
      <c r="J58" s="53" t="s">
        <v>21</v>
      </c>
      <c r="K58" s="54" t="s">
        <v>5</v>
      </c>
      <c r="L58" s="55" t="s">
        <v>6</v>
      </c>
      <c r="M58" s="56" t="s">
        <v>22</v>
      </c>
      <c r="N58" s="56" t="s">
        <v>23</v>
      </c>
      <c r="O58" s="57" t="s">
        <v>21</v>
      </c>
    </row>
    <row r="59" spans="1:20" x14ac:dyDescent="0.25">
      <c r="A59" s="16">
        <v>6.3E-2</v>
      </c>
      <c r="B59" s="9">
        <v>0</v>
      </c>
      <c r="C59" s="9">
        <f>B59/$B$64*100</f>
        <v>0</v>
      </c>
      <c r="D59" s="9">
        <f>C59</f>
        <v>0</v>
      </c>
      <c r="E59" s="22">
        <f t="shared" ref="E59:E62" si="33">100-D59</f>
        <v>100</v>
      </c>
      <c r="F59" s="48">
        <v>6.3E-2</v>
      </c>
      <c r="G59" s="13">
        <v>0</v>
      </c>
      <c r="H59" s="9">
        <f>G59/$G$64*100</f>
        <v>0</v>
      </c>
      <c r="I59" s="9">
        <f>H59</f>
        <v>0</v>
      </c>
      <c r="J59" s="52">
        <f t="shared" ref="J59:J60" si="34">100-I59</f>
        <v>100</v>
      </c>
      <c r="K59" s="59">
        <v>6.3E-2</v>
      </c>
      <c r="L59" s="63">
        <v>0</v>
      </c>
      <c r="M59" s="9">
        <f>L59/$L$64*100</f>
        <v>0</v>
      </c>
      <c r="N59" s="9">
        <f>M59</f>
        <v>0</v>
      </c>
      <c r="O59" s="61">
        <f t="shared" ref="O59:O60" si="35">100-N59</f>
        <v>100</v>
      </c>
    </row>
    <row r="60" spans="1:20" x14ac:dyDescent="0.25">
      <c r="A60" s="16">
        <v>5.2999999999999999E-2</v>
      </c>
      <c r="B60" s="9">
        <v>9.6199999999999994E-2</v>
      </c>
      <c r="C60" s="9">
        <f>B60/$B$64*100</f>
        <v>12.242300839908301</v>
      </c>
      <c r="D60" s="9">
        <f t="shared" ref="D60:D61" si="36">C60+D59</f>
        <v>12.242300839908301</v>
      </c>
      <c r="E60" s="22">
        <f t="shared" si="33"/>
        <v>87.757699160091704</v>
      </c>
      <c r="F60" s="48">
        <v>5.2999999999999999E-2</v>
      </c>
      <c r="G60" s="13">
        <v>6.3E-2</v>
      </c>
      <c r="H60" s="9">
        <f>G60/$G$64*100</f>
        <v>12.925728354534394</v>
      </c>
      <c r="I60" s="9">
        <f t="shared" ref="I60:I61" si="37">H60+I59</f>
        <v>12.925728354534394</v>
      </c>
      <c r="J60" s="52">
        <f t="shared" si="34"/>
        <v>87.0742716454656</v>
      </c>
      <c r="K60" s="59">
        <v>5.2999999999999999E-2</v>
      </c>
      <c r="L60" s="63">
        <v>8.5699999999999998E-2</v>
      </c>
      <c r="M60" s="9">
        <f>L60/$L$64*100</f>
        <v>14.181697832202712</v>
      </c>
      <c r="N60" s="9">
        <f t="shared" ref="N60:N61" si="38">M60+N59</f>
        <v>14.181697832202712</v>
      </c>
      <c r="O60" s="61">
        <f t="shared" si="35"/>
        <v>85.818302167797285</v>
      </c>
    </row>
    <row r="61" spans="1:20" x14ac:dyDescent="0.25">
      <c r="A61" s="16">
        <v>3.7999999999999999E-2</v>
      </c>
      <c r="B61" s="9">
        <v>0.29609999999999997</v>
      </c>
      <c r="C61" s="9">
        <f>B61/$B$64*100</f>
        <v>37.681343853397586</v>
      </c>
      <c r="D61" s="9">
        <f t="shared" si="36"/>
        <v>49.923644693305889</v>
      </c>
      <c r="E61" s="22">
        <f t="shared" si="33"/>
        <v>50.076355306694111</v>
      </c>
      <c r="F61" s="48">
        <v>3.7999999999999999E-2</v>
      </c>
      <c r="G61" s="13">
        <v>0.1565</v>
      </c>
      <c r="H61" s="9">
        <f>G61/$G$64*100</f>
        <v>32.109150594994169</v>
      </c>
      <c r="I61" s="9">
        <f t="shared" si="37"/>
        <v>45.034878949528562</v>
      </c>
      <c r="J61" s="52">
        <f>100-I61</f>
        <v>54.965121050471438</v>
      </c>
      <c r="K61" s="59">
        <v>3.7999999999999999E-2</v>
      </c>
      <c r="L61" s="12">
        <v>0.182</v>
      </c>
      <c r="M61" s="9">
        <f>L61/$L$64*100</f>
        <v>30.117491312262466</v>
      </c>
      <c r="N61" s="9">
        <f t="shared" si="38"/>
        <v>44.299189144465174</v>
      </c>
      <c r="O61" s="61">
        <f>100-N61</f>
        <v>55.700810855534826</v>
      </c>
    </row>
    <row r="62" spans="1:20" x14ac:dyDescent="0.25">
      <c r="A62" s="16">
        <v>2.5000000000000001E-2</v>
      </c>
      <c r="B62" s="9">
        <v>0.2964</v>
      </c>
      <c r="C62" s="9">
        <f>B62/$B$64*100</f>
        <v>37.719521506744499</v>
      </c>
      <c r="D62" s="9">
        <f>C62+D61</f>
        <v>87.643166200050388</v>
      </c>
      <c r="E62" s="22">
        <f t="shared" si="33"/>
        <v>12.356833799949612</v>
      </c>
      <c r="F62" s="48">
        <v>2.5000000000000001E-2</v>
      </c>
      <c r="G62" s="13">
        <v>0.185</v>
      </c>
      <c r="H62" s="9">
        <f>G62/$G$64*100</f>
        <v>37.956503898235923</v>
      </c>
      <c r="I62" s="9">
        <f>H62+I61</f>
        <v>82.991382847764484</v>
      </c>
      <c r="J62" s="52">
        <f t="shared" ref="J62" si="39">100-I62</f>
        <v>17.008617152235516</v>
      </c>
      <c r="K62" s="59">
        <v>2.5000000000000001E-2</v>
      </c>
      <c r="L62" s="12">
        <v>0.23300000000000001</v>
      </c>
      <c r="M62" s="9">
        <f>L62/$L$64*100</f>
        <v>38.557008108555799</v>
      </c>
      <c r="N62" s="9">
        <f>M62+N61</f>
        <v>82.85619725302098</v>
      </c>
      <c r="O62" s="61">
        <f>100-N62</f>
        <v>17.14380274697902</v>
      </c>
    </row>
    <row r="63" spans="1:20" ht="15.75" thickBot="1" x14ac:dyDescent="0.3">
      <c r="A63" s="17" t="s">
        <v>8</v>
      </c>
      <c r="B63" s="88">
        <v>9.7100000000004627E-2</v>
      </c>
      <c r="C63" s="9">
        <f>B63/$B$64*100</f>
        <v>12.356833799949612</v>
      </c>
      <c r="D63" s="9">
        <f>C63+D62</f>
        <v>100</v>
      </c>
      <c r="E63" s="22">
        <f>100-D63</f>
        <v>0</v>
      </c>
      <c r="F63" s="51" t="s">
        <v>8</v>
      </c>
      <c r="G63" s="30">
        <v>8.2899999999995089E-2</v>
      </c>
      <c r="H63" s="9">
        <f>G63/$G$64*100</f>
        <v>17.008617152235523</v>
      </c>
      <c r="I63" s="9">
        <f>H63+I62</f>
        <v>100</v>
      </c>
      <c r="J63" s="52">
        <f>100-I63</f>
        <v>0</v>
      </c>
      <c r="K63" s="60" t="s">
        <v>8</v>
      </c>
      <c r="L63" s="30">
        <v>0.10359999999999303</v>
      </c>
      <c r="M63" s="9">
        <f>L63/$L$64*100</f>
        <v>17.14380274697902</v>
      </c>
      <c r="N63" s="9">
        <f>M63+N62</f>
        <v>100</v>
      </c>
      <c r="O63" s="61">
        <f>100-N63</f>
        <v>0</v>
      </c>
    </row>
    <row r="64" spans="1:20" ht="15.75" thickBot="1" x14ac:dyDescent="0.3">
      <c r="A64" s="18" t="s">
        <v>7</v>
      </c>
      <c r="B64" s="102">
        <f>SUM(B59:B63)</f>
        <v>0.78580000000000461</v>
      </c>
      <c r="C64" s="3"/>
      <c r="D64" s="3"/>
      <c r="E64" s="4"/>
      <c r="F64" s="49" t="s">
        <v>7</v>
      </c>
      <c r="G64" s="50">
        <f>SUM(G59:G63)</f>
        <v>0.48739999999999506</v>
      </c>
      <c r="K64" s="58" t="s">
        <v>7</v>
      </c>
      <c r="L64" s="101">
        <f>SUM(L59:L63)</f>
        <v>0.60429999999999306</v>
      </c>
      <c r="M64" s="62"/>
      <c r="O64" s="23"/>
    </row>
    <row r="65" spans="1:20" ht="15.75" thickBot="1" x14ac:dyDescent="0.3">
      <c r="A65" s="5"/>
      <c r="B65" s="65"/>
      <c r="C65" s="92"/>
      <c r="D65" s="6"/>
      <c r="E65" s="8"/>
      <c r="F65" s="24"/>
      <c r="G65" s="25"/>
      <c r="H65" s="26"/>
      <c r="I65" s="26"/>
      <c r="J65" s="26"/>
      <c r="K65" s="24"/>
      <c r="L65" s="25"/>
      <c r="M65" s="26"/>
      <c r="N65" s="26"/>
      <c r="O65" s="27"/>
    </row>
    <row r="66" spans="1:20" ht="15.75" thickBot="1" x14ac:dyDescent="0.3">
      <c r="A66" s="1"/>
      <c r="B66" s="1"/>
      <c r="C66" s="1"/>
      <c r="D66" s="1"/>
      <c r="E66" s="1"/>
      <c r="F66" s="1"/>
      <c r="G66" s="1"/>
      <c r="H66" s="1"/>
    </row>
    <row r="67" spans="1:20" ht="24" thickBot="1" x14ac:dyDescent="0.4">
      <c r="A67" s="103" t="s">
        <v>53</v>
      </c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5"/>
    </row>
    <row r="68" spans="1:20" x14ac:dyDescent="0.25">
      <c r="A68" s="109" t="s">
        <v>57</v>
      </c>
      <c r="B68" s="110"/>
      <c r="C68" s="110"/>
      <c r="D68" s="110"/>
      <c r="E68" s="111"/>
      <c r="F68" s="112" t="s">
        <v>58</v>
      </c>
      <c r="G68" s="113"/>
      <c r="H68" s="113"/>
      <c r="I68" s="113"/>
      <c r="J68" s="114"/>
      <c r="K68" s="116" t="s">
        <v>59</v>
      </c>
      <c r="L68" s="117"/>
      <c r="M68" s="117"/>
      <c r="N68" s="117"/>
      <c r="O68" s="120"/>
      <c r="P68" s="106" t="s">
        <v>60</v>
      </c>
      <c r="Q68" s="107"/>
      <c r="R68" s="107"/>
      <c r="S68" s="107"/>
      <c r="T68" s="108"/>
    </row>
    <row r="69" spans="1:20" x14ac:dyDescent="0.25">
      <c r="A69" s="14" t="s">
        <v>5</v>
      </c>
      <c r="B69" s="15" t="s">
        <v>6</v>
      </c>
      <c r="C69" s="15" t="s">
        <v>22</v>
      </c>
      <c r="D69" s="15" t="s">
        <v>23</v>
      </c>
      <c r="E69" s="20" t="s">
        <v>21</v>
      </c>
      <c r="F69" s="33" t="s">
        <v>5</v>
      </c>
      <c r="G69" s="34" t="s">
        <v>6</v>
      </c>
      <c r="H69" s="35" t="s">
        <v>22</v>
      </c>
      <c r="I69" s="35" t="s">
        <v>23</v>
      </c>
      <c r="J69" s="36" t="s">
        <v>21</v>
      </c>
      <c r="K69" s="47" t="s">
        <v>5</v>
      </c>
      <c r="L69" s="46" t="s">
        <v>6</v>
      </c>
      <c r="M69" s="41" t="s">
        <v>22</v>
      </c>
      <c r="N69" s="41" t="s">
        <v>23</v>
      </c>
      <c r="O69" s="53" t="s">
        <v>21</v>
      </c>
      <c r="P69" s="54" t="s">
        <v>5</v>
      </c>
      <c r="Q69" s="55" t="s">
        <v>6</v>
      </c>
      <c r="R69" s="56" t="s">
        <v>22</v>
      </c>
      <c r="S69" s="56" t="s">
        <v>23</v>
      </c>
      <c r="T69" s="57" t="s">
        <v>21</v>
      </c>
    </row>
    <row r="70" spans="1:20" x14ac:dyDescent="0.25">
      <c r="A70" s="16">
        <v>6.3E-2</v>
      </c>
      <c r="B70" s="12">
        <v>0</v>
      </c>
      <c r="C70" s="9">
        <f>B70/$B$75*100</f>
        <v>0</v>
      </c>
      <c r="D70" s="9">
        <f>C70</f>
        <v>0</v>
      </c>
      <c r="E70" s="22">
        <f t="shared" ref="E70:E73" si="40">100-D70</f>
        <v>100</v>
      </c>
      <c r="F70" s="37">
        <v>6.3E-2</v>
      </c>
      <c r="G70" s="12">
        <v>0</v>
      </c>
      <c r="H70" s="9">
        <f>G70/$G$75*100</f>
        <v>0</v>
      </c>
      <c r="I70" s="9">
        <f>H70</f>
        <v>0</v>
      </c>
      <c r="J70" s="39">
        <f t="shared" ref="J70:J71" si="41">100-I70</f>
        <v>100</v>
      </c>
      <c r="K70" s="48">
        <v>6.3E-2</v>
      </c>
      <c r="L70" s="13">
        <v>0</v>
      </c>
      <c r="M70" s="9">
        <f>L70/$L$75*100</f>
        <v>0</v>
      </c>
      <c r="N70" s="9">
        <f>M70</f>
        <v>0</v>
      </c>
      <c r="O70" s="52">
        <f t="shared" ref="O70:O71" si="42">100-N70</f>
        <v>100</v>
      </c>
      <c r="P70" s="59">
        <v>6.3E-2</v>
      </c>
      <c r="Q70" s="63">
        <v>0</v>
      </c>
      <c r="R70" s="9">
        <f>Q70/$Q$75*100</f>
        <v>0</v>
      </c>
      <c r="S70" s="9">
        <f>R70</f>
        <v>0</v>
      </c>
      <c r="T70" s="61">
        <f t="shared" ref="T70:T71" si="43">100-S70</f>
        <v>100</v>
      </c>
    </row>
    <row r="71" spans="1:20" x14ac:dyDescent="0.25">
      <c r="A71" s="16">
        <v>5.2999999999999999E-2</v>
      </c>
      <c r="B71" s="12">
        <v>0.17219999999999999</v>
      </c>
      <c r="C71" s="9">
        <f>B71/$B$75*100</f>
        <v>18.670714518052591</v>
      </c>
      <c r="D71" s="9">
        <f t="shared" ref="D71:D72" si="44">C71+D70</f>
        <v>18.670714518052591</v>
      </c>
      <c r="E71" s="22">
        <f t="shared" si="40"/>
        <v>81.329285481947409</v>
      </c>
      <c r="F71" s="37">
        <v>5.2999999999999999E-2</v>
      </c>
      <c r="G71" s="12">
        <v>0.16253999999999999</v>
      </c>
      <c r="H71" s="9">
        <f>G71/$G$75*100</f>
        <v>19.463537300922056</v>
      </c>
      <c r="I71" s="9">
        <f t="shared" ref="I71:I72" si="45">H71+I70</f>
        <v>19.463537300922056</v>
      </c>
      <c r="J71" s="39">
        <f t="shared" si="41"/>
        <v>80.536462699077944</v>
      </c>
      <c r="K71" s="48">
        <v>5.2999999999999999E-2</v>
      </c>
      <c r="L71" s="13">
        <v>9.6500000000000002E-2</v>
      </c>
      <c r="M71" s="9">
        <f>L71/$L$75*100</f>
        <v>19.082459956495878</v>
      </c>
      <c r="N71" s="9">
        <f t="shared" ref="N71:N72" si="46">M71+N70</f>
        <v>19.082459956495878</v>
      </c>
      <c r="O71" s="52">
        <f t="shared" si="42"/>
        <v>80.917540043504118</v>
      </c>
      <c r="P71" s="59">
        <v>5.2999999999999999E-2</v>
      </c>
      <c r="Q71" s="63">
        <v>6.2100000000000002E-2</v>
      </c>
      <c r="R71" s="9">
        <f>Q71/$Q$75*100</f>
        <v>12.843846949327856</v>
      </c>
      <c r="S71" s="9">
        <f t="shared" ref="S71:S72" si="47">R71+S70</f>
        <v>12.843846949327856</v>
      </c>
      <c r="T71" s="61">
        <f t="shared" si="43"/>
        <v>87.156153050672145</v>
      </c>
    </row>
    <row r="72" spans="1:20" x14ac:dyDescent="0.25">
      <c r="A72" s="16">
        <v>3.7999999999999999E-2</v>
      </c>
      <c r="B72" s="12">
        <v>0.40400000000000003</v>
      </c>
      <c r="C72" s="9">
        <f>B72/$B$75*100</f>
        <v>43.803534641656498</v>
      </c>
      <c r="D72" s="9">
        <f t="shared" si="44"/>
        <v>62.474249159709089</v>
      </c>
      <c r="E72" s="22">
        <f t="shared" si="40"/>
        <v>37.525750840290911</v>
      </c>
      <c r="F72" s="37">
        <v>3.7999999999999999E-2</v>
      </c>
      <c r="G72" s="12">
        <v>0.35655999999999999</v>
      </c>
      <c r="H72" s="9">
        <f>G72/$G$75*100</f>
        <v>42.696683031972242</v>
      </c>
      <c r="I72" s="9">
        <f t="shared" si="45"/>
        <v>62.160220332894298</v>
      </c>
      <c r="J72" s="39">
        <f>100-I72</f>
        <v>37.839779667105702</v>
      </c>
      <c r="K72" s="48">
        <v>3.7999999999999999E-2</v>
      </c>
      <c r="L72" s="13">
        <v>0.2185</v>
      </c>
      <c r="M72" s="9">
        <f>L72/$L$75*100</f>
        <v>43.207435238283416</v>
      </c>
      <c r="N72" s="9">
        <f t="shared" si="46"/>
        <v>62.289895194779291</v>
      </c>
      <c r="O72" s="52">
        <f>100-N72</f>
        <v>37.710104805220709</v>
      </c>
      <c r="P72" s="59">
        <v>3.7999999999999999E-2</v>
      </c>
      <c r="Q72" s="12">
        <v>0.12690000000000001</v>
      </c>
      <c r="R72" s="9">
        <f>Q72/$Q$75*100</f>
        <v>26.24612202688736</v>
      </c>
      <c r="S72" s="9">
        <f t="shared" si="47"/>
        <v>39.089968976215218</v>
      </c>
      <c r="T72" s="61">
        <f>100-S72</f>
        <v>60.910031023784782</v>
      </c>
    </row>
    <row r="73" spans="1:20" x14ac:dyDescent="0.25">
      <c r="A73" s="16">
        <v>2.5000000000000001E-2</v>
      </c>
      <c r="B73" s="12">
        <v>0.30249999999999999</v>
      </c>
      <c r="C73" s="9">
        <f>B73/$B$75*100</f>
        <v>32.798438685893785</v>
      </c>
      <c r="D73" s="9">
        <f>C73+D72</f>
        <v>95.272687845602874</v>
      </c>
      <c r="E73" s="22">
        <f t="shared" si="40"/>
        <v>4.7273121543971257</v>
      </c>
      <c r="F73" s="37">
        <v>2.5000000000000001E-2</v>
      </c>
      <c r="G73" s="1">
        <v>0.26850000000000002</v>
      </c>
      <c r="H73" s="9">
        <f>G73/$G$75*100</f>
        <v>32.151838103221195</v>
      </c>
      <c r="I73" s="9">
        <f>H73+I72</f>
        <v>94.312058436115493</v>
      </c>
      <c r="J73" s="39">
        <f t="shared" ref="J73" si="48">100-I73</f>
        <v>5.6879415638845074</v>
      </c>
      <c r="K73" s="48">
        <v>2.5000000000000001E-2</v>
      </c>
      <c r="L73" s="13">
        <v>0.14419999999999999</v>
      </c>
      <c r="M73" s="9">
        <f>L73/$L$75*100</f>
        <v>28.51492980027674</v>
      </c>
      <c r="N73" s="9">
        <f>M73+N72</f>
        <v>90.804824995056038</v>
      </c>
      <c r="O73" s="52">
        <f t="shared" ref="O73" si="49">100-N73</f>
        <v>9.1951750049439624</v>
      </c>
      <c r="P73" s="59">
        <v>2.5000000000000001E-2</v>
      </c>
      <c r="Q73" s="12">
        <v>0.1308</v>
      </c>
      <c r="R73" s="9">
        <f>Q73/$Q$75*100</f>
        <v>27.052740434333067</v>
      </c>
      <c r="S73" s="9">
        <f>R73+S72</f>
        <v>66.142709410548292</v>
      </c>
      <c r="T73" s="61">
        <f>100-S73</f>
        <v>33.857290589451708</v>
      </c>
    </row>
    <row r="74" spans="1:20" ht="15.75" thickBot="1" x14ac:dyDescent="0.3">
      <c r="A74" s="17" t="s">
        <v>8</v>
      </c>
      <c r="B74" s="11">
        <v>4.3600000000004968E-2</v>
      </c>
      <c r="C74" s="9">
        <f>B74/$B$75*100</f>
        <v>4.7273121543971302</v>
      </c>
      <c r="D74" s="9">
        <f>C74+D73</f>
        <v>100</v>
      </c>
      <c r="E74" s="22">
        <f>100-D74</f>
        <v>0</v>
      </c>
      <c r="F74" s="38" t="s">
        <v>8</v>
      </c>
      <c r="G74" s="30">
        <v>4.7499999999999432E-2</v>
      </c>
      <c r="H74" s="9">
        <f>G74/$G$75*100</f>
        <v>5.6879415638845003</v>
      </c>
      <c r="I74" s="9">
        <f>H74+I73</f>
        <v>100</v>
      </c>
      <c r="J74" s="39">
        <f>100-I74</f>
        <v>0</v>
      </c>
      <c r="K74" s="51" t="s">
        <v>8</v>
      </c>
      <c r="L74" s="30">
        <v>4.6500000000001762E-2</v>
      </c>
      <c r="M74" s="9">
        <f>L74/$L$75*100</f>
        <v>9.1951750049439571</v>
      </c>
      <c r="N74" s="9">
        <f>M74+N73</f>
        <v>100</v>
      </c>
      <c r="O74" s="52">
        <f>100-N74</f>
        <v>0</v>
      </c>
      <c r="P74" s="60" t="s">
        <v>8</v>
      </c>
      <c r="Q74" s="30">
        <v>0.16369999999999862</v>
      </c>
      <c r="R74" s="9">
        <f>Q74/$Q$75*100</f>
        <v>33.857290589451729</v>
      </c>
      <c r="S74" s="9">
        <f>R74+S73</f>
        <v>100.00000000000003</v>
      </c>
      <c r="T74" s="61">
        <f>100-S74</f>
        <v>0</v>
      </c>
    </row>
    <row r="75" spans="1:20" ht="15.75" thickBot="1" x14ac:dyDescent="0.3">
      <c r="A75" s="18" t="s">
        <v>7</v>
      </c>
      <c r="B75" s="19">
        <f>SUM(B70:B74)</f>
        <v>0.922300000000005</v>
      </c>
      <c r="C75" s="87"/>
      <c r="D75" s="3"/>
      <c r="E75" s="4"/>
      <c r="F75" s="31" t="s">
        <v>7</v>
      </c>
      <c r="G75" s="32">
        <f>SUM(G70:G74)</f>
        <v>0.83509999999999951</v>
      </c>
      <c r="H75" s="84"/>
      <c r="J75" s="23"/>
      <c r="K75" s="49" t="s">
        <v>7</v>
      </c>
      <c r="L75" s="50">
        <f>SUM(L70:L74)</f>
        <v>0.50570000000000181</v>
      </c>
      <c r="P75" s="58" t="s">
        <v>7</v>
      </c>
      <c r="Q75" s="101">
        <f>SUM(Q70:Q74)</f>
        <v>0.4834999999999986</v>
      </c>
      <c r="R75" s="62"/>
      <c r="T75" s="23"/>
    </row>
    <row r="76" spans="1:20" ht="15.75" thickBot="1" x14ac:dyDescent="0.3">
      <c r="A76" s="5"/>
      <c r="B76" s="29"/>
      <c r="C76" s="7"/>
      <c r="D76" s="6"/>
      <c r="E76" s="8"/>
      <c r="F76" s="24"/>
      <c r="G76" s="28"/>
      <c r="H76" s="26"/>
      <c r="I76" s="26"/>
      <c r="J76" s="27"/>
      <c r="K76" s="24"/>
      <c r="L76" s="28"/>
      <c r="M76" s="26"/>
      <c r="N76" s="26"/>
      <c r="O76" s="26"/>
      <c r="P76" s="24"/>
      <c r="Q76" s="25"/>
      <c r="R76" s="26"/>
      <c r="S76" s="26"/>
      <c r="T76" s="27"/>
    </row>
    <row r="77" spans="1:20" x14ac:dyDescent="0.25">
      <c r="E77" s="1"/>
    </row>
    <row r="78" spans="1:20" x14ac:dyDescent="0.25">
      <c r="E78" s="1"/>
    </row>
    <row r="79" spans="1:20" x14ac:dyDescent="0.25">
      <c r="E79" s="1"/>
    </row>
    <row r="82" spans="5:9" x14ac:dyDescent="0.25">
      <c r="E82" s="1"/>
      <c r="F82" s="1"/>
      <c r="G82" s="1"/>
      <c r="H82" s="85"/>
      <c r="I82" s="86"/>
    </row>
    <row r="83" spans="5:9" x14ac:dyDescent="0.25">
      <c r="E83" s="1"/>
      <c r="F83" s="1"/>
      <c r="G83" s="1"/>
      <c r="H83" s="85"/>
      <c r="I83" s="86"/>
    </row>
    <row r="84" spans="5:9" x14ac:dyDescent="0.25">
      <c r="E84" s="1"/>
      <c r="F84" s="1"/>
      <c r="G84" s="1"/>
      <c r="H84" s="85"/>
      <c r="I84" s="1"/>
    </row>
    <row r="87" spans="5:9" x14ac:dyDescent="0.25">
      <c r="G87" s="83"/>
    </row>
  </sheetData>
  <mergeCells count="32">
    <mergeCell ref="A68:E68"/>
    <mergeCell ref="F68:J68"/>
    <mergeCell ref="K68:O68"/>
    <mergeCell ref="P68:T68"/>
    <mergeCell ref="K35:O35"/>
    <mergeCell ref="P35:T35"/>
    <mergeCell ref="A45:T45"/>
    <mergeCell ref="A46:E46"/>
    <mergeCell ref="F46:J46"/>
    <mergeCell ref="K46:O46"/>
    <mergeCell ref="P46:T46"/>
    <mergeCell ref="A35:E35"/>
    <mergeCell ref="F35:J35"/>
    <mergeCell ref="A56:O56"/>
    <mergeCell ref="A57:E57"/>
    <mergeCell ref="F57:J57"/>
    <mergeCell ref="K15:L15"/>
    <mergeCell ref="M15:N15"/>
    <mergeCell ref="A1:T1"/>
    <mergeCell ref="A13:E13"/>
    <mergeCell ref="F13:J13"/>
    <mergeCell ref="A12:J12"/>
    <mergeCell ref="A2:E2"/>
    <mergeCell ref="F2:J2"/>
    <mergeCell ref="K2:O2"/>
    <mergeCell ref="P2:T2"/>
    <mergeCell ref="A67:T67"/>
    <mergeCell ref="A34:T34"/>
    <mergeCell ref="A23:J23"/>
    <mergeCell ref="K57:O57"/>
    <mergeCell ref="A24:E24"/>
    <mergeCell ref="F24:J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077E-8970-4FFC-8C9D-A07034DCBF2C}">
  <dimension ref="A1:H38"/>
  <sheetViews>
    <sheetView tabSelected="1" topLeftCell="A4" workbookViewId="0">
      <selection activeCell="H36" sqref="H36"/>
    </sheetView>
  </sheetViews>
  <sheetFormatPr defaultRowHeight="15" x14ac:dyDescent="0.25"/>
  <cols>
    <col min="1" max="1" width="22.5703125" customWidth="1"/>
    <col min="2" max="2" width="19.85546875" customWidth="1"/>
    <col min="3" max="3" width="22" customWidth="1"/>
    <col min="4" max="4" width="27.42578125" customWidth="1"/>
    <col min="5" max="5" width="19.140625" customWidth="1"/>
    <col min="6" max="6" width="30" customWidth="1"/>
    <col min="7" max="7" width="21" customWidth="1"/>
    <col min="8" max="8" width="24.7109375" customWidth="1"/>
  </cols>
  <sheetData>
    <row r="1" spans="1:8" x14ac:dyDescent="0.25">
      <c r="A1" s="109" t="s">
        <v>0</v>
      </c>
      <c r="B1" s="110"/>
      <c r="C1" s="110"/>
      <c r="D1" s="110"/>
      <c r="E1" s="111"/>
    </row>
    <row r="2" spans="1:8" x14ac:dyDescent="0.25">
      <c r="A2" s="14" t="s">
        <v>5</v>
      </c>
      <c r="B2" s="15" t="s">
        <v>6</v>
      </c>
      <c r="C2" s="15" t="s">
        <v>22</v>
      </c>
      <c r="D2" s="15" t="s">
        <v>23</v>
      </c>
      <c r="E2" s="20" t="s">
        <v>21</v>
      </c>
      <c r="F2" s="95" t="s">
        <v>61</v>
      </c>
      <c r="G2" s="95" t="s">
        <v>62</v>
      </c>
      <c r="H2" s="95" t="s">
        <v>63</v>
      </c>
    </row>
    <row r="3" spans="1:8" x14ac:dyDescent="0.25">
      <c r="A3" s="16">
        <v>6.3E-2</v>
      </c>
      <c r="B3" s="96">
        <v>0</v>
      </c>
      <c r="C3" s="9">
        <f>B3/$B$8*100</f>
        <v>0</v>
      </c>
      <c r="D3" s="9">
        <f>C3</f>
        <v>0</v>
      </c>
      <c r="E3" s="22">
        <f>100-D3</f>
        <v>100</v>
      </c>
      <c r="F3" s="85">
        <f>B3</f>
        <v>0</v>
      </c>
      <c r="G3" s="93">
        <f>F3/$B$8*100</f>
        <v>0</v>
      </c>
      <c r="H3" s="93">
        <f>100 - G3</f>
        <v>100</v>
      </c>
    </row>
    <row r="4" spans="1:8" x14ac:dyDescent="0.25">
      <c r="A4" s="16">
        <v>5.2999999999999999E-2</v>
      </c>
      <c r="B4" s="96">
        <v>0.15359999999999999</v>
      </c>
      <c r="C4" s="9">
        <f t="shared" ref="C4:C7" si="0">B4/$B$8*100</f>
        <v>13.265394248207802</v>
      </c>
      <c r="D4" s="9">
        <f t="shared" ref="D4:D5" si="1">C4+D3</f>
        <v>13.265394248207802</v>
      </c>
      <c r="E4" s="22">
        <f t="shared" ref="E4:E6" si="2">100-D4</f>
        <v>86.734605751792202</v>
      </c>
      <c r="F4" s="86">
        <f>F3+B4</f>
        <v>0.15359999999999999</v>
      </c>
      <c r="G4" s="93">
        <f t="shared" ref="G4:G7" si="3">F4/$B$8*100</f>
        <v>13.265394248207802</v>
      </c>
      <c r="H4" s="93">
        <f t="shared" ref="H4:H7" si="4">100 - G4</f>
        <v>86.734605751792202</v>
      </c>
    </row>
    <row r="5" spans="1:8" x14ac:dyDescent="0.25">
      <c r="A5" s="16">
        <v>3.7999999999999999E-2</v>
      </c>
      <c r="B5" s="96">
        <v>0.24840000000000001</v>
      </c>
      <c r="C5" s="9">
        <f t="shared" si="0"/>
        <v>21.452629760773558</v>
      </c>
      <c r="D5" s="9">
        <f t="shared" si="1"/>
        <v>34.718024008981359</v>
      </c>
      <c r="E5" s="22">
        <f t="shared" si="2"/>
        <v>65.281975991018641</v>
      </c>
      <c r="F5" s="86">
        <f t="shared" ref="F5:F7" si="5">F4+B5</f>
        <v>0.40200000000000002</v>
      </c>
      <c r="G5" s="93">
        <f t="shared" si="3"/>
        <v>34.718024008981359</v>
      </c>
      <c r="H5" s="93">
        <f t="shared" si="4"/>
        <v>65.281975991018641</v>
      </c>
    </row>
    <row r="6" spans="1:8" x14ac:dyDescent="0.25">
      <c r="A6" s="16">
        <v>2.5000000000000001E-2</v>
      </c>
      <c r="B6" s="96">
        <v>0.1384</v>
      </c>
      <c r="C6" s="9">
        <f t="shared" si="0"/>
        <v>11.952672942395573</v>
      </c>
      <c r="D6" s="9">
        <f>C6+D5</f>
        <v>46.670696951376932</v>
      </c>
      <c r="E6" s="22">
        <f t="shared" si="2"/>
        <v>53.329303048623068</v>
      </c>
      <c r="F6" s="86">
        <f t="shared" si="5"/>
        <v>0.54039999999999999</v>
      </c>
      <c r="G6" s="93">
        <f t="shared" si="3"/>
        <v>46.670696951376932</v>
      </c>
      <c r="H6" s="93">
        <f t="shared" si="4"/>
        <v>53.329303048623068</v>
      </c>
    </row>
    <row r="7" spans="1:8" ht="15.75" thickBot="1" x14ac:dyDescent="0.3">
      <c r="A7" s="17">
        <v>0</v>
      </c>
      <c r="B7" s="97">
        <v>0.61750000000001393</v>
      </c>
      <c r="C7" s="9">
        <f t="shared" si="0"/>
        <v>53.329303048623068</v>
      </c>
      <c r="D7" s="9">
        <f>C7+D6</f>
        <v>100</v>
      </c>
      <c r="E7" s="22">
        <f>100-D7</f>
        <v>0</v>
      </c>
      <c r="F7" s="86">
        <f t="shared" si="5"/>
        <v>1.1579000000000139</v>
      </c>
      <c r="G7" s="93">
        <f t="shared" si="3"/>
        <v>100</v>
      </c>
      <c r="H7" s="93">
        <f t="shared" si="4"/>
        <v>0</v>
      </c>
    </row>
    <row r="8" spans="1:8" ht="15.75" thickBot="1" x14ac:dyDescent="0.3">
      <c r="A8" s="18" t="s">
        <v>7</v>
      </c>
      <c r="B8" s="98">
        <f>SUM(B3:B7)</f>
        <v>1.1579000000000139</v>
      </c>
      <c r="C8" s="6"/>
      <c r="D8" s="65"/>
      <c r="E8" s="8"/>
      <c r="F8" s="86"/>
      <c r="G8" s="93"/>
      <c r="H8" s="93"/>
    </row>
    <row r="10" spans="1:8" x14ac:dyDescent="0.25">
      <c r="B10" s="93" t="s">
        <v>64</v>
      </c>
      <c r="C10" s="93" t="s">
        <v>65</v>
      </c>
      <c r="D10" s="93" t="s">
        <v>66</v>
      </c>
      <c r="E10" s="93" t="s">
        <v>74</v>
      </c>
      <c r="F10" s="93"/>
    </row>
    <row r="11" spans="1:8" x14ac:dyDescent="0.25">
      <c r="B11" s="93">
        <v>5</v>
      </c>
      <c r="C11" s="93">
        <f>A7+(5-E7)*((A6-A7)/(E6-E7))</f>
        <v>2.3439271255060483E-3</v>
      </c>
      <c r="D11" s="93">
        <f>-LOG(C11,2)</f>
        <v>8.736856568701155</v>
      </c>
      <c r="E11" s="93">
        <f>(C11-$G$35)^2</f>
        <v>6.4358741000034513E-4</v>
      </c>
    </row>
    <row r="12" spans="1:8" x14ac:dyDescent="0.25">
      <c r="B12" s="93">
        <v>10</v>
      </c>
      <c r="C12" s="93">
        <f>$A$7+(B12-$E$7)*(($A$6-$A$7)/($E$6-$E$7))</f>
        <v>4.6878542510120965E-3</v>
      </c>
      <c r="D12" s="93">
        <f t="shared" ref="D12:D32" si="6">-LOG(C12,2)</f>
        <v>7.7368565687011541</v>
      </c>
      <c r="E12" s="93">
        <f t="shared" ref="E12:E32" si="7">(C12-$G$35)^2</f>
        <v>5.3015511447682096E-4</v>
      </c>
    </row>
    <row r="13" spans="1:8" x14ac:dyDescent="0.25">
      <c r="B13" s="93">
        <v>15</v>
      </c>
      <c r="C13" s="93">
        <f t="shared" ref="C13:C20" si="8">$A$7+(B13-$E$7)*(($A$6-$A$7)/($E$6-$E$7))</f>
        <v>7.0317813765181448E-3</v>
      </c>
      <c r="D13" s="93">
        <f t="shared" si="6"/>
        <v>7.1518940679799972</v>
      </c>
      <c r="E13" s="93">
        <f t="shared" si="7"/>
        <v>4.2771080769266301E-4</v>
      </c>
    </row>
    <row r="14" spans="1:8" x14ac:dyDescent="0.25">
      <c r="B14" s="99">
        <v>16</v>
      </c>
      <c r="C14" s="99">
        <f t="shared" si="8"/>
        <v>7.5005668016193544E-3</v>
      </c>
      <c r="D14" s="99">
        <f t="shared" si="6"/>
        <v>7.0587846635885159</v>
      </c>
      <c r="E14" s="93">
        <f t="shared" si="7"/>
        <v>4.085405049845553E-4</v>
      </c>
    </row>
    <row r="15" spans="1:8" x14ac:dyDescent="0.25">
      <c r="B15" s="93">
        <v>20</v>
      </c>
      <c r="C15" s="93">
        <f t="shared" si="8"/>
        <v>9.375708502024193E-3</v>
      </c>
      <c r="D15" s="93">
        <f t="shared" si="6"/>
        <v>6.7368565687011541</v>
      </c>
      <c r="E15" s="93">
        <f t="shared" si="7"/>
        <v>3.3625448964787094E-4</v>
      </c>
    </row>
    <row r="16" spans="1:8" x14ac:dyDescent="0.25">
      <c r="B16" s="93">
        <v>25</v>
      </c>
      <c r="C16" s="93">
        <f>$A$7+(B16-$E$7)*(($A$6-$A$7)/($E$6-$E$7))</f>
        <v>1.1719635627530242E-2</v>
      </c>
      <c r="D16" s="93">
        <f t="shared" si="6"/>
        <v>6.4149284738137915</v>
      </c>
      <c r="E16" s="93">
        <f t="shared" si="7"/>
        <v>2.5578616034244503E-4</v>
      </c>
    </row>
    <row r="17" spans="2:7" x14ac:dyDescent="0.25">
      <c r="B17" s="93">
        <v>30</v>
      </c>
      <c r="C17" s="93">
        <f t="shared" si="8"/>
        <v>1.406356275303629E-2</v>
      </c>
      <c r="D17" s="93">
        <f t="shared" si="6"/>
        <v>6.1518940679799972</v>
      </c>
      <c r="E17" s="93">
        <f t="shared" si="7"/>
        <v>1.8630581977638526E-4</v>
      </c>
    </row>
    <row r="18" spans="2:7" x14ac:dyDescent="0.25">
      <c r="B18" s="93">
        <v>35</v>
      </c>
      <c r="C18" s="93">
        <f t="shared" si="8"/>
        <v>1.6407489878542337E-2</v>
      </c>
      <c r="D18" s="93">
        <f t="shared" si="6"/>
        <v>5.9295016466435495</v>
      </c>
      <c r="E18" s="93">
        <f t="shared" si="7"/>
        <v>1.2781346794969156E-4</v>
      </c>
    </row>
    <row r="19" spans="2:7" x14ac:dyDescent="0.25">
      <c r="B19" s="93">
        <v>40</v>
      </c>
      <c r="C19" s="93">
        <f t="shared" si="8"/>
        <v>1.8751417004048386E-2</v>
      </c>
      <c r="D19" s="93">
        <f t="shared" si="6"/>
        <v>5.7368565687011532</v>
      </c>
      <c r="E19" s="93">
        <f t="shared" si="7"/>
        <v>8.0309104862363902E-5</v>
      </c>
    </row>
    <row r="20" spans="2:7" x14ac:dyDescent="0.25">
      <c r="B20" s="93">
        <v>45</v>
      </c>
      <c r="C20" s="93">
        <f t="shared" si="8"/>
        <v>2.1095344129554435E-2</v>
      </c>
      <c r="D20" s="93">
        <f t="shared" si="6"/>
        <v>5.5669315672588411</v>
      </c>
      <c r="E20" s="93">
        <f t="shared" si="7"/>
        <v>4.3792730514402357E-5</v>
      </c>
      <c r="F20" s="93"/>
      <c r="G20" s="100"/>
    </row>
    <row r="21" spans="2:7" x14ac:dyDescent="0.25">
      <c r="B21" s="99">
        <v>50</v>
      </c>
      <c r="C21" s="99">
        <f>$A$7+(B21-$E$7)*(($A$6-$A$7)/($E$6-$E$7))</f>
        <v>2.3439271255060484E-2</v>
      </c>
      <c r="D21" s="99">
        <f t="shared" si="6"/>
        <v>5.4149284738137915</v>
      </c>
      <c r="E21" s="93">
        <f t="shared" si="7"/>
        <v>1.8264344905806908E-5</v>
      </c>
    </row>
    <row r="22" spans="2:7" x14ac:dyDescent="0.25">
      <c r="B22" s="93">
        <v>55</v>
      </c>
      <c r="C22" s="93">
        <f>$A$6+(B22-$E$6)*(($A$5-$A$6)/($E$5-$E$6))</f>
        <v>2.681708815028843E-2</v>
      </c>
      <c r="D22" s="93">
        <f t="shared" si="6"/>
        <v>5.2207035945607441</v>
      </c>
      <c r="E22" s="93">
        <f t="shared" si="7"/>
        <v>8.0257157523930159E-7</v>
      </c>
    </row>
    <row r="23" spans="2:7" x14ac:dyDescent="0.25">
      <c r="B23" s="93">
        <v>60</v>
      </c>
      <c r="C23" s="93">
        <f>$A$6+(B23-$E$6)*(($A$5-$A$6)/($E$5-$E$6))</f>
        <v>3.2255202312138201E-2</v>
      </c>
      <c r="D23" s="93">
        <f t="shared" si="6"/>
        <v>4.9543243239787866</v>
      </c>
      <c r="E23" s="93">
        <f t="shared" si="7"/>
        <v>2.0632040240476057E-5</v>
      </c>
    </row>
    <row r="24" spans="2:7" x14ac:dyDescent="0.25">
      <c r="B24" s="93">
        <v>65</v>
      </c>
      <c r="C24" s="93">
        <f>$A$6+(B24-$E$6)*(($A$5-$A$6)/($E$5-$E$6))</f>
        <v>3.7693316473987978E-2</v>
      </c>
      <c r="D24" s="93">
        <f t="shared" si="6"/>
        <v>4.729547452610646</v>
      </c>
      <c r="E24" s="93">
        <f t="shared" si="7"/>
        <v>9.9607680180335012E-5</v>
      </c>
    </row>
    <row r="25" spans="2:7" x14ac:dyDescent="0.25">
      <c r="B25" s="93">
        <v>70</v>
      </c>
      <c r="C25" s="93">
        <f>$A$5+(B25-$E$5)*(($A$4-$A$5)/($E$4-$E$5))</f>
        <v>4.1298913043478006E-2</v>
      </c>
      <c r="D25" s="93">
        <f t="shared" si="6"/>
        <v>4.5977523782854517</v>
      </c>
      <c r="E25" s="93">
        <f t="shared" si="7"/>
        <v>1.8457834448093666E-4</v>
      </c>
    </row>
    <row r="26" spans="2:7" x14ac:dyDescent="0.25">
      <c r="B26" s="93">
        <v>75</v>
      </c>
      <c r="C26" s="93">
        <f>$A$5+(B26-$E$5)*(($A$4-$A$5)/($E$4-$E$5))</f>
        <v>4.4794987922705101E-2</v>
      </c>
      <c r="D26" s="93">
        <f t="shared" si="6"/>
        <v>4.4805188705180221</v>
      </c>
      <c r="E26" s="93">
        <f t="shared" si="7"/>
        <v>2.9179596007348482E-4</v>
      </c>
    </row>
    <row r="27" spans="2:7" x14ac:dyDescent="0.25">
      <c r="B27" s="93">
        <v>80</v>
      </c>
      <c r="C27" s="93">
        <f t="shared" ref="C27:C29" si="9">$A$5+(B27-$E$5)*(($A$4-$A$5)/($E$4-$E$5))</f>
        <v>4.8291062801932197E-2</v>
      </c>
      <c r="D27" s="93">
        <f t="shared" si="6"/>
        <v>4.3720999747171634</v>
      </c>
      <c r="E27" s="93">
        <f t="shared" si="7"/>
        <v>4.234586547883585E-4</v>
      </c>
    </row>
    <row r="28" spans="2:7" x14ac:dyDescent="0.25">
      <c r="B28" s="99">
        <v>84</v>
      </c>
      <c r="C28" s="99">
        <f t="shared" si="9"/>
        <v>5.1087922705313871E-2</v>
      </c>
      <c r="D28" s="99">
        <f t="shared" si="6"/>
        <v>4.2908739145121588</v>
      </c>
      <c r="E28" s="93">
        <f t="shared" si="7"/>
        <v>5.4638926752833173E-4</v>
      </c>
    </row>
    <row r="29" spans="2:7" x14ac:dyDescent="0.25">
      <c r="B29" s="93">
        <v>85</v>
      </c>
      <c r="C29" s="93">
        <f t="shared" si="9"/>
        <v>5.1787137681159293E-2</v>
      </c>
      <c r="D29" s="93">
        <f t="shared" si="6"/>
        <v>4.2712623680758801</v>
      </c>
      <c r="E29" s="93">
        <f t="shared" si="7"/>
        <v>5.7956642862555768E-4</v>
      </c>
    </row>
    <row r="30" spans="2:7" x14ac:dyDescent="0.25">
      <c r="B30" s="93">
        <v>90</v>
      </c>
      <c r="C30" s="93">
        <f>$A$4+(B30-$E$4)*(($A$3-$A$4)/($E$3-$E$4))</f>
        <v>5.5461588541666572E-2</v>
      </c>
      <c r="D30" s="93">
        <f t="shared" si="6"/>
        <v>4.1723672508520133</v>
      </c>
      <c r="E30" s="93">
        <f t="shared" si="7"/>
        <v>7.699868442309839E-4</v>
      </c>
    </row>
    <row r="31" spans="2:7" x14ac:dyDescent="0.25">
      <c r="B31" s="93">
        <v>95</v>
      </c>
      <c r="C31" s="93">
        <f t="shared" ref="C31:C32" si="10">$A$4+(B31-$E$4)*(($A$3-$A$4)/($E$3-$E$4))</f>
        <v>5.923079427083329E-2</v>
      </c>
      <c r="D31" s="93">
        <f t="shared" si="6"/>
        <v>4.0775087573154716</v>
      </c>
      <c r="E31" s="93">
        <f t="shared" si="7"/>
        <v>9.9337439766230759E-4</v>
      </c>
    </row>
    <row r="32" spans="2:7" x14ac:dyDescent="0.25">
      <c r="B32" s="93"/>
      <c r="C32" s="93"/>
      <c r="D32" s="93"/>
      <c r="E32" s="93"/>
    </row>
    <row r="34" spans="4:8" x14ac:dyDescent="0.25">
      <c r="E34" s="93" t="s">
        <v>67</v>
      </c>
      <c r="F34" s="93" t="s">
        <v>68</v>
      </c>
      <c r="G34" s="99" t="s">
        <v>73</v>
      </c>
      <c r="H34" s="93" t="s">
        <v>75</v>
      </c>
    </row>
    <row r="35" spans="4:8" x14ac:dyDescent="0.25">
      <c r="D35" s="93" t="s">
        <v>69</v>
      </c>
      <c r="E35" s="93">
        <f>(D14+D21+D28)/3</f>
        <v>5.5881956839714881</v>
      </c>
      <c r="F35" s="93">
        <f>2^(E35*-1)</f>
        <v>2.0786696614009365E-2</v>
      </c>
      <c r="G35" s="99">
        <f>AVERAGE(C11:C13,C15:C20,C22:C27,C21,C29:C31)</f>
        <v>2.7712951742159035E-2</v>
      </c>
      <c r="H35" s="93">
        <f>AVERAGE(E11:E13,E15:E27,E29:E31)</f>
        <v>3.1651486168560389E-4</v>
      </c>
    </row>
    <row r="36" spans="4:8" x14ac:dyDescent="0.25">
      <c r="D36" s="99" t="s">
        <v>70</v>
      </c>
      <c r="E36" s="93">
        <f>(D28-D14)/4 + (D31-D11)/6.6</f>
        <v>-1.3979394768729807</v>
      </c>
      <c r="F36" s="99">
        <f>2^(E36*-1)</f>
        <v>2.6352493486579607</v>
      </c>
    </row>
    <row r="37" spans="4:8" x14ac:dyDescent="0.25">
      <c r="D37" s="93" t="s">
        <v>71</v>
      </c>
      <c r="E37" s="93">
        <f>(D14+D28-2*D21)/(2*(D28-D14))+(D11+D31-2*D21)/(2*(D31-D11))</f>
        <v>-0.30685771906042453</v>
      </c>
      <c r="F37" s="93">
        <f>2^(E37*-1)</f>
        <v>1.2370104766791006</v>
      </c>
      <c r="G37" s="99" t="s">
        <v>76</v>
      </c>
    </row>
    <row r="38" spans="4:8" x14ac:dyDescent="0.25">
      <c r="D38" s="93" t="s">
        <v>72</v>
      </c>
      <c r="E38" s="93">
        <f>(D32-D12)/(2.44*(D27-D17))</f>
        <v>1.7815784803578423</v>
      </c>
      <c r="F38" s="93">
        <f>2^(E38*-1)</f>
        <v>0.29086498149317275</v>
      </c>
      <c r="G38" s="99">
        <f>SQRT(H35)</f>
        <v>1.7790864557002392E-2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1C46-4D00-4594-8EE7-EDB99F6D681B}">
  <dimension ref="A1:BC45"/>
  <sheetViews>
    <sheetView workbookViewId="0">
      <selection activeCell="AL2" sqref="AL2"/>
    </sheetView>
  </sheetViews>
  <sheetFormatPr defaultRowHeight="15" x14ac:dyDescent="0.25"/>
  <cols>
    <col min="1" max="2" width="10.7109375" customWidth="1"/>
    <col min="3" max="3" width="10.85546875" customWidth="1"/>
  </cols>
  <sheetData>
    <row r="1" spans="1:55" x14ac:dyDescent="0.25">
      <c r="A1" s="66" t="s">
        <v>24</v>
      </c>
      <c r="B1" s="67" t="s">
        <v>25</v>
      </c>
      <c r="C1" s="67" t="s">
        <v>26</v>
      </c>
      <c r="D1" s="69"/>
      <c r="E1" s="67" t="s">
        <v>32</v>
      </c>
      <c r="F1" s="70">
        <v>9.85</v>
      </c>
      <c r="G1" s="68"/>
      <c r="H1" s="66" t="s">
        <v>24</v>
      </c>
      <c r="I1" s="67" t="s">
        <v>25</v>
      </c>
      <c r="J1" s="67" t="s">
        <v>26</v>
      </c>
      <c r="K1" s="69"/>
      <c r="L1" s="67" t="s">
        <v>32</v>
      </c>
      <c r="M1" s="70">
        <v>9.14</v>
      </c>
      <c r="N1" s="68"/>
      <c r="O1" s="66" t="s">
        <v>24</v>
      </c>
      <c r="P1" s="67" t="s">
        <v>25</v>
      </c>
      <c r="Q1" s="67" t="s">
        <v>26</v>
      </c>
      <c r="R1" s="69"/>
      <c r="S1" s="67" t="s">
        <v>32</v>
      </c>
      <c r="T1" s="70">
        <v>7.92</v>
      </c>
      <c r="U1" s="68"/>
      <c r="V1" s="66" t="s">
        <v>24</v>
      </c>
      <c r="W1" s="67" t="s">
        <v>25</v>
      </c>
      <c r="X1" s="67" t="s">
        <v>26</v>
      </c>
      <c r="Y1" s="69"/>
      <c r="Z1" s="67" t="s">
        <v>32</v>
      </c>
      <c r="AA1" s="70">
        <v>10.88</v>
      </c>
      <c r="AB1" s="68"/>
      <c r="AC1" s="66" t="s">
        <v>24</v>
      </c>
      <c r="AD1" s="67" t="s">
        <v>25</v>
      </c>
      <c r="AE1" s="67" t="s">
        <v>26</v>
      </c>
      <c r="AF1" s="69"/>
      <c r="AG1" s="67" t="s">
        <v>32</v>
      </c>
      <c r="AH1" s="70">
        <v>11.53</v>
      </c>
      <c r="AI1" s="68"/>
      <c r="AJ1" s="66" t="s">
        <v>24</v>
      </c>
      <c r="AK1" s="67" t="s">
        <v>25</v>
      </c>
      <c r="AL1" s="67" t="s">
        <v>26</v>
      </c>
      <c r="AM1" s="69"/>
      <c r="AN1" s="67" t="s">
        <v>32</v>
      </c>
      <c r="AO1" s="70">
        <v>8.98</v>
      </c>
      <c r="AP1" s="68"/>
      <c r="AQ1" s="66" t="s">
        <v>24</v>
      </c>
      <c r="AR1" s="67" t="s">
        <v>25</v>
      </c>
      <c r="AS1" s="67" t="s">
        <v>26</v>
      </c>
      <c r="AT1" s="69"/>
      <c r="AU1" s="67" t="s">
        <v>32</v>
      </c>
      <c r="AV1" s="70">
        <v>11.01</v>
      </c>
      <c r="AW1" s="68"/>
      <c r="AX1" s="66" t="s">
        <v>24</v>
      </c>
      <c r="AY1" s="67" t="s">
        <v>25</v>
      </c>
      <c r="AZ1" s="67" t="s">
        <v>26</v>
      </c>
      <c r="BA1" s="69"/>
      <c r="BB1" s="67" t="s">
        <v>32</v>
      </c>
      <c r="BC1" s="70">
        <v>7.92</v>
      </c>
    </row>
    <row r="2" spans="1:55" x14ac:dyDescent="0.25">
      <c r="A2" s="71">
        <v>0.37</v>
      </c>
      <c r="B2" s="72">
        <v>0.19</v>
      </c>
      <c r="C2" s="72">
        <v>0.06</v>
      </c>
      <c r="D2" s="68"/>
      <c r="E2" s="73" t="s">
        <v>33</v>
      </c>
      <c r="F2" s="74">
        <v>25.06</v>
      </c>
      <c r="G2" s="68"/>
      <c r="H2" s="71">
        <v>0.37</v>
      </c>
      <c r="I2" s="72">
        <v>0.27</v>
      </c>
      <c r="J2" s="72">
        <v>0.08</v>
      </c>
      <c r="K2" s="68"/>
      <c r="L2" s="73" t="s">
        <v>33</v>
      </c>
      <c r="M2" s="74">
        <v>21.99</v>
      </c>
      <c r="N2" s="68"/>
      <c r="O2" s="71">
        <v>0.37</v>
      </c>
      <c r="P2" s="72">
        <v>0.21</v>
      </c>
      <c r="Q2" s="72">
        <v>7.0000000000000007E-2</v>
      </c>
      <c r="R2" s="68"/>
      <c r="S2" s="73" t="s">
        <v>33</v>
      </c>
      <c r="T2" s="74">
        <v>19.12</v>
      </c>
      <c r="U2" s="68"/>
      <c r="V2" s="71">
        <v>0.37</v>
      </c>
      <c r="W2" s="72">
        <v>0.08</v>
      </c>
      <c r="X2" s="72">
        <v>0.06</v>
      </c>
      <c r="Y2" s="68"/>
      <c r="Z2" s="73" t="s">
        <v>33</v>
      </c>
      <c r="AA2" s="74">
        <v>24.27</v>
      </c>
      <c r="AB2" s="68"/>
      <c r="AC2" s="71">
        <v>0.37</v>
      </c>
      <c r="AD2" s="72">
        <v>0.17</v>
      </c>
      <c r="AE2" s="72">
        <v>0.06</v>
      </c>
      <c r="AF2" s="68"/>
      <c r="AG2" s="73" t="s">
        <v>33</v>
      </c>
      <c r="AH2" s="74">
        <v>25.92</v>
      </c>
      <c r="AI2" s="68"/>
      <c r="AJ2" s="71">
        <v>0.37</v>
      </c>
      <c r="AK2" s="72">
        <v>0.18</v>
      </c>
      <c r="AL2" s="72">
        <v>0.06</v>
      </c>
      <c r="AM2" s="68"/>
      <c r="AN2" s="73" t="s">
        <v>33</v>
      </c>
      <c r="AO2" s="74">
        <v>22.39</v>
      </c>
      <c r="AP2" s="68"/>
      <c r="AQ2" s="71">
        <v>0.37</v>
      </c>
      <c r="AR2" s="72">
        <v>0.19</v>
      </c>
      <c r="AS2" s="72">
        <v>7.0000000000000007E-2</v>
      </c>
      <c r="AT2" s="68"/>
      <c r="AU2" s="73" t="s">
        <v>33</v>
      </c>
      <c r="AV2" s="74">
        <v>25.42</v>
      </c>
      <c r="AW2" s="68"/>
      <c r="AX2" s="71">
        <v>0.37</v>
      </c>
      <c r="AY2" s="72">
        <v>0.19</v>
      </c>
      <c r="AZ2" s="72">
        <v>0.08</v>
      </c>
      <c r="BA2" s="68"/>
      <c r="BB2" s="73" t="s">
        <v>33</v>
      </c>
      <c r="BC2" s="74">
        <v>19.04</v>
      </c>
    </row>
    <row r="3" spans="1:55" x14ac:dyDescent="0.25">
      <c r="A3" s="71">
        <v>0.44</v>
      </c>
      <c r="B3" s="72">
        <v>0.19</v>
      </c>
      <c r="C3" s="72">
        <v>0.12</v>
      </c>
      <c r="D3" s="68"/>
      <c r="E3" s="73" t="s">
        <v>34</v>
      </c>
      <c r="F3" s="74">
        <v>45.16</v>
      </c>
      <c r="G3" s="68"/>
      <c r="H3" s="71">
        <v>0.44</v>
      </c>
      <c r="I3" s="72">
        <v>0.27</v>
      </c>
      <c r="J3" s="72">
        <v>0.15</v>
      </c>
      <c r="K3" s="68"/>
      <c r="L3" s="73" t="s">
        <v>34</v>
      </c>
      <c r="M3" s="74">
        <v>34.9</v>
      </c>
      <c r="N3" s="68"/>
      <c r="O3" s="71">
        <v>0.44</v>
      </c>
      <c r="P3" s="72">
        <v>0.21</v>
      </c>
      <c r="Q3" s="72">
        <v>0.15</v>
      </c>
      <c r="R3" s="68"/>
      <c r="S3" s="73" t="s">
        <v>34</v>
      </c>
      <c r="T3" s="74">
        <v>32.18</v>
      </c>
      <c r="U3" s="68"/>
      <c r="V3" s="71">
        <v>0.44</v>
      </c>
      <c r="W3" s="72">
        <v>0.08</v>
      </c>
      <c r="X3" s="72">
        <v>0.12</v>
      </c>
      <c r="Y3" s="68"/>
      <c r="Z3" s="73" t="s">
        <v>34</v>
      </c>
      <c r="AA3" s="74">
        <v>38.26</v>
      </c>
      <c r="AB3" s="68"/>
      <c r="AC3" s="71">
        <v>0.44</v>
      </c>
      <c r="AD3" s="72">
        <v>0.17</v>
      </c>
      <c r="AE3" s="72">
        <v>0.12</v>
      </c>
      <c r="AF3" s="68"/>
      <c r="AG3" s="73" t="s">
        <v>34</v>
      </c>
      <c r="AH3" s="74">
        <v>40.57</v>
      </c>
      <c r="AI3" s="68"/>
      <c r="AJ3" s="71">
        <v>0.44</v>
      </c>
      <c r="AK3" s="72">
        <v>0.19</v>
      </c>
      <c r="AL3" s="72">
        <v>0.13</v>
      </c>
      <c r="AM3" s="68"/>
      <c r="AN3" s="73" t="s">
        <v>34</v>
      </c>
      <c r="AO3" s="74">
        <v>39.1</v>
      </c>
      <c r="AP3" s="68"/>
      <c r="AQ3" s="71">
        <v>0.44</v>
      </c>
      <c r="AR3" s="72">
        <v>0.19</v>
      </c>
      <c r="AS3" s="72">
        <v>0.13</v>
      </c>
      <c r="AT3" s="68"/>
      <c r="AU3" s="73" t="s">
        <v>34</v>
      </c>
      <c r="AV3" s="74">
        <v>39.590000000000003</v>
      </c>
      <c r="AW3" s="68"/>
      <c r="AX3" s="71">
        <v>0.44</v>
      </c>
      <c r="AY3" s="72">
        <v>0.19</v>
      </c>
      <c r="AZ3" s="72">
        <v>0.16</v>
      </c>
      <c r="BA3" s="68"/>
      <c r="BB3" s="73" t="s">
        <v>34</v>
      </c>
      <c r="BC3" s="74">
        <v>30.4</v>
      </c>
    </row>
    <row r="4" spans="1:55" x14ac:dyDescent="0.25">
      <c r="A4" s="71">
        <v>0.52</v>
      </c>
      <c r="B4" s="72">
        <v>0.19</v>
      </c>
      <c r="C4" s="72">
        <v>0.18</v>
      </c>
      <c r="D4" s="68"/>
      <c r="E4" s="73" t="s">
        <v>35</v>
      </c>
      <c r="F4" s="74">
        <v>74.650000000000006</v>
      </c>
      <c r="G4" s="68"/>
      <c r="H4" s="71">
        <v>0.52</v>
      </c>
      <c r="I4" s="72">
        <v>0.27</v>
      </c>
      <c r="J4" s="72">
        <v>0.23</v>
      </c>
      <c r="K4" s="68"/>
      <c r="L4" s="73" t="s">
        <v>35</v>
      </c>
      <c r="M4" s="74">
        <v>52.04</v>
      </c>
      <c r="N4" s="68"/>
      <c r="O4" s="71">
        <v>0.52</v>
      </c>
      <c r="P4" s="72">
        <v>0.21</v>
      </c>
      <c r="Q4" s="72">
        <v>0.22</v>
      </c>
      <c r="R4" s="68"/>
      <c r="S4" s="73" t="s">
        <v>35</v>
      </c>
      <c r="T4" s="74">
        <v>51.56</v>
      </c>
      <c r="U4" s="68"/>
      <c r="V4" s="71">
        <v>0.52</v>
      </c>
      <c r="W4" s="72">
        <v>0.08</v>
      </c>
      <c r="X4" s="72">
        <v>0.19</v>
      </c>
      <c r="Y4" s="68"/>
      <c r="Z4" s="73" t="s">
        <v>35</v>
      </c>
      <c r="AA4" s="74">
        <v>56.68</v>
      </c>
      <c r="AB4" s="68"/>
      <c r="AC4" s="71">
        <v>0.52</v>
      </c>
      <c r="AD4" s="72">
        <v>0.17</v>
      </c>
      <c r="AE4" s="72">
        <v>0.18</v>
      </c>
      <c r="AF4" s="68"/>
      <c r="AG4" s="73" t="s">
        <v>35</v>
      </c>
      <c r="AH4" s="74">
        <v>59.83</v>
      </c>
      <c r="AI4" s="68"/>
      <c r="AJ4" s="71">
        <v>0.52</v>
      </c>
      <c r="AK4" s="72">
        <v>0.19</v>
      </c>
      <c r="AL4" s="72">
        <v>0.19</v>
      </c>
      <c r="AM4" s="68"/>
      <c r="AN4" s="73" t="s">
        <v>35</v>
      </c>
      <c r="AO4" s="74">
        <v>62.45</v>
      </c>
      <c r="AP4" s="68"/>
      <c r="AQ4" s="71">
        <v>0.52</v>
      </c>
      <c r="AR4" s="72">
        <v>0.19</v>
      </c>
      <c r="AS4" s="72">
        <v>0.2</v>
      </c>
      <c r="AT4" s="68"/>
      <c r="AU4" s="73" t="s">
        <v>35</v>
      </c>
      <c r="AV4" s="74">
        <v>57.26</v>
      </c>
      <c r="AW4" s="68"/>
      <c r="AX4" s="71">
        <v>0.52</v>
      </c>
      <c r="AY4" s="72">
        <v>0.19</v>
      </c>
      <c r="AZ4" s="72">
        <v>0.24</v>
      </c>
      <c r="BA4" s="68"/>
      <c r="BB4" s="73" t="s">
        <v>35</v>
      </c>
      <c r="BC4" s="74">
        <v>45.37</v>
      </c>
    </row>
    <row r="5" spans="1:55" x14ac:dyDescent="0.25">
      <c r="A5" s="71">
        <v>0.61</v>
      </c>
      <c r="B5" s="72">
        <v>0.18</v>
      </c>
      <c r="C5" s="72">
        <v>0.24</v>
      </c>
      <c r="D5" s="68"/>
      <c r="E5" s="73" t="s">
        <v>36</v>
      </c>
      <c r="F5" s="74">
        <v>161.86000000000001</v>
      </c>
      <c r="G5" s="68"/>
      <c r="H5" s="71">
        <v>0.61</v>
      </c>
      <c r="I5" s="72">
        <v>0.27</v>
      </c>
      <c r="J5" s="72">
        <v>0.3</v>
      </c>
      <c r="K5" s="68"/>
      <c r="L5" s="73" t="s">
        <v>36</v>
      </c>
      <c r="M5" s="74">
        <v>102.57</v>
      </c>
      <c r="N5" s="68"/>
      <c r="O5" s="71">
        <v>0.61</v>
      </c>
      <c r="P5" s="72">
        <v>0.21</v>
      </c>
      <c r="Q5" s="72">
        <v>0.3</v>
      </c>
      <c r="R5" s="68"/>
      <c r="S5" s="73" t="s">
        <v>36</v>
      </c>
      <c r="T5" s="74">
        <v>105.96</v>
      </c>
      <c r="U5" s="68"/>
      <c r="V5" s="71">
        <v>0.61</v>
      </c>
      <c r="W5" s="72">
        <v>0.08</v>
      </c>
      <c r="X5" s="72">
        <v>0.25</v>
      </c>
      <c r="Y5" s="68"/>
      <c r="Z5" s="73" t="s">
        <v>36</v>
      </c>
      <c r="AA5" s="74">
        <v>112.9</v>
      </c>
      <c r="AB5" s="68"/>
      <c r="AC5" s="71">
        <v>0.61</v>
      </c>
      <c r="AD5" s="72">
        <v>0.17</v>
      </c>
      <c r="AE5" s="72">
        <v>0.24</v>
      </c>
      <c r="AF5" s="68"/>
      <c r="AG5" s="73" t="s">
        <v>36</v>
      </c>
      <c r="AH5" s="74">
        <v>118.19</v>
      </c>
      <c r="AI5" s="68"/>
      <c r="AJ5" s="71">
        <v>0.61</v>
      </c>
      <c r="AK5" s="72">
        <v>0.2</v>
      </c>
      <c r="AL5" s="72">
        <v>0.26</v>
      </c>
      <c r="AM5" s="68"/>
      <c r="AN5" s="73" t="s">
        <v>36</v>
      </c>
      <c r="AO5" s="74">
        <v>123.78</v>
      </c>
      <c r="AP5" s="68"/>
      <c r="AQ5" s="71">
        <v>0.61</v>
      </c>
      <c r="AR5" s="72">
        <v>0.19</v>
      </c>
      <c r="AS5" s="72">
        <v>0.26</v>
      </c>
      <c r="AT5" s="68"/>
      <c r="AU5" s="73" t="s">
        <v>36</v>
      </c>
      <c r="AV5" s="74">
        <v>105.25</v>
      </c>
      <c r="AW5" s="68"/>
      <c r="AX5" s="71">
        <v>0.61</v>
      </c>
      <c r="AY5" s="72">
        <v>0.19</v>
      </c>
      <c r="AZ5" s="72">
        <v>0.32</v>
      </c>
      <c r="BA5" s="68"/>
      <c r="BB5" s="73" t="s">
        <v>36</v>
      </c>
      <c r="BC5" s="74">
        <v>85.79</v>
      </c>
    </row>
    <row r="6" spans="1:55" x14ac:dyDescent="0.25">
      <c r="A6" s="71">
        <v>0.72</v>
      </c>
      <c r="B6" s="72">
        <v>0.18</v>
      </c>
      <c r="C6" s="72">
        <v>0.3</v>
      </c>
      <c r="D6" s="68"/>
      <c r="E6" s="73" t="s">
        <v>37</v>
      </c>
      <c r="F6" s="74">
        <v>204.23</v>
      </c>
      <c r="G6" s="68"/>
      <c r="H6" s="71">
        <v>0.72</v>
      </c>
      <c r="I6" s="72">
        <v>0.27</v>
      </c>
      <c r="J6" s="72">
        <v>0.38</v>
      </c>
      <c r="K6" s="68"/>
      <c r="L6" s="73" t="s">
        <v>37</v>
      </c>
      <c r="M6" s="74">
        <v>132.91</v>
      </c>
      <c r="N6" s="68"/>
      <c r="O6" s="71">
        <v>0.72</v>
      </c>
      <c r="P6" s="72">
        <v>0.21</v>
      </c>
      <c r="Q6" s="72">
        <v>0.37</v>
      </c>
      <c r="R6" s="68"/>
      <c r="S6" s="73" t="s">
        <v>37</v>
      </c>
      <c r="T6" s="74">
        <v>134.69999999999999</v>
      </c>
      <c r="U6" s="68"/>
      <c r="V6" s="71">
        <v>0.72</v>
      </c>
      <c r="W6" s="72">
        <v>0.08</v>
      </c>
      <c r="X6" s="72">
        <v>0.31</v>
      </c>
      <c r="Y6" s="68"/>
      <c r="Z6" s="73" t="s">
        <v>37</v>
      </c>
      <c r="AA6" s="74">
        <v>146.41</v>
      </c>
      <c r="AB6" s="68"/>
      <c r="AC6" s="71">
        <v>0.72</v>
      </c>
      <c r="AD6" s="72">
        <v>0.17</v>
      </c>
      <c r="AE6" s="72">
        <v>0.3</v>
      </c>
      <c r="AF6" s="68"/>
      <c r="AG6" s="73" t="s">
        <v>37</v>
      </c>
      <c r="AH6" s="74">
        <v>152.68</v>
      </c>
      <c r="AI6" s="68"/>
      <c r="AJ6" s="71">
        <v>0.72</v>
      </c>
      <c r="AK6" s="72">
        <v>0.21</v>
      </c>
      <c r="AL6" s="72">
        <v>0.33</v>
      </c>
      <c r="AM6" s="68"/>
      <c r="AN6" s="73" t="s">
        <v>37</v>
      </c>
      <c r="AO6" s="74">
        <v>154.44</v>
      </c>
      <c r="AP6" s="68"/>
      <c r="AQ6" s="71">
        <v>0.72</v>
      </c>
      <c r="AR6" s="72">
        <v>0.19</v>
      </c>
      <c r="AS6" s="72">
        <v>0.33</v>
      </c>
      <c r="AT6" s="68"/>
      <c r="AU6" s="73" t="s">
        <v>37</v>
      </c>
      <c r="AV6" s="74">
        <v>130.41999999999999</v>
      </c>
      <c r="AW6" s="68"/>
      <c r="AX6" s="71">
        <v>0.72</v>
      </c>
      <c r="AY6" s="72">
        <v>0.2</v>
      </c>
      <c r="AZ6" s="72">
        <v>0.4</v>
      </c>
      <c r="BA6" s="68"/>
      <c r="BB6" s="73" t="s">
        <v>37</v>
      </c>
      <c r="BC6" s="74">
        <v>107.46</v>
      </c>
    </row>
    <row r="7" spans="1:55" x14ac:dyDescent="0.25">
      <c r="A7" s="71">
        <v>0.85</v>
      </c>
      <c r="B7" s="72">
        <v>0.19</v>
      </c>
      <c r="C7" s="72">
        <v>0.36</v>
      </c>
      <c r="D7" s="68"/>
      <c r="E7" s="73" t="s">
        <v>38</v>
      </c>
      <c r="F7" s="74">
        <v>287.02999999999997</v>
      </c>
      <c r="G7" s="68"/>
      <c r="H7" s="71">
        <v>0.85</v>
      </c>
      <c r="I7" s="72">
        <v>0.28999999999999998</v>
      </c>
      <c r="J7" s="72">
        <v>0.46</v>
      </c>
      <c r="K7" s="68"/>
      <c r="L7" s="73" t="s">
        <v>38</v>
      </c>
      <c r="M7" s="74">
        <v>209.81</v>
      </c>
      <c r="N7" s="68"/>
      <c r="O7" s="71">
        <v>0.85</v>
      </c>
      <c r="P7" s="72">
        <v>0.23</v>
      </c>
      <c r="Q7" s="72">
        <v>0.46</v>
      </c>
      <c r="R7" s="68"/>
      <c r="S7" s="73" t="s">
        <v>38</v>
      </c>
      <c r="T7" s="74">
        <v>202.48</v>
      </c>
      <c r="U7" s="68"/>
      <c r="V7" s="71">
        <v>0.85</v>
      </c>
      <c r="W7" s="72">
        <v>0.09</v>
      </c>
      <c r="X7" s="72">
        <v>0.38</v>
      </c>
      <c r="Y7" s="68"/>
      <c r="Z7" s="73" t="s">
        <v>38</v>
      </c>
      <c r="AA7" s="74">
        <v>226.76</v>
      </c>
      <c r="AB7" s="68"/>
      <c r="AC7" s="71">
        <v>0.85</v>
      </c>
      <c r="AD7" s="72">
        <v>0.18</v>
      </c>
      <c r="AE7" s="72">
        <v>0.37</v>
      </c>
      <c r="AF7" s="68"/>
      <c r="AG7" s="73" t="s">
        <v>38</v>
      </c>
      <c r="AH7" s="74">
        <v>231.31</v>
      </c>
      <c r="AI7" s="68"/>
      <c r="AJ7" s="71">
        <v>0.85</v>
      </c>
      <c r="AK7" s="72">
        <v>0.23</v>
      </c>
      <c r="AL7" s="72">
        <v>0.4</v>
      </c>
      <c r="AM7" s="68"/>
      <c r="AN7" s="73" t="s">
        <v>38</v>
      </c>
      <c r="AO7" s="74">
        <v>223.2</v>
      </c>
      <c r="AP7" s="68"/>
      <c r="AQ7" s="71">
        <v>0.85</v>
      </c>
      <c r="AR7" s="72">
        <v>0.21</v>
      </c>
      <c r="AS7" s="72">
        <v>0.4</v>
      </c>
      <c r="AT7" s="68"/>
      <c r="AU7" s="73" t="s">
        <v>38</v>
      </c>
      <c r="AV7" s="74">
        <v>188.39</v>
      </c>
      <c r="AW7" s="68"/>
      <c r="AX7" s="71">
        <v>0.85</v>
      </c>
      <c r="AY7" s="72">
        <v>0.22</v>
      </c>
      <c r="AZ7" s="72">
        <v>0.49</v>
      </c>
      <c r="BA7" s="68"/>
      <c r="BB7" s="73" t="s">
        <v>38</v>
      </c>
      <c r="BC7" s="74">
        <v>160.72</v>
      </c>
    </row>
    <row r="8" spans="1:55" x14ac:dyDescent="0.25">
      <c r="A8" s="71">
        <v>1.01</v>
      </c>
      <c r="B8" s="72">
        <v>0.24</v>
      </c>
      <c r="C8" s="72">
        <v>0.44</v>
      </c>
      <c r="D8" s="68"/>
      <c r="E8" s="73" t="s">
        <v>39</v>
      </c>
      <c r="F8" s="74">
        <v>356.29</v>
      </c>
      <c r="G8" s="68"/>
      <c r="H8" s="71">
        <v>1.01</v>
      </c>
      <c r="I8" s="72">
        <v>0.36</v>
      </c>
      <c r="J8" s="72">
        <v>0.56000000000000005</v>
      </c>
      <c r="K8" s="68"/>
      <c r="L8" s="73" t="s">
        <v>39</v>
      </c>
      <c r="M8" s="74">
        <v>291.68</v>
      </c>
      <c r="N8" s="68"/>
      <c r="O8" s="71">
        <v>1.01</v>
      </c>
      <c r="P8" s="72">
        <v>0.28999999999999998</v>
      </c>
      <c r="Q8" s="72">
        <v>0.56000000000000005</v>
      </c>
      <c r="R8" s="68"/>
      <c r="S8" s="73" t="s">
        <v>39</v>
      </c>
      <c r="T8" s="74">
        <v>278.61</v>
      </c>
      <c r="U8" s="68"/>
      <c r="V8" s="71">
        <v>1.01</v>
      </c>
      <c r="W8" s="72">
        <v>0.11</v>
      </c>
      <c r="X8" s="72">
        <v>0.47</v>
      </c>
      <c r="Y8" s="68"/>
      <c r="Z8" s="73" t="s">
        <v>39</v>
      </c>
      <c r="AA8" s="74">
        <v>302.38</v>
      </c>
      <c r="AB8" s="68"/>
      <c r="AC8" s="71">
        <v>1.01</v>
      </c>
      <c r="AD8" s="72">
        <v>0.23</v>
      </c>
      <c r="AE8" s="72">
        <v>0.45</v>
      </c>
      <c r="AF8" s="68"/>
      <c r="AG8" s="73" t="s">
        <v>39</v>
      </c>
      <c r="AH8" s="74">
        <v>303.86</v>
      </c>
      <c r="AI8" s="68"/>
      <c r="AJ8" s="71">
        <v>1.01</v>
      </c>
      <c r="AK8" s="72">
        <v>0.28999999999999998</v>
      </c>
      <c r="AL8" s="72">
        <v>0.5</v>
      </c>
      <c r="AM8" s="68"/>
      <c r="AN8" s="73" t="s">
        <v>39</v>
      </c>
      <c r="AO8" s="74">
        <v>295.52999999999997</v>
      </c>
      <c r="AP8" s="68"/>
      <c r="AQ8" s="71">
        <v>1.01</v>
      </c>
      <c r="AR8" s="72">
        <v>0.26</v>
      </c>
      <c r="AS8" s="72">
        <v>0.49</v>
      </c>
      <c r="AT8" s="68"/>
      <c r="AU8" s="73" t="s">
        <v>39</v>
      </c>
      <c r="AV8" s="74">
        <v>255.19</v>
      </c>
      <c r="AW8" s="68"/>
      <c r="AX8" s="71">
        <v>1.01</v>
      </c>
      <c r="AY8" s="72">
        <v>0.27</v>
      </c>
      <c r="AZ8" s="72">
        <v>0.61</v>
      </c>
      <c r="BA8" s="68"/>
      <c r="BB8" s="73" t="s">
        <v>39</v>
      </c>
      <c r="BC8" s="74">
        <v>224.33</v>
      </c>
    </row>
    <row r="9" spans="1:55" x14ac:dyDescent="0.25">
      <c r="A9" s="71">
        <v>1.19</v>
      </c>
      <c r="B9" s="72">
        <v>0.37</v>
      </c>
      <c r="C9" s="72">
        <v>0.56000000000000005</v>
      </c>
      <c r="D9" s="68"/>
      <c r="E9" s="73" t="s">
        <v>40</v>
      </c>
      <c r="F9" s="74">
        <v>419.94</v>
      </c>
      <c r="G9" s="68"/>
      <c r="H9" s="71">
        <v>1.19</v>
      </c>
      <c r="I9" s="72">
        <v>0.51</v>
      </c>
      <c r="J9" s="72">
        <v>0.7</v>
      </c>
      <c r="K9" s="68"/>
      <c r="L9" s="73" t="s">
        <v>40</v>
      </c>
      <c r="M9" s="74">
        <v>359.97</v>
      </c>
      <c r="N9" s="68"/>
      <c r="O9" s="71">
        <v>1.19</v>
      </c>
      <c r="P9" s="72">
        <v>0.42</v>
      </c>
      <c r="Q9" s="72">
        <v>0.71</v>
      </c>
      <c r="R9" s="68"/>
      <c r="S9" s="73" t="s">
        <v>40</v>
      </c>
      <c r="T9" s="74">
        <v>349.17</v>
      </c>
      <c r="U9" s="68"/>
      <c r="V9" s="71">
        <v>1.19</v>
      </c>
      <c r="W9" s="72">
        <v>0.16</v>
      </c>
      <c r="X9" s="72">
        <v>0.59</v>
      </c>
      <c r="Y9" s="68"/>
      <c r="Z9" s="73" t="s">
        <v>40</v>
      </c>
      <c r="AA9" s="74">
        <v>369.7</v>
      </c>
      <c r="AB9" s="68"/>
      <c r="AC9" s="71">
        <v>1.19</v>
      </c>
      <c r="AD9" s="72">
        <v>0.33</v>
      </c>
      <c r="AE9" s="72">
        <v>0.56999999999999995</v>
      </c>
      <c r="AF9" s="68"/>
      <c r="AG9" s="73" t="s">
        <v>40</v>
      </c>
      <c r="AH9" s="74">
        <v>369.15</v>
      </c>
      <c r="AI9" s="68"/>
      <c r="AJ9" s="71">
        <v>1.19</v>
      </c>
      <c r="AK9" s="72">
        <v>0.41</v>
      </c>
      <c r="AL9" s="72">
        <v>0.64</v>
      </c>
      <c r="AM9" s="68"/>
      <c r="AN9" s="73" t="s">
        <v>40</v>
      </c>
      <c r="AO9" s="74">
        <v>361.18</v>
      </c>
      <c r="AP9" s="68"/>
      <c r="AQ9" s="71">
        <v>1.19</v>
      </c>
      <c r="AR9" s="72">
        <v>0.37</v>
      </c>
      <c r="AS9" s="72">
        <v>0.62</v>
      </c>
      <c r="AT9" s="68"/>
      <c r="AU9" s="73" t="s">
        <v>40</v>
      </c>
      <c r="AV9" s="74">
        <v>327.2</v>
      </c>
      <c r="AW9" s="68"/>
      <c r="AX9" s="71">
        <v>1.19</v>
      </c>
      <c r="AY9" s="72">
        <v>0.39</v>
      </c>
      <c r="AZ9" s="72">
        <v>0.77</v>
      </c>
      <c r="BA9" s="68"/>
      <c r="BB9" s="73" t="s">
        <v>40</v>
      </c>
      <c r="BC9" s="74">
        <v>302.33</v>
      </c>
    </row>
    <row r="10" spans="1:55" x14ac:dyDescent="0.25">
      <c r="A10" s="71">
        <v>1.4</v>
      </c>
      <c r="B10" s="72">
        <v>0.56999999999999995</v>
      </c>
      <c r="C10" s="72">
        <v>0.74</v>
      </c>
      <c r="D10" s="68"/>
      <c r="E10" s="73" t="s">
        <v>41</v>
      </c>
      <c r="F10" s="74">
        <v>481.52</v>
      </c>
      <c r="G10" s="68"/>
      <c r="H10" s="71">
        <v>1.4</v>
      </c>
      <c r="I10" s="72">
        <v>0.73</v>
      </c>
      <c r="J10" s="72">
        <v>0.91</v>
      </c>
      <c r="K10" s="68"/>
      <c r="L10" s="73" t="s">
        <v>41</v>
      </c>
      <c r="M10" s="74">
        <v>432.2</v>
      </c>
      <c r="N10" s="68"/>
      <c r="O10" s="71">
        <v>1.4</v>
      </c>
      <c r="P10" s="72">
        <v>0.6</v>
      </c>
      <c r="Q10" s="72">
        <v>0.93</v>
      </c>
      <c r="R10" s="68"/>
      <c r="S10" s="73" t="s">
        <v>41</v>
      </c>
      <c r="T10" s="74">
        <v>425.9</v>
      </c>
      <c r="U10" s="68"/>
      <c r="V10" s="71">
        <v>1.4</v>
      </c>
      <c r="W10" s="72">
        <v>0.22</v>
      </c>
      <c r="X10" s="72">
        <v>0.77</v>
      </c>
      <c r="Y10" s="68"/>
      <c r="Z10" s="73" t="s">
        <v>41</v>
      </c>
      <c r="AA10" s="74">
        <v>442.99</v>
      </c>
      <c r="AB10" s="68"/>
      <c r="AC10" s="71">
        <v>1.4</v>
      </c>
      <c r="AD10" s="72">
        <v>0.46</v>
      </c>
      <c r="AE10" s="72">
        <v>0.73</v>
      </c>
      <c r="AF10" s="68"/>
      <c r="AG10" s="73" t="s">
        <v>41</v>
      </c>
      <c r="AH10" s="74">
        <v>442.03</v>
      </c>
      <c r="AI10" s="68"/>
      <c r="AJ10" s="71">
        <v>1.4</v>
      </c>
      <c r="AK10" s="72">
        <v>0.59</v>
      </c>
      <c r="AL10" s="72">
        <v>0.84</v>
      </c>
      <c r="AM10" s="68"/>
      <c r="AN10" s="73" t="s">
        <v>41</v>
      </c>
      <c r="AO10" s="74">
        <v>433.56</v>
      </c>
      <c r="AP10" s="68"/>
      <c r="AQ10" s="71">
        <v>1.4</v>
      </c>
      <c r="AR10" s="72">
        <v>0.51</v>
      </c>
      <c r="AS10" s="72">
        <v>0.79</v>
      </c>
      <c r="AT10" s="68"/>
      <c r="AU10" s="73" t="s">
        <v>41</v>
      </c>
      <c r="AV10" s="74">
        <v>410.16</v>
      </c>
      <c r="AW10" s="68"/>
      <c r="AX10" s="71">
        <v>1.4</v>
      </c>
      <c r="AY10" s="72">
        <v>0.54</v>
      </c>
      <c r="AZ10" s="72">
        <v>0.99</v>
      </c>
      <c r="BA10" s="68"/>
      <c r="BB10" s="73" t="s">
        <v>41</v>
      </c>
      <c r="BC10" s="74">
        <v>394.17</v>
      </c>
    </row>
    <row r="11" spans="1:55" x14ac:dyDescent="0.25">
      <c r="A11" s="71">
        <v>1.65</v>
      </c>
      <c r="B11" s="72">
        <v>0.72</v>
      </c>
      <c r="C11" s="72">
        <v>0.97</v>
      </c>
      <c r="D11" s="68"/>
      <c r="E11" s="73" t="s">
        <v>42</v>
      </c>
      <c r="F11" s="74">
        <v>8.15</v>
      </c>
      <c r="G11" s="68"/>
      <c r="H11" s="71">
        <v>1.65</v>
      </c>
      <c r="I11" s="72">
        <v>0.9</v>
      </c>
      <c r="J11" s="72">
        <v>1.1599999999999999</v>
      </c>
      <c r="K11" s="68"/>
      <c r="L11" s="73" t="s">
        <v>42</v>
      </c>
      <c r="M11" s="74">
        <v>6.04</v>
      </c>
      <c r="N11" s="68"/>
      <c r="O11" s="71">
        <v>1.65</v>
      </c>
      <c r="P11" s="72">
        <v>0.74</v>
      </c>
      <c r="Q11" s="72">
        <v>1.2</v>
      </c>
      <c r="R11" s="68"/>
      <c r="S11" s="73" t="s">
        <v>42</v>
      </c>
      <c r="T11" s="74">
        <v>7.05</v>
      </c>
      <c r="U11" s="68"/>
      <c r="V11" s="71">
        <v>1.65</v>
      </c>
      <c r="W11" s="72">
        <v>0.27</v>
      </c>
      <c r="X11" s="72">
        <v>0.98</v>
      </c>
      <c r="Y11" s="68"/>
      <c r="Z11" s="73" t="s">
        <v>42</v>
      </c>
      <c r="AA11" s="74">
        <v>6.03</v>
      </c>
      <c r="AB11" s="68"/>
      <c r="AC11" s="71">
        <v>1.65</v>
      </c>
      <c r="AD11" s="72">
        <v>0.56000000000000005</v>
      </c>
      <c r="AE11" s="72">
        <v>0.94</v>
      </c>
      <c r="AF11" s="68"/>
      <c r="AG11" s="73" t="s">
        <v>42</v>
      </c>
      <c r="AH11" s="74">
        <v>5.89</v>
      </c>
      <c r="AI11" s="68"/>
      <c r="AJ11" s="71">
        <v>1.65</v>
      </c>
      <c r="AK11" s="72">
        <v>0.72</v>
      </c>
      <c r="AL11" s="72">
        <v>1.08</v>
      </c>
      <c r="AM11" s="68"/>
      <c r="AN11" s="73" t="s">
        <v>42</v>
      </c>
      <c r="AO11" s="74">
        <v>6.9</v>
      </c>
      <c r="AP11" s="68"/>
      <c r="AQ11" s="71">
        <v>1.65</v>
      </c>
      <c r="AR11" s="72">
        <v>0.62</v>
      </c>
      <c r="AS11" s="72">
        <v>1.01</v>
      </c>
      <c r="AT11" s="68"/>
      <c r="AU11" s="73" t="s">
        <v>42</v>
      </c>
      <c r="AV11" s="74">
        <v>5.13</v>
      </c>
      <c r="AW11" s="68"/>
      <c r="AX11" s="71">
        <v>1.65</v>
      </c>
      <c r="AY11" s="72">
        <v>0.65</v>
      </c>
      <c r="AZ11" s="72">
        <v>1.27</v>
      </c>
      <c r="BA11" s="68"/>
      <c r="BB11" s="73" t="s">
        <v>42</v>
      </c>
      <c r="BC11" s="74">
        <v>5.64</v>
      </c>
    </row>
    <row r="12" spans="1:55" x14ac:dyDescent="0.25">
      <c r="A12" s="71">
        <v>1.95</v>
      </c>
      <c r="B12" s="72">
        <v>0.88</v>
      </c>
      <c r="C12" s="72">
        <v>1.26</v>
      </c>
      <c r="D12" s="68"/>
      <c r="E12" s="68"/>
      <c r="F12" s="75"/>
      <c r="G12" s="68"/>
      <c r="H12" s="71">
        <v>1.95</v>
      </c>
      <c r="I12" s="72">
        <v>1.03</v>
      </c>
      <c r="J12" s="72">
        <v>1.45</v>
      </c>
      <c r="K12" s="68"/>
      <c r="L12" s="68"/>
      <c r="M12" s="76"/>
      <c r="N12" s="68"/>
      <c r="O12" s="71">
        <v>1.95</v>
      </c>
      <c r="P12" s="72">
        <v>0.86</v>
      </c>
      <c r="Q12" s="72">
        <v>1.5</v>
      </c>
      <c r="R12" s="68"/>
      <c r="S12" s="68"/>
      <c r="T12" s="76"/>
      <c r="U12" s="68"/>
      <c r="V12" s="71">
        <v>1.95</v>
      </c>
      <c r="W12" s="72">
        <v>0.32</v>
      </c>
      <c r="X12" s="72">
        <v>1.23</v>
      </c>
      <c r="Y12" s="68"/>
      <c r="Z12" s="68"/>
      <c r="AA12" s="76"/>
      <c r="AB12" s="68"/>
      <c r="AC12" s="71">
        <v>1.95</v>
      </c>
      <c r="AD12" s="72">
        <v>0.66</v>
      </c>
      <c r="AE12" s="72">
        <v>1.17</v>
      </c>
      <c r="AF12" s="68"/>
      <c r="AG12" s="68"/>
      <c r="AH12" s="76"/>
      <c r="AI12" s="68"/>
      <c r="AJ12" s="71">
        <v>1.95</v>
      </c>
      <c r="AK12" s="72">
        <v>0.84</v>
      </c>
      <c r="AL12" s="72">
        <v>1.36</v>
      </c>
      <c r="AM12" s="68"/>
      <c r="AN12" s="68"/>
      <c r="AO12" s="76"/>
      <c r="AP12" s="68"/>
      <c r="AQ12" s="71">
        <v>1.95</v>
      </c>
      <c r="AR12" s="72">
        <v>0.71</v>
      </c>
      <c r="AS12" s="72">
        <v>1.26</v>
      </c>
      <c r="AT12" s="68"/>
      <c r="AU12" s="68"/>
      <c r="AV12" s="76"/>
      <c r="AW12" s="68"/>
      <c r="AX12" s="71">
        <v>1.95</v>
      </c>
      <c r="AY12" s="72">
        <v>0.75</v>
      </c>
      <c r="AZ12" s="72">
        <v>1.58</v>
      </c>
      <c r="BA12" s="68"/>
      <c r="BB12" s="68"/>
      <c r="BC12" s="76"/>
    </row>
    <row r="13" spans="1:55" x14ac:dyDescent="0.25">
      <c r="A13" s="71">
        <v>2.2999999999999998</v>
      </c>
      <c r="B13" s="72">
        <v>1</v>
      </c>
      <c r="C13" s="72">
        <v>1.58</v>
      </c>
      <c r="D13" s="68"/>
      <c r="E13" s="68"/>
      <c r="F13" s="75"/>
      <c r="G13" s="68"/>
      <c r="H13" s="71">
        <v>2.2999999999999998</v>
      </c>
      <c r="I13" s="72">
        <v>1.1499999999999999</v>
      </c>
      <c r="J13" s="72">
        <v>1.77</v>
      </c>
      <c r="K13" s="68"/>
      <c r="L13" s="68"/>
      <c r="M13" s="76"/>
      <c r="N13" s="68"/>
      <c r="O13" s="71">
        <v>2.2999999999999998</v>
      </c>
      <c r="P13" s="72">
        <v>0.97</v>
      </c>
      <c r="Q13" s="72">
        <v>1.85</v>
      </c>
      <c r="R13" s="68"/>
      <c r="S13" s="68"/>
      <c r="T13" s="76"/>
      <c r="U13" s="68"/>
      <c r="V13" s="71">
        <v>2.2999999999999998</v>
      </c>
      <c r="W13" s="72">
        <v>0.35</v>
      </c>
      <c r="X13" s="72">
        <v>1.51</v>
      </c>
      <c r="Y13" s="68"/>
      <c r="Z13" s="68"/>
      <c r="AA13" s="76"/>
      <c r="AB13" s="68"/>
      <c r="AC13" s="71">
        <v>2.2999999999999998</v>
      </c>
      <c r="AD13" s="72">
        <v>0.74</v>
      </c>
      <c r="AE13" s="72">
        <v>1.43</v>
      </c>
      <c r="AF13" s="68"/>
      <c r="AG13" s="68"/>
      <c r="AH13" s="76"/>
      <c r="AI13" s="68"/>
      <c r="AJ13" s="71">
        <v>2.2999999999999998</v>
      </c>
      <c r="AK13" s="72">
        <v>0.95</v>
      </c>
      <c r="AL13" s="72">
        <v>1.68</v>
      </c>
      <c r="AM13" s="68"/>
      <c r="AN13" s="68"/>
      <c r="AO13" s="76"/>
      <c r="AP13" s="68"/>
      <c r="AQ13" s="71">
        <v>2.2999999999999998</v>
      </c>
      <c r="AR13" s="72">
        <v>0.79</v>
      </c>
      <c r="AS13" s="72">
        <v>1.53</v>
      </c>
      <c r="AT13" s="68"/>
      <c r="AU13" s="68"/>
      <c r="AV13" s="76"/>
      <c r="AW13" s="68"/>
      <c r="AX13" s="71">
        <v>2.2999999999999998</v>
      </c>
      <c r="AY13" s="72">
        <v>0.83</v>
      </c>
      <c r="AZ13" s="72">
        <v>1.93</v>
      </c>
      <c r="BA13" s="68"/>
      <c r="BB13" s="68"/>
      <c r="BC13" s="76"/>
    </row>
    <row r="14" spans="1:55" x14ac:dyDescent="0.25">
      <c r="A14" s="71">
        <v>2.72</v>
      </c>
      <c r="B14" s="72">
        <v>1.07</v>
      </c>
      <c r="C14" s="72">
        <v>1.92</v>
      </c>
      <c r="D14" s="68"/>
      <c r="E14" s="73" t="s">
        <v>43</v>
      </c>
      <c r="F14" s="74" t="s">
        <v>27</v>
      </c>
      <c r="G14" s="68"/>
      <c r="H14" s="71">
        <v>2.72</v>
      </c>
      <c r="I14" s="72">
        <v>1.24</v>
      </c>
      <c r="J14" s="72">
        <v>2.12</v>
      </c>
      <c r="K14" s="68"/>
      <c r="L14" s="77" t="s">
        <v>43</v>
      </c>
      <c r="M14" s="74" t="s">
        <v>44</v>
      </c>
      <c r="N14" s="68"/>
      <c r="O14" s="71">
        <v>2.72</v>
      </c>
      <c r="P14" s="72">
        <v>1.05</v>
      </c>
      <c r="Q14" s="72">
        <v>2.23</v>
      </c>
      <c r="R14" s="68"/>
      <c r="S14" s="77" t="s">
        <v>43</v>
      </c>
      <c r="T14" s="74" t="s">
        <v>45</v>
      </c>
      <c r="U14" s="68"/>
      <c r="V14" s="71">
        <v>2.72</v>
      </c>
      <c r="W14" s="72">
        <v>0.38</v>
      </c>
      <c r="X14" s="72">
        <v>1.81</v>
      </c>
      <c r="Y14" s="68"/>
      <c r="Z14" s="77" t="s">
        <v>43</v>
      </c>
      <c r="AA14" s="74" t="s">
        <v>46</v>
      </c>
      <c r="AB14" s="68"/>
      <c r="AC14" s="71">
        <v>2.72</v>
      </c>
      <c r="AD14" s="72">
        <v>0.8</v>
      </c>
      <c r="AE14" s="72">
        <v>1.72</v>
      </c>
      <c r="AF14" s="68"/>
      <c r="AG14" s="77" t="s">
        <v>43</v>
      </c>
      <c r="AH14" s="78" t="s">
        <v>47</v>
      </c>
      <c r="AI14" s="68"/>
      <c r="AJ14" s="71">
        <v>2.72</v>
      </c>
      <c r="AK14" s="72">
        <v>1.03</v>
      </c>
      <c r="AL14" s="72">
        <v>2.0299999999999998</v>
      </c>
      <c r="AM14" s="68"/>
      <c r="AN14" s="77" t="s">
        <v>43</v>
      </c>
      <c r="AO14" s="74" t="s">
        <v>48</v>
      </c>
      <c r="AP14" s="68"/>
      <c r="AQ14" s="71">
        <v>2.72</v>
      </c>
      <c r="AR14" s="72">
        <v>0.84</v>
      </c>
      <c r="AS14" s="72">
        <v>1.82</v>
      </c>
      <c r="AT14" s="68"/>
      <c r="AU14" s="77" t="s">
        <v>43</v>
      </c>
      <c r="AV14" s="74" t="s">
        <v>49</v>
      </c>
      <c r="AW14" s="68"/>
      <c r="AX14" s="71">
        <v>2.72</v>
      </c>
      <c r="AY14" s="72">
        <v>0.89</v>
      </c>
      <c r="AZ14" s="72">
        <v>2.2999999999999998</v>
      </c>
      <c r="BA14" s="68"/>
      <c r="BB14" s="77" t="s">
        <v>43</v>
      </c>
      <c r="BC14" s="74" t="s">
        <v>50</v>
      </c>
    </row>
    <row r="15" spans="1:55" x14ac:dyDescent="0.25">
      <c r="A15" s="71">
        <v>3.2</v>
      </c>
      <c r="B15" s="72">
        <v>1.1100000000000001</v>
      </c>
      <c r="C15" s="72">
        <v>2.2799999999999998</v>
      </c>
      <c r="D15" s="68"/>
      <c r="E15" s="68"/>
      <c r="F15" s="75"/>
      <c r="G15" s="68"/>
      <c r="H15" s="71">
        <v>3.2</v>
      </c>
      <c r="I15" s="72">
        <v>1.31</v>
      </c>
      <c r="J15" s="72">
        <v>2.4900000000000002</v>
      </c>
      <c r="K15" s="68"/>
      <c r="L15" s="68"/>
      <c r="M15" s="75"/>
      <c r="N15" s="68"/>
      <c r="O15" s="71">
        <v>3.2</v>
      </c>
      <c r="P15" s="72">
        <v>1.1299999999999999</v>
      </c>
      <c r="Q15" s="72">
        <v>2.63</v>
      </c>
      <c r="R15" s="68"/>
      <c r="S15" s="68"/>
      <c r="T15" s="75"/>
      <c r="U15" s="68"/>
      <c r="V15" s="71">
        <v>3.2</v>
      </c>
      <c r="W15" s="72">
        <v>0.41</v>
      </c>
      <c r="X15" s="72">
        <v>2.14</v>
      </c>
      <c r="Y15" s="68"/>
      <c r="Z15" s="68"/>
      <c r="AA15" s="75"/>
      <c r="AB15" s="68"/>
      <c r="AC15" s="71">
        <v>3.2</v>
      </c>
      <c r="AD15" s="72">
        <v>0.86</v>
      </c>
      <c r="AE15" s="72">
        <v>2.0299999999999998</v>
      </c>
      <c r="AF15" s="68"/>
      <c r="AG15" s="68"/>
      <c r="AH15" s="76" t="s">
        <v>51</v>
      </c>
      <c r="AI15" s="68"/>
      <c r="AJ15" s="71">
        <v>3.2</v>
      </c>
      <c r="AK15" s="72">
        <v>1.1000000000000001</v>
      </c>
      <c r="AL15" s="72">
        <v>2.4</v>
      </c>
      <c r="AM15" s="68"/>
      <c r="AN15" s="68"/>
      <c r="AO15" s="75"/>
      <c r="AP15" s="68"/>
      <c r="AQ15" s="71">
        <v>3.2</v>
      </c>
      <c r="AR15" s="72">
        <v>0.9</v>
      </c>
      <c r="AS15" s="72">
        <v>2.14</v>
      </c>
      <c r="AT15" s="68"/>
      <c r="AU15" s="68"/>
      <c r="AV15" s="75"/>
      <c r="AW15" s="68"/>
      <c r="AX15" s="71">
        <v>3.2</v>
      </c>
      <c r="AY15" s="72">
        <v>0.95</v>
      </c>
      <c r="AZ15" s="72">
        <v>2.7</v>
      </c>
      <c r="BA15" s="68"/>
      <c r="BB15" s="68"/>
      <c r="BC15" s="75"/>
    </row>
    <row r="16" spans="1:55" x14ac:dyDescent="0.25">
      <c r="A16" s="71">
        <v>3.78</v>
      </c>
      <c r="B16" s="72">
        <v>1.17</v>
      </c>
      <c r="C16" s="72">
        <v>2.65</v>
      </c>
      <c r="D16" s="68"/>
      <c r="E16" s="68"/>
      <c r="F16" s="75"/>
      <c r="G16" s="68"/>
      <c r="H16" s="71">
        <v>3.78</v>
      </c>
      <c r="I16" s="72">
        <v>1.39</v>
      </c>
      <c r="J16" s="72">
        <v>2.88</v>
      </c>
      <c r="K16" s="68"/>
      <c r="L16" s="68"/>
      <c r="M16" s="75"/>
      <c r="N16" s="68"/>
      <c r="O16" s="71">
        <v>3.78</v>
      </c>
      <c r="P16" s="72">
        <v>1.23</v>
      </c>
      <c r="Q16" s="72">
        <v>3.08</v>
      </c>
      <c r="R16" s="68"/>
      <c r="S16" s="68"/>
      <c r="T16" s="75"/>
      <c r="U16" s="68"/>
      <c r="V16" s="71">
        <v>3.78</v>
      </c>
      <c r="W16" s="72">
        <v>0.44</v>
      </c>
      <c r="X16" s="72">
        <v>2.4900000000000002</v>
      </c>
      <c r="Y16" s="68"/>
      <c r="Z16" s="68"/>
      <c r="AA16" s="75"/>
      <c r="AB16" s="68"/>
      <c r="AC16" s="71">
        <v>3.78</v>
      </c>
      <c r="AD16" s="72">
        <v>0.93</v>
      </c>
      <c r="AE16" s="72">
        <v>2.36</v>
      </c>
      <c r="AF16" s="68"/>
      <c r="AG16" s="68"/>
      <c r="AH16" s="75"/>
      <c r="AI16" s="68"/>
      <c r="AJ16" s="71">
        <v>3.78</v>
      </c>
      <c r="AK16" s="72">
        <v>1.19</v>
      </c>
      <c r="AL16" s="72">
        <v>2.8</v>
      </c>
      <c r="AM16" s="68"/>
      <c r="AN16" s="68"/>
      <c r="AO16" s="75"/>
      <c r="AP16" s="68"/>
      <c r="AQ16" s="71">
        <v>3.78</v>
      </c>
      <c r="AR16" s="72">
        <v>0.97</v>
      </c>
      <c r="AS16" s="72">
        <v>2.4700000000000002</v>
      </c>
      <c r="AT16" s="68"/>
      <c r="AU16" s="68"/>
      <c r="AV16" s="75"/>
      <c r="AW16" s="68"/>
      <c r="AX16" s="71">
        <v>3.78</v>
      </c>
      <c r="AY16" s="72">
        <v>1.03</v>
      </c>
      <c r="AZ16" s="72">
        <v>3.13</v>
      </c>
      <c r="BA16" s="68"/>
      <c r="BB16" s="68"/>
      <c r="BC16" s="75"/>
    </row>
    <row r="17" spans="1:55" x14ac:dyDescent="0.25">
      <c r="A17" s="71">
        <v>4.46</v>
      </c>
      <c r="B17" s="72">
        <v>1.29</v>
      </c>
      <c r="C17" s="72">
        <v>3.07</v>
      </c>
      <c r="D17" s="68"/>
      <c r="E17" s="68"/>
      <c r="F17" s="75"/>
      <c r="G17" s="68"/>
      <c r="H17" s="71">
        <v>4.46</v>
      </c>
      <c r="I17" s="72">
        <v>1.5</v>
      </c>
      <c r="J17" s="72">
        <v>3.3</v>
      </c>
      <c r="K17" s="68"/>
      <c r="L17" s="68"/>
      <c r="M17" s="75"/>
      <c r="N17" s="68"/>
      <c r="O17" s="71">
        <v>4.46</v>
      </c>
      <c r="P17" s="72">
        <v>1.37</v>
      </c>
      <c r="Q17" s="72">
        <v>3.57</v>
      </c>
      <c r="R17" s="68"/>
      <c r="S17" s="68"/>
      <c r="T17" s="75"/>
      <c r="U17" s="68"/>
      <c r="V17" s="71">
        <v>4.46</v>
      </c>
      <c r="W17" s="72">
        <v>0.48</v>
      </c>
      <c r="X17" s="72">
        <v>2.87</v>
      </c>
      <c r="Y17" s="68"/>
      <c r="Z17" s="68"/>
      <c r="AA17" s="75"/>
      <c r="AB17" s="68"/>
      <c r="AC17" s="71">
        <v>4.46</v>
      </c>
      <c r="AD17" s="72">
        <v>1.01</v>
      </c>
      <c r="AE17" s="72">
        <v>2.72</v>
      </c>
      <c r="AF17" s="68"/>
      <c r="AG17" s="68"/>
      <c r="AH17" s="75"/>
      <c r="AI17" s="68"/>
      <c r="AJ17" s="71">
        <v>4.46</v>
      </c>
      <c r="AK17" s="72">
        <v>1.32</v>
      </c>
      <c r="AL17" s="72">
        <v>3.24</v>
      </c>
      <c r="AM17" s="68"/>
      <c r="AN17" s="68"/>
      <c r="AO17" s="75"/>
      <c r="AP17" s="68"/>
      <c r="AQ17" s="71">
        <v>4.46</v>
      </c>
      <c r="AR17" s="72">
        <v>1.06</v>
      </c>
      <c r="AS17" s="72">
        <v>2.84</v>
      </c>
      <c r="AT17" s="68"/>
      <c r="AU17" s="68"/>
      <c r="AV17" s="75"/>
      <c r="AW17" s="68"/>
      <c r="AX17" s="71">
        <v>4.46</v>
      </c>
      <c r="AY17" s="72">
        <v>1.1299999999999999</v>
      </c>
      <c r="AZ17" s="72">
        <v>3.6</v>
      </c>
      <c r="BA17" s="68"/>
      <c r="BB17" s="68"/>
      <c r="BC17" s="75"/>
    </row>
    <row r="18" spans="1:55" x14ac:dyDescent="0.25">
      <c r="A18" s="71">
        <v>5.27</v>
      </c>
      <c r="B18" s="72">
        <v>1.4</v>
      </c>
      <c r="C18" s="72">
        <v>3.52</v>
      </c>
      <c r="D18" s="68"/>
      <c r="E18" s="68"/>
      <c r="F18" s="75"/>
      <c r="G18" s="68"/>
      <c r="H18" s="71">
        <v>5.27</v>
      </c>
      <c r="I18" s="72">
        <v>1.62</v>
      </c>
      <c r="J18" s="72">
        <v>3.75</v>
      </c>
      <c r="K18" s="68"/>
      <c r="L18" s="68"/>
      <c r="M18" s="75"/>
      <c r="N18" s="68"/>
      <c r="O18" s="71">
        <v>5.27</v>
      </c>
      <c r="P18" s="72">
        <v>1.51</v>
      </c>
      <c r="Q18" s="72">
        <v>4.1100000000000003</v>
      </c>
      <c r="R18" s="68"/>
      <c r="S18" s="68"/>
      <c r="T18" s="75"/>
      <c r="U18" s="68"/>
      <c r="V18" s="71">
        <v>5.27</v>
      </c>
      <c r="W18" s="72">
        <v>0.52</v>
      </c>
      <c r="X18" s="72">
        <v>3.28</v>
      </c>
      <c r="Y18" s="68"/>
      <c r="Z18" s="68"/>
      <c r="AA18" s="75"/>
      <c r="AB18" s="68"/>
      <c r="AC18" s="71">
        <v>5.27</v>
      </c>
      <c r="AD18" s="72">
        <v>1.1100000000000001</v>
      </c>
      <c r="AE18" s="72">
        <v>3.12</v>
      </c>
      <c r="AF18" s="68"/>
      <c r="AG18" s="20" t="s">
        <v>21</v>
      </c>
      <c r="AH18" s="75"/>
      <c r="AI18" s="68"/>
      <c r="AJ18" s="71">
        <v>5.27</v>
      </c>
      <c r="AK18" s="72">
        <v>1.46</v>
      </c>
      <c r="AL18" s="72">
        <v>3.73</v>
      </c>
      <c r="AM18" s="68"/>
      <c r="AN18" s="68"/>
      <c r="AO18" s="75"/>
      <c r="AP18" s="68"/>
      <c r="AQ18" s="71">
        <v>5.27</v>
      </c>
      <c r="AR18" s="72">
        <v>1.17</v>
      </c>
      <c r="AS18" s="72">
        <v>3.25</v>
      </c>
      <c r="AT18" s="68"/>
      <c r="AU18" s="68"/>
      <c r="AV18" s="75"/>
      <c r="AW18" s="68"/>
      <c r="AX18" s="71">
        <v>5.27</v>
      </c>
      <c r="AY18" s="72">
        <v>1.25</v>
      </c>
      <c r="AZ18" s="72">
        <v>4.13</v>
      </c>
      <c r="BA18" s="68"/>
      <c r="BB18" s="68"/>
      <c r="BC18" s="75"/>
    </row>
    <row r="19" spans="1:55" x14ac:dyDescent="0.25">
      <c r="A19" s="71">
        <v>6.21</v>
      </c>
      <c r="B19" s="72">
        <v>1.53</v>
      </c>
      <c r="C19" s="72">
        <v>4.01</v>
      </c>
      <c r="D19" s="68"/>
      <c r="E19" s="68"/>
      <c r="F19" s="75"/>
      <c r="G19" s="68"/>
      <c r="H19" s="71">
        <v>6.21</v>
      </c>
      <c r="I19" s="72">
        <v>1.78</v>
      </c>
      <c r="J19" s="72">
        <v>4.25</v>
      </c>
      <c r="K19" s="68"/>
      <c r="L19" s="68"/>
      <c r="M19" s="75"/>
      <c r="N19" s="68"/>
      <c r="O19" s="71">
        <v>6.21</v>
      </c>
      <c r="P19" s="72">
        <v>1.66</v>
      </c>
      <c r="Q19" s="72">
        <v>4.7</v>
      </c>
      <c r="R19" s="68"/>
      <c r="S19" s="68"/>
      <c r="T19" s="75"/>
      <c r="U19" s="68"/>
      <c r="V19" s="71">
        <v>6.21</v>
      </c>
      <c r="W19" s="72">
        <v>0.56999999999999995</v>
      </c>
      <c r="X19" s="72">
        <v>3.73</v>
      </c>
      <c r="Y19" s="68"/>
      <c r="Z19" s="68"/>
      <c r="AA19" s="75"/>
      <c r="AB19" s="68"/>
      <c r="AC19" s="71">
        <v>6.21</v>
      </c>
      <c r="AD19" s="72">
        <v>1.22</v>
      </c>
      <c r="AE19" s="72">
        <v>3.56</v>
      </c>
      <c r="AF19" s="68"/>
      <c r="AG19" s="21">
        <f>100-0</f>
        <v>100</v>
      </c>
      <c r="AH19" s="75"/>
      <c r="AI19" s="68"/>
      <c r="AJ19" s="71">
        <v>6.21</v>
      </c>
      <c r="AK19" s="72">
        <v>1.6</v>
      </c>
      <c r="AL19" s="72">
        <v>4.2699999999999996</v>
      </c>
      <c r="AM19" s="68"/>
      <c r="AN19" s="68"/>
      <c r="AO19" s="75"/>
      <c r="AP19" s="68"/>
      <c r="AQ19" s="71">
        <v>6.21</v>
      </c>
      <c r="AR19" s="72">
        <v>1.29</v>
      </c>
      <c r="AS19" s="72">
        <v>3.69</v>
      </c>
      <c r="AT19" s="68"/>
      <c r="AU19" s="68"/>
      <c r="AV19" s="75"/>
      <c r="AW19" s="68"/>
      <c r="AX19" s="71">
        <v>6.21</v>
      </c>
      <c r="AY19" s="72">
        <v>1.38</v>
      </c>
      <c r="AZ19" s="72">
        <v>4.7</v>
      </c>
      <c r="BA19" s="68"/>
      <c r="BB19" s="68"/>
      <c r="BC19" s="75"/>
    </row>
    <row r="20" spans="1:55" x14ac:dyDescent="0.25">
      <c r="A20" s="71">
        <v>7.33</v>
      </c>
      <c r="B20" s="72">
        <v>1.67</v>
      </c>
      <c r="C20" s="72">
        <v>4.54</v>
      </c>
      <c r="D20" s="68"/>
      <c r="E20" s="68"/>
      <c r="F20" s="75"/>
      <c r="G20" s="68"/>
      <c r="H20" s="71">
        <v>7.33</v>
      </c>
      <c r="I20" s="72">
        <v>1.96</v>
      </c>
      <c r="J20" s="72">
        <v>2.48</v>
      </c>
      <c r="K20" s="68"/>
      <c r="L20" s="68"/>
      <c r="M20" s="75"/>
      <c r="N20" s="68"/>
      <c r="O20" s="71">
        <v>7.33</v>
      </c>
      <c r="P20" s="72">
        <v>1.81</v>
      </c>
      <c r="Q20" s="72">
        <v>5.35</v>
      </c>
      <c r="R20" s="68"/>
      <c r="S20" s="68"/>
      <c r="T20" s="75"/>
      <c r="U20" s="68"/>
      <c r="V20" s="71">
        <v>7.33</v>
      </c>
      <c r="W20" s="72">
        <v>0.63</v>
      </c>
      <c r="X20" s="72">
        <v>4.22</v>
      </c>
      <c r="Y20" s="68"/>
      <c r="Z20" s="68"/>
      <c r="AA20" s="75"/>
      <c r="AB20" s="68"/>
      <c r="AC20" s="71">
        <v>7.33</v>
      </c>
      <c r="AD20" s="72">
        <v>1.34</v>
      </c>
      <c r="AE20" s="72">
        <v>4.03</v>
      </c>
      <c r="AF20" s="68"/>
      <c r="AG20" s="22">
        <v>95</v>
      </c>
      <c r="AH20" s="75"/>
      <c r="AI20" s="68"/>
      <c r="AJ20" s="71">
        <v>7.33</v>
      </c>
      <c r="AK20" s="72">
        <v>1.75</v>
      </c>
      <c r="AL20" s="72">
        <v>7.86</v>
      </c>
      <c r="AM20" s="68"/>
      <c r="AN20" s="68"/>
      <c r="AO20" s="75"/>
      <c r="AP20" s="68"/>
      <c r="AQ20" s="71">
        <v>7.33</v>
      </c>
      <c r="AR20" s="72">
        <v>1.41</v>
      </c>
      <c r="AS20" s="72">
        <v>4.1900000000000004</v>
      </c>
      <c r="AT20" s="68"/>
      <c r="AU20" s="68"/>
      <c r="AV20" s="75"/>
      <c r="AW20" s="68"/>
      <c r="AX20" s="71">
        <v>7.33</v>
      </c>
      <c r="AY20" s="72">
        <v>1.53</v>
      </c>
      <c r="AZ20" s="72">
        <v>5.34</v>
      </c>
      <c r="BA20" s="68"/>
      <c r="BB20" s="68"/>
      <c r="BC20" s="75"/>
    </row>
    <row r="21" spans="1:55" x14ac:dyDescent="0.25">
      <c r="A21" s="71">
        <v>8.65</v>
      </c>
      <c r="B21" s="72">
        <v>1.81</v>
      </c>
      <c r="C21" s="72">
        <v>5.13</v>
      </c>
      <c r="D21" s="68"/>
      <c r="E21" s="68"/>
      <c r="F21" s="75"/>
      <c r="G21" s="68"/>
      <c r="H21" s="71">
        <v>8.65</v>
      </c>
      <c r="I21" s="72">
        <v>2.1800000000000002</v>
      </c>
      <c r="J21" s="72">
        <v>5.41</v>
      </c>
      <c r="K21" s="68"/>
      <c r="L21" s="68"/>
      <c r="M21" s="75"/>
      <c r="N21" s="68"/>
      <c r="O21" s="71">
        <v>8.65</v>
      </c>
      <c r="P21" s="72">
        <v>2.0099999999999998</v>
      </c>
      <c r="Q21" s="72">
        <v>6.07</v>
      </c>
      <c r="R21" s="68"/>
      <c r="S21" s="68"/>
      <c r="T21" s="75"/>
      <c r="U21" s="68"/>
      <c r="V21" s="71">
        <v>8.65</v>
      </c>
      <c r="W21" s="72">
        <v>0.69</v>
      </c>
      <c r="X21" s="72">
        <v>4.7699999999999996</v>
      </c>
      <c r="Y21" s="68"/>
      <c r="Z21" s="68"/>
      <c r="AA21" s="75"/>
      <c r="AB21" s="68"/>
      <c r="AC21" s="71">
        <v>8.65</v>
      </c>
      <c r="AD21" s="72">
        <v>1.48</v>
      </c>
      <c r="AE21" s="72">
        <v>4.5599999999999996</v>
      </c>
      <c r="AF21" s="68"/>
      <c r="AG21" s="22">
        <f t="shared" ref="AG21:AG28" si="0">100-AF21</f>
        <v>100</v>
      </c>
      <c r="AH21" s="75"/>
      <c r="AI21" s="68"/>
      <c r="AJ21" s="71">
        <v>8.65</v>
      </c>
      <c r="AK21" s="72">
        <v>1.91</v>
      </c>
      <c r="AL21" s="72">
        <v>5.5</v>
      </c>
      <c r="AM21" s="68"/>
      <c r="AN21" s="68"/>
      <c r="AO21" s="75"/>
      <c r="AP21" s="68"/>
      <c r="AQ21" s="71">
        <v>8.65</v>
      </c>
      <c r="AR21" s="72">
        <v>1.56</v>
      </c>
      <c r="AS21" s="72">
        <v>4.7300000000000004</v>
      </c>
      <c r="AT21" s="68"/>
      <c r="AU21" s="68"/>
      <c r="AV21" s="75"/>
      <c r="AW21" s="68"/>
      <c r="AX21" s="71">
        <v>8.65</v>
      </c>
      <c r="AY21" s="72">
        <v>1.71</v>
      </c>
      <c r="AZ21" s="72">
        <v>6.06</v>
      </c>
      <c r="BA21" s="68"/>
      <c r="BB21" s="68"/>
      <c r="BC21" s="75"/>
    </row>
    <row r="22" spans="1:55" x14ac:dyDescent="0.25">
      <c r="A22" s="71">
        <v>10.210000000000001</v>
      </c>
      <c r="B22" s="72">
        <v>2</v>
      </c>
      <c r="C22" s="72">
        <v>5.77</v>
      </c>
      <c r="D22" s="68"/>
      <c r="E22" s="68"/>
      <c r="F22" s="75"/>
      <c r="G22" s="68"/>
      <c r="H22" s="71">
        <v>10.210000000000001</v>
      </c>
      <c r="I22" s="72">
        <v>2.4300000000000002</v>
      </c>
      <c r="J22" s="72">
        <v>6.09</v>
      </c>
      <c r="K22" s="68"/>
      <c r="L22" s="68"/>
      <c r="M22" s="75"/>
      <c r="N22" s="68"/>
      <c r="O22" s="71">
        <v>10.210000000000001</v>
      </c>
      <c r="P22" s="72">
        <v>2.27</v>
      </c>
      <c r="Q22" s="72">
        <v>6.88</v>
      </c>
      <c r="R22" s="68"/>
      <c r="S22" s="68"/>
      <c r="T22" s="75"/>
      <c r="U22" s="68"/>
      <c r="V22" s="71">
        <v>10.210000000000001</v>
      </c>
      <c r="W22" s="72">
        <v>0.78</v>
      </c>
      <c r="X22" s="72">
        <v>5.38</v>
      </c>
      <c r="Y22" s="68"/>
      <c r="Z22" s="68"/>
      <c r="AA22" s="75"/>
      <c r="AB22" s="68"/>
      <c r="AC22" s="71">
        <v>10.210000000000001</v>
      </c>
      <c r="AD22" s="72">
        <v>1.67</v>
      </c>
      <c r="AE22" s="72">
        <v>5.16</v>
      </c>
      <c r="AF22" s="68"/>
      <c r="AG22" s="22">
        <f t="shared" si="0"/>
        <v>100</v>
      </c>
      <c r="AH22" s="75"/>
      <c r="AI22" s="68"/>
      <c r="AJ22" s="71">
        <v>10.210000000000001</v>
      </c>
      <c r="AK22" s="72">
        <v>2.1</v>
      </c>
      <c r="AL22" s="72">
        <v>6.21</v>
      </c>
      <c r="AM22" s="68"/>
      <c r="AN22" s="68"/>
      <c r="AO22" s="75"/>
      <c r="AP22" s="68"/>
      <c r="AQ22" s="71">
        <v>10.210000000000001</v>
      </c>
      <c r="AR22" s="72">
        <v>1.73</v>
      </c>
      <c r="AS22" s="72">
        <v>5.33</v>
      </c>
      <c r="AT22" s="68"/>
      <c r="AU22" s="68"/>
      <c r="AV22" s="75"/>
      <c r="AW22" s="68"/>
      <c r="AX22" s="71">
        <v>10.210000000000001</v>
      </c>
      <c r="AY22" s="72">
        <v>1.93</v>
      </c>
      <c r="AZ22" s="72">
        <v>6.87</v>
      </c>
      <c r="BA22" s="68"/>
      <c r="BB22" s="68"/>
      <c r="BC22" s="75"/>
    </row>
    <row r="23" spans="1:55" x14ac:dyDescent="0.25">
      <c r="A23" s="71">
        <v>12.05</v>
      </c>
      <c r="B23" s="72">
        <v>2.2400000000000002</v>
      </c>
      <c r="C23" s="72">
        <v>6.49</v>
      </c>
      <c r="D23" s="68"/>
      <c r="E23" s="68"/>
      <c r="F23" s="75"/>
      <c r="G23" s="68"/>
      <c r="H23" s="71">
        <v>12.05</v>
      </c>
      <c r="I23" s="72">
        <v>2.81</v>
      </c>
      <c r="J23" s="72">
        <v>6.88</v>
      </c>
      <c r="K23" s="68"/>
      <c r="L23" s="68"/>
      <c r="M23" s="75"/>
      <c r="N23" s="68"/>
      <c r="O23" s="71">
        <v>12.05</v>
      </c>
      <c r="P23" s="72">
        <v>2.6</v>
      </c>
      <c r="Q23" s="72">
        <v>7.82</v>
      </c>
      <c r="R23" s="68"/>
      <c r="S23" s="68"/>
      <c r="T23" s="75"/>
      <c r="U23" s="68"/>
      <c r="V23" s="71">
        <v>12.05</v>
      </c>
      <c r="W23" s="72">
        <v>0.91</v>
      </c>
      <c r="X23" s="72">
        <v>6.1</v>
      </c>
      <c r="Y23" s="68"/>
      <c r="Z23" s="68"/>
      <c r="AA23" s="75"/>
      <c r="AB23" s="68"/>
      <c r="AC23" s="71">
        <v>12.05</v>
      </c>
      <c r="AD23" s="72">
        <v>1.93</v>
      </c>
      <c r="AE23" s="72">
        <v>5.85</v>
      </c>
      <c r="AF23" s="68"/>
      <c r="AG23" s="22">
        <f t="shared" si="0"/>
        <v>100</v>
      </c>
      <c r="AH23" s="75"/>
      <c r="AI23" s="68"/>
      <c r="AJ23" s="71">
        <v>12.05</v>
      </c>
      <c r="AK23" s="72">
        <v>2.35</v>
      </c>
      <c r="AL23" s="72">
        <v>7</v>
      </c>
      <c r="AM23" s="68"/>
      <c r="AN23" s="68"/>
      <c r="AO23" s="75"/>
      <c r="AP23" s="68"/>
      <c r="AQ23" s="71">
        <v>12.05</v>
      </c>
      <c r="AR23" s="72">
        <v>1.97</v>
      </c>
      <c r="AS23" s="72">
        <v>6.01</v>
      </c>
      <c r="AT23" s="68"/>
      <c r="AU23" s="68"/>
      <c r="AV23" s="75"/>
      <c r="AW23" s="68"/>
      <c r="AX23" s="71">
        <v>12.05</v>
      </c>
      <c r="AY23" s="72">
        <v>2.23</v>
      </c>
      <c r="AZ23" s="72">
        <v>7.8</v>
      </c>
      <c r="BA23" s="68"/>
      <c r="BB23" s="68"/>
      <c r="BC23" s="75"/>
    </row>
    <row r="24" spans="1:55" x14ac:dyDescent="0.25">
      <c r="A24" s="71">
        <v>14.22</v>
      </c>
      <c r="B24" s="72">
        <v>2.59</v>
      </c>
      <c r="C24" s="72">
        <v>7.32</v>
      </c>
      <c r="D24" s="68"/>
      <c r="E24" s="68"/>
      <c r="F24" s="75"/>
      <c r="G24" s="68"/>
      <c r="H24" s="71">
        <v>14.22</v>
      </c>
      <c r="I24" s="72">
        <v>3.43</v>
      </c>
      <c r="J24" s="72">
        <v>7.84</v>
      </c>
      <c r="K24" s="68"/>
      <c r="L24" s="68"/>
      <c r="M24" s="75"/>
      <c r="N24" s="68"/>
      <c r="O24" s="71">
        <v>14.22</v>
      </c>
      <c r="P24" s="72">
        <v>3.12</v>
      </c>
      <c r="Q24" s="72">
        <v>8.93</v>
      </c>
      <c r="R24" s="68"/>
      <c r="S24" s="68"/>
      <c r="T24" s="75"/>
      <c r="U24" s="68"/>
      <c r="V24" s="71">
        <v>14.22</v>
      </c>
      <c r="W24" s="72">
        <v>1.1299999999999999</v>
      </c>
      <c r="X24" s="72">
        <v>6.99</v>
      </c>
      <c r="Y24" s="68"/>
      <c r="Z24" s="68"/>
      <c r="AA24" s="75"/>
      <c r="AB24" s="68"/>
      <c r="AC24" s="71">
        <v>14.22</v>
      </c>
      <c r="AD24" s="72">
        <v>2.33</v>
      </c>
      <c r="AE24" s="72">
        <v>6.68</v>
      </c>
      <c r="AF24" s="68"/>
      <c r="AG24" s="22">
        <f t="shared" si="0"/>
        <v>100</v>
      </c>
      <c r="AH24" s="75"/>
      <c r="AI24" s="68"/>
      <c r="AJ24" s="71">
        <v>14.22</v>
      </c>
      <c r="AK24" s="72">
        <v>2.75</v>
      </c>
      <c r="AL24" s="72">
        <v>7.93</v>
      </c>
      <c r="AM24" s="68"/>
      <c r="AN24" s="68"/>
      <c r="AO24" s="75"/>
      <c r="AP24" s="68"/>
      <c r="AQ24" s="71">
        <v>14.22</v>
      </c>
      <c r="AR24" s="72">
        <v>2.38</v>
      </c>
      <c r="AS24" s="72">
        <v>6.84</v>
      </c>
      <c r="AT24" s="68"/>
      <c r="AU24" s="68"/>
      <c r="AV24" s="75"/>
      <c r="AW24" s="68"/>
      <c r="AX24" s="71">
        <v>14.22</v>
      </c>
      <c r="AY24" s="72">
        <v>2.71</v>
      </c>
      <c r="AZ24" s="72">
        <v>8.93</v>
      </c>
      <c r="BA24" s="68"/>
      <c r="BB24" s="68"/>
      <c r="BC24" s="75"/>
    </row>
    <row r="25" spans="1:55" x14ac:dyDescent="0.25">
      <c r="A25" s="71">
        <v>16.78</v>
      </c>
      <c r="B25" s="72">
        <v>3.04</v>
      </c>
      <c r="C25" s="72">
        <v>8.3000000000000007</v>
      </c>
      <c r="D25" s="68"/>
      <c r="E25" s="68"/>
      <c r="F25" s="75"/>
      <c r="G25" s="68"/>
      <c r="H25" s="71">
        <v>16.78</v>
      </c>
      <c r="I25" s="72">
        <v>4.29</v>
      </c>
      <c r="J25" s="72">
        <v>9.0399999999999991</v>
      </c>
      <c r="K25" s="68"/>
      <c r="L25" s="68"/>
      <c r="M25" s="75"/>
      <c r="N25" s="68"/>
      <c r="O25" s="71">
        <v>16.78</v>
      </c>
      <c r="P25" s="72">
        <v>3.78</v>
      </c>
      <c r="Q25" s="72">
        <v>10.29</v>
      </c>
      <c r="R25" s="68"/>
      <c r="S25" s="68"/>
      <c r="T25" s="75"/>
      <c r="U25" s="68"/>
      <c r="V25" s="71">
        <v>16.78</v>
      </c>
      <c r="W25" s="72">
        <v>1.45</v>
      </c>
      <c r="X25" s="72">
        <v>8.14</v>
      </c>
      <c r="Y25" s="68"/>
      <c r="Z25" s="68"/>
      <c r="AA25" s="75"/>
      <c r="AB25" s="68"/>
      <c r="AC25" s="71">
        <v>16.78</v>
      </c>
      <c r="AD25" s="72">
        <v>2.89</v>
      </c>
      <c r="AE25" s="72">
        <v>7.72</v>
      </c>
      <c r="AF25" s="68"/>
      <c r="AG25" s="22">
        <f t="shared" si="0"/>
        <v>100</v>
      </c>
      <c r="AH25" s="75"/>
      <c r="AI25" s="68"/>
      <c r="AJ25" s="71">
        <v>16.78</v>
      </c>
      <c r="AK25" s="72">
        <v>3.27</v>
      </c>
      <c r="AL25" s="72">
        <v>9.0299999999999994</v>
      </c>
      <c r="AM25" s="68"/>
      <c r="AN25" s="68"/>
      <c r="AO25" s="75"/>
      <c r="AP25" s="68"/>
      <c r="AQ25" s="71">
        <v>16.78</v>
      </c>
      <c r="AR25" s="72">
        <v>2.97</v>
      </c>
      <c r="AS25" s="72">
        <v>7.87</v>
      </c>
      <c r="AT25" s="68"/>
      <c r="AU25" s="68"/>
      <c r="AV25" s="75"/>
      <c r="AW25" s="68"/>
      <c r="AX25" s="71">
        <v>16.78</v>
      </c>
      <c r="AY25" s="72">
        <v>3.37</v>
      </c>
      <c r="AZ25" s="72">
        <v>10.34</v>
      </c>
      <c r="BA25" s="68"/>
      <c r="BB25" s="68"/>
      <c r="BC25" s="75"/>
    </row>
    <row r="26" spans="1:55" x14ac:dyDescent="0.25">
      <c r="A26" s="71">
        <v>19.809999999999999</v>
      </c>
      <c r="B26" s="72">
        <v>3.57</v>
      </c>
      <c r="C26" s="72">
        <v>9.44</v>
      </c>
      <c r="D26" s="68"/>
      <c r="E26" s="68"/>
      <c r="F26" s="75"/>
      <c r="G26" s="68"/>
      <c r="H26" s="71">
        <v>19.809999999999999</v>
      </c>
      <c r="I26" s="72">
        <v>5.43</v>
      </c>
      <c r="J26" s="72">
        <v>10.56</v>
      </c>
      <c r="K26" s="68"/>
      <c r="L26" s="68"/>
      <c r="M26" s="75"/>
      <c r="N26" s="68"/>
      <c r="O26" s="71">
        <v>19.809999999999999</v>
      </c>
      <c r="P26" s="72">
        <v>4.6100000000000003</v>
      </c>
      <c r="Q26" s="72">
        <v>11.94</v>
      </c>
      <c r="R26" s="68"/>
      <c r="S26" s="68"/>
      <c r="T26" s="75"/>
      <c r="U26" s="68"/>
      <c r="V26" s="71">
        <v>19.809999999999999</v>
      </c>
      <c r="W26" s="72">
        <v>1.85</v>
      </c>
      <c r="X26" s="72">
        <v>9.59</v>
      </c>
      <c r="Y26" s="68"/>
      <c r="Z26" s="68"/>
      <c r="AA26" s="75"/>
      <c r="AB26" s="68"/>
      <c r="AC26" s="71">
        <v>19.809999999999999</v>
      </c>
      <c r="AD26" s="72">
        <v>3.61</v>
      </c>
      <c r="AE26" s="72">
        <v>9.01</v>
      </c>
      <c r="AF26" s="68"/>
      <c r="AG26" s="22">
        <f t="shared" si="0"/>
        <v>100</v>
      </c>
      <c r="AH26" s="75"/>
      <c r="AI26" s="68"/>
      <c r="AJ26" s="71">
        <v>19.809999999999999</v>
      </c>
      <c r="AK26" s="72">
        <v>3.88</v>
      </c>
      <c r="AL26" s="72">
        <v>10.34</v>
      </c>
      <c r="AM26" s="68"/>
      <c r="AN26" s="68"/>
      <c r="AO26" s="75"/>
      <c r="AP26" s="68"/>
      <c r="AQ26" s="71">
        <v>19.809999999999999</v>
      </c>
      <c r="AR26" s="72">
        <v>3.76</v>
      </c>
      <c r="AS26" s="72">
        <v>9.18</v>
      </c>
      <c r="AT26" s="68"/>
      <c r="AU26" s="68"/>
      <c r="AV26" s="75"/>
      <c r="AW26" s="68"/>
      <c r="AX26" s="71">
        <v>19.809999999999999</v>
      </c>
      <c r="AY26" s="72">
        <v>4.3</v>
      </c>
      <c r="AZ26" s="72">
        <v>12.13</v>
      </c>
      <c r="BA26" s="68"/>
      <c r="BB26" s="68"/>
      <c r="BC26" s="75"/>
    </row>
    <row r="27" spans="1:55" x14ac:dyDescent="0.25">
      <c r="A27" s="71">
        <v>23.37</v>
      </c>
      <c r="B27" s="72">
        <v>4.09</v>
      </c>
      <c r="C27" s="72">
        <v>10.76</v>
      </c>
      <c r="D27" s="68"/>
      <c r="E27" s="68"/>
      <c r="F27" s="75"/>
      <c r="G27" s="68"/>
      <c r="H27" s="71">
        <v>23.37</v>
      </c>
      <c r="I27" s="72">
        <v>6.71</v>
      </c>
      <c r="J27" s="72">
        <v>12.44</v>
      </c>
      <c r="K27" s="68"/>
      <c r="L27" s="68"/>
      <c r="M27" s="75"/>
      <c r="N27" s="68"/>
      <c r="O27" s="71">
        <v>23.37</v>
      </c>
      <c r="P27" s="72">
        <v>5.42</v>
      </c>
      <c r="Q27" s="72">
        <v>13.88</v>
      </c>
      <c r="R27" s="68"/>
      <c r="S27" s="68"/>
      <c r="T27" s="75"/>
      <c r="U27" s="68"/>
      <c r="V27" s="71">
        <v>23.37</v>
      </c>
      <c r="W27" s="72">
        <v>2.2599999999999998</v>
      </c>
      <c r="X27" s="72">
        <v>11.37</v>
      </c>
      <c r="Y27" s="68"/>
      <c r="Z27" s="68"/>
      <c r="AA27" s="75"/>
      <c r="AB27" s="68"/>
      <c r="AC27" s="71">
        <v>23.37</v>
      </c>
      <c r="AD27" s="72">
        <v>4.45</v>
      </c>
      <c r="AE27" s="72">
        <v>10.6</v>
      </c>
      <c r="AF27" s="68"/>
      <c r="AG27" s="22">
        <f t="shared" si="0"/>
        <v>100</v>
      </c>
      <c r="AH27" s="75"/>
      <c r="AI27" s="68"/>
      <c r="AJ27" s="71">
        <v>23.37</v>
      </c>
      <c r="AK27" s="72">
        <v>4.51</v>
      </c>
      <c r="AL27" s="72">
        <v>11.86</v>
      </c>
      <c r="AM27" s="68"/>
      <c r="AN27" s="68"/>
      <c r="AO27" s="75"/>
      <c r="AP27" s="68"/>
      <c r="AQ27" s="71">
        <v>23.37</v>
      </c>
      <c r="AR27" s="72">
        <v>4.66</v>
      </c>
      <c r="AS27" s="72">
        <v>10.8</v>
      </c>
      <c r="AT27" s="68"/>
      <c r="AU27" s="68"/>
      <c r="AV27" s="75"/>
      <c r="AW27" s="68"/>
      <c r="AX27" s="71">
        <v>23.37</v>
      </c>
      <c r="AY27" s="72">
        <v>5.34</v>
      </c>
      <c r="AZ27" s="72">
        <v>14.36</v>
      </c>
      <c r="BA27" s="68"/>
      <c r="BB27" s="68"/>
      <c r="BC27" s="75"/>
    </row>
    <row r="28" spans="1:55" x14ac:dyDescent="0.25">
      <c r="A28" s="71">
        <v>27.58</v>
      </c>
      <c r="B28" s="72">
        <v>4.7</v>
      </c>
      <c r="C28" s="72">
        <v>12.27</v>
      </c>
      <c r="D28" s="68"/>
      <c r="E28" s="68"/>
      <c r="F28" s="75"/>
      <c r="G28" s="68"/>
      <c r="H28" s="71">
        <v>27.58</v>
      </c>
      <c r="I28" s="72">
        <v>8.34</v>
      </c>
      <c r="J28" s="72">
        <v>14.78</v>
      </c>
      <c r="K28" s="68"/>
      <c r="L28" s="68"/>
      <c r="M28" s="75"/>
      <c r="N28" s="68"/>
      <c r="O28" s="71">
        <v>27.58</v>
      </c>
      <c r="P28" s="72">
        <v>6.35</v>
      </c>
      <c r="Q28" s="72">
        <v>16.149999999999999</v>
      </c>
      <c r="R28" s="68"/>
      <c r="S28" s="68"/>
      <c r="T28" s="75"/>
      <c r="U28" s="68"/>
      <c r="V28" s="71">
        <v>27.58</v>
      </c>
      <c r="W28" s="72">
        <v>2.69</v>
      </c>
      <c r="X28" s="72">
        <v>13.5</v>
      </c>
      <c r="Y28" s="68"/>
      <c r="Z28" s="68"/>
      <c r="AA28" s="75"/>
      <c r="AB28" s="68"/>
      <c r="AC28" s="71">
        <v>27.58</v>
      </c>
      <c r="AD28" s="72">
        <v>5.49</v>
      </c>
      <c r="AE28" s="72">
        <v>12.56</v>
      </c>
      <c r="AF28" s="68"/>
      <c r="AG28" s="22">
        <f t="shared" si="0"/>
        <v>100</v>
      </c>
      <c r="AH28" s="75"/>
      <c r="AI28" s="68"/>
      <c r="AJ28" s="71">
        <v>27.58</v>
      </c>
      <c r="AK28" s="72">
        <v>5.27</v>
      </c>
      <c r="AL28" s="72">
        <v>13.63</v>
      </c>
      <c r="AM28" s="68"/>
      <c r="AN28" s="68"/>
      <c r="AO28" s="75"/>
      <c r="AP28" s="68"/>
      <c r="AQ28" s="71">
        <v>27.58</v>
      </c>
      <c r="AR28" s="72">
        <v>5.85</v>
      </c>
      <c r="AS28" s="72">
        <v>12.83</v>
      </c>
      <c r="AT28" s="68"/>
      <c r="AU28" s="68"/>
      <c r="AV28" s="75"/>
      <c r="AW28" s="68"/>
      <c r="AX28" s="71">
        <v>27.58</v>
      </c>
      <c r="AY28" s="72">
        <v>6.66</v>
      </c>
      <c r="AZ28" s="72">
        <v>17.149999999999999</v>
      </c>
      <c r="BA28" s="68"/>
      <c r="BB28" s="68"/>
      <c r="BC28" s="75"/>
    </row>
    <row r="29" spans="1:55" x14ac:dyDescent="0.25">
      <c r="A29" s="71">
        <v>32.549999999999997</v>
      </c>
      <c r="B29" s="72">
        <v>5.38</v>
      </c>
      <c r="C29" s="72">
        <v>14</v>
      </c>
      <c r="D29" s="68"/>
      <c r="E29" s="68"/>
      <c r="F29" s="75"/>
      <c r="G29" s="68"/>
      <c r="H29" s="71">
        <v>32.549999999999997</v>
      </c>
      <c r="I29" s="72">
        <v>10.32</v>
      </c>
      <c r="J29" s="72">
        <v>17.670000000000002</v>
      </c>
      <c r="K29" s="68"/>
      <c r="L29" s="68"/>
      <c r="M29" s="75"/>
      <c r="N29" s="68"/>
      <c r="O29" s="71">
        <v>32.549999999999997</v>
      </c>
      <c r="P29" s="72">
        <v>7.44</v>
      </c>
      <c r="Q29" s="72">
        <v>18.82</v>
      </c>
      <c r="R29" s="68"/>
      <c r="S29" s="68"/>
      <c r="T29" s="75"/>
      <c r="U29" s="68"/>
      <c r="V29" s="71">
        <v>32.549999999999997</v>
      </c>
      <c r="W29" s="72">
        <v>3.25</v>
      </c>
      <c r="X29" s="72">
        <v>16.059999999999999</v>
      </c>
      <c r="Y29" s="68"/>
      <c r="Z29" s="68"/>
      <c r="AA29" s="75"/>
      <c r="AB29" s="68"/>
      <c r="AC29" s="71">
        <v>32.549999999999997</v>
      </c>
      <c r="AD29" s="72">
        <v>6.79</v>
      </c>
      <c r="AE29" s="72">
        <v>14.99</v>
      </c>
      <c r="AF29" s="68"/>
      <c r="AG29" s="22">
        <f>100-AF29</f>
        <v>100</v>
      </c>
      <c r="AH29" s="75"/>
      <c r="AI29" s="68"/>
      <c r="AJ29" s="71">
        <v>32.549999999999997</v>
      </c>
      <c r="AK29" s="72">
        <v>6.22</v>
      </c>
      <c r="AL29" s="72">
        <v>15.73</v>
      </c>
      <c r="AM29" s="68"/>
      <c r="AN29" s="68"/>
      <c r="AO29" s="75"/>
      <c r="AP29" s="68"/>
      <c r="AQ29" s="71">
        <v>32.549999999999997</v>
      </c>
      <c r="AR29" s="72">
        <v>7.39</v>
      </c>
      <c r="AS29" s="72">
        <v>15.4</v>
      </c>
      <c r="AT29" s="68"/>
      <c r="AU29" s="68"/>
      <c r="AV29" s="75"/>
      <c r="AW29" s="68"/>
      <c r="AX29" s="71">
        <v>32.549999999999997</v>
      </c>
      <c r="AY29" s="72">
        <v>8.31</v>
      </c>
      <c r="AZ29" s="72">
        <v>20.62</v>
      </c>
      <c r="BA29" s="68"/>
      <c r="BB29" s="68"/>
      <c r="BC29" s="75"/>
    </row>
    <row r="30" spans="1:55" x14ac:dyDescent="0.25">
      <c r="A30" s="71">
        <v>38.409999999999997</v>
      </c>
      <c r="B30" s="72">
        <v>6.36</v>
      </c>
      <c r="C30" s="72">
        <v>16.05</v>
      </c>
      <c r="D30" s="68"/>
      <c r="E30" s="68"/>
      <c r="F30" s="75"/>
      <c r="G30" s="68"/>
      <c r="H30" s="71">
        <v>38.409999999999997</v>
      </c>
      <c r="I30" s="72">
        <v>12.87</v>
      </c>
      <c r="J30" s="72">
        <v>21.28</v>
      </c>
      <c r="K30" s="68"/>
      <c r="L30" s="68"/>
      <c r="M30" s="75"/>
      <c r="N30" s="68"/>
      <c r="O30" s="71">
        <v>38.409999999999997</v>
      </c>
      <c r="P30" s="72">
        <v>8.89</v>
      </c>
      <c r="Q30" s="72">
        <v>22</v>
      </c>
      <c r="R30" s="68"/>
      <c r="S30" s="68"/>
      <c r="T30" s="75"/>
      <c r="U30" s="68"/>
      <c r="V30" s="71">
        <v>38.409999999999997</v>
      </c>
      <c r="W30" s="72">
        <v>4.09</v>
      </c>
      <c r="X30" s="72">
        <v>19.29</v>
      </c>
      <c r="Y30" s="68"/>
      <c r="Z30" s="68"/>
      <c r="AA30" s="75"/>
      <c r="AB30" s="68"/>
      <c r="AC30" s="71">
        <v>38.409999999999997</v>
      </c>
      <c r="AD30" s="72">
        <v>8.5399999999999991</v>
      </c>
      <c r="AE30" s="72">
        <v>18.04</v>
      </c>
      <c r="AF30" s="68"/>
      <c r="AG30" s="68"/>
      <c r="AH30" s="75"/>
      <c r="AI30" s="68"/>
      <c r="AJ30" s="71">
        <v>38.409999999999997</v>
      </c>
      <c r="AK30" s="72">
        <v>7.53</v>
      </c>
      <c r="AL30" s="72">
        <v>18.260000000000002</v>
      </c>
      <c r="AM30" s="68"/>
      <c r="AN30" s="68"/>
      <c r="AO30" s="75"/>
      <c r="AP30" s="68"/>
      <c r="AQ30" s="71">
        <v>38.409999999999997</v>
      </c>
      <c r="AR30" s="72">
        <v>9.44</v>
      </c>
      <c r="AS30" s="72">
        <v>18.68</v>
      </c>
      <c r="AT30" s="68"/>
      <c r="AU30" s="68"/>
      <c r="AV30" s="75"/>
      <c r="AW30" s="68"/>
      <c r="AX30" s="71">
        <v>38.409999999999997</v>
      </c>
      <c r="AY30" s="72">
        <v>10.42</v>
      </c>
      <c r="AZ30" s="72">
        <v>24.97</v>
      </c>
      <c r="BA30" s="68"/>
      <c r="BB30" s="68"/>
      <c r="BC30" s="75"/>
    </row>
    <row r="31" spans="1:55" x14ac:dyDescent="0.25">
      <c r="A31" s="71">
        <v>45.32</v>
      </c>
      <c r="B31" s="72">
        <v>7.68</v>
      </c>
      <c r="C31" s="72">
        <v>18.510000000000002</v>
      </c>
      <c r="D31" s="68"/>
      <c r="E31" s="68"/>
      <c r="F31" s="75"/>
      <c r="G31" s="68"/>
      <c r="H31" s="71">
        <v>45.32</v>
      </c>
      <c r="I31" s="72">
        <v>15.91</v>
      </c>
      <c r="J31" s="72">
        <v>25.74</v>
      </c>
      <c r="K31" s="68"/>
      <c r="L31" s="68"/>
      <c r="M31" s="75"/>
      <c r="N31" s="68"/>
      <c r="O31" s="71">
        <v>45.32</v>
      </c>
      <c r="P31" s="72">
        <v>10.75</v>
      </c>
      <c r="Q31" s="72">
        <v>25.85</v>
      </c>
      <c r="R31" s="68"/>
      <c r="S31" s="68"/>
      <c r="T31" s="75"/>
      <c r="U31" s="68"/>
      <c r="V31" s="71">
        <v>45.32</v>
      </c>
      <c r="W31" s="72">
        <v>5.0999999999999996</v>
      </c>
      <c r="X31" s="72">
        <v>23.31</v>
      </c>
      <c r="Y31" s="68"/>
      <c r="Z31" s="68"/>
      <c r="AA31" s="75"/>
      <c r="AB31" s="68"/>
      <c r="AC31" s="71">
        <v>45.32</v>
      </c>
      <c r="AD31" s="72">
        <v>10.7</v>
      </c>
      <c r="AE31" s="72">
        <v>21.87</v>
      </c>
      <c r="AF31" s="68"/>
      <c r="AG31" s="68"/>
      <c r="AH31" s="75"/>
      <c r="AI31" s="68"/>
      <c r="AJ31" s="71">
        <v>45.32</v>
      </c>
      <c r="AK31" s="72">
        <v>9.34</v>
      </c>
      <c r="AL31" s="72">
        <v>21.41</v>
      </c>
      <c r="AM31" s="68"/>
      <c r="AN31" s="68"/>
      <c r="AO31" s="75"/>
      <c r="AP31" s="68"/>
      <c r="AQ31" s="71">
        <v>45.32</v>
      </c>
      <c r="AR31" s="72">
        <v>12.08</v>
      </c>
      <c r="AS31" s="72">
        <v>22.87</v>
      </c>
      <c r="AT31" s="68"/>
      <c r="AU31" s="68"/>
      <c r="AV31" s="75"/>
      <c r="AW31" s="68"/>
      <c r="AX31" s="71">
        <v>45.32</v>
      </c>
      <c r="AY31" s="72">
        <v>12.86</v>
      </c>
      <c r="AZ31" s="72">
        <v>30.34</v>
      </c>
      <c r="BA31" s="68"/>
      <c r="BB31" s="68"/>
      <c r="BC31" s="75"/>
    </row>
    <row r="32" spans="1:55" x14ac:dyDescent="0.25">
      <c r="A32" s="71">
        <v>53.48</v>
      </c>
      <c r="B32" s="72">
        <v>9.06</v>
      </c>
      <c r="C32" s="72">
        <v>21.42</v>
      </c>
      <c r="D32" s="68"/>
      <c r="E32" s="68"/>
      <c r="F32" s="75"/>
      <c r="G32" s="68"/>
      <c r="H32" s="71">
        <v>53.48</v>
      </c>
      <c r="I32" s="72">
        <v>18.75</v>
      </c>
      <c r="J32" s="72">
        <v>30.99</v>
      </c>
      <c r="K32" s="68"/>
      <c r="L32" s="68"/>
      <c r="M32" s="75"/>
      <c r="N32" s="68"/>
      <c r="O32" s="71">
        <v>53.48</v>
      </c>
      <c r="P32" s="72">
        <v>12.79</v>
      </c>
      <c r="Q32" s="72">
        <v>30.44</v>
      </c>
      <c r="R32" s="68"/>
      <c r="S32" s="68"/>
      <c r="T32" s="75"/>
      <c r="U32" s="68"/>
      <c r="V32" s="71">
        <v>53.48</v>
      </c>
      <c r="W32" s="72">
        <v>6.13</v>
      </c>
      <c r="X32" s="72">
        <v>28.14</v>
      </c>
      <c r="Y32" s="68"/>
      <c r="Z32" s="68"/>
      <c r="AA32" s="75"/>
      <c r="AB32" s="68"/>
      <c r="AC32" s="71">
        <v>53.48</v>
      </c>
      <c r="AD32" s="72">
        <v>12.92</v>
      </c>
      <c r="AE32" s="72">
        <v>26.49</v>
      </c>
      <c r="AF32" s="68"/>
      <c r="AG32" s="68"/>
      <c r="AH32" s="75"/>
      <c r="AI32" s="68"/>
      <c r="AJ32" s="71">
        <v>53.48</v>
      </c>
      <c r="AK32" s="72">
        <v>11.38</v>
      </c>
      <c r="AL32" s="72">
        <v>25.24</v>
      </c>
      <c r="AM32" s="68"/>
      <c r="AN32" s="68"/>
      <c r="AO32" s="75"/>
      <c r="AP32" s="68"/>
      <c r="AQ32" s="71">
        <v>53.48</v>
      </c>
      <c r="AR32" s="72">
        <v>14.85</v>
      </c>
      <c r="AS32" s="72">
        <v>28.03</v>
      </c>
      <c r="AT32" s="68"/>
      <c r="AU32" s="68"/>
      <c r="AV32" s="75"/>
      <c r="AW32" s="68"/>
      <c r="AX32" s="71">
        <v>53.48</v>
      </c>
      <c r="AY32" s="72">
        <v>15.05</v>
      </c>
      <c r="AZ32" s="72">
        <v>36.630000000000003</v>
      </c>
      <c r="BA32" s="68"/>
      <c r="BB32" s="68"/>
      <c r="BC32" s="75"/>
    </row>
    <row r="33" spans="1:55" x14ac:dyDescent="0.25">
      <c r="A33" s="71">
        <v>63.11</v>
      </c>
      <c r="B33" s="72">
        <v>10.95</v>
      </c>
      <c r="C33" s="72">
        <v>24.94</v>
      </c>
      <c r="D33" s="68"/>
      <c r="E33" s="68"/>
      <c r="F33" s="75"/>
      <c r="G33" s="68"/>
      <c r="H33" s="71">
        <v>63.11</v>
      </c>
      <c r="I33" s="72">
        <v>21.74</v>
      </c>
      <c r="J33" s="72">
        <v>37.08</v>
      </c>
      <c r="K33" s="68"/>
      <c r="L33" s="68"/>
      <c r="M33" s="75"/>
      <c r="N33" s="68"/>
      <c r="O33" s="71">
        <v>63.11</v>
      </c>
      <c r="P33" s="72">
        <v>15.29</v>
      </c>
      <c r="Q33" s="72">
        <v>35.909999999999997</v>
      </c>
      <c r="R33" s="68"/>
      <c r="S33" s="68"/>
      <c r="T33" s="75"/>
      <c r="U33" s="68"/>
      <c r="V33" s="71">
        <v>63.11</v>
      </c>
      <c r="W33" s="72">
        <v>7.19</v>
      </c>
      <c r="X33" s="72">
        <v>33.81</v>
      </c>
      <c r="Y33" s="68"/>
      <c r="Z33" s="68"/>
      <c r="AA33" s="75"/>
      <c r="AB33" s="68"/>
      <c r="AC33" s="71">
        <v>63.11</v>
      </c>
      <c r="AD33" s="72">
        <v>15.42</v>
      </c>
      <c r="AE33" s="72">
        <v>32.01</v>
      </c>
      <c r="AF33" s="68"/>
      <c r="AG33" s="68"/>
      <c r="AH33" s="75"/>
      <c r="AI33" s="68"/>
      <c r="AJ33" s="71">
        <v>63.11</v>
      </c>
      <c r="AK33" s="72">
        <v>14.12</v>
      </c>
      <c r="AL33" s="72">
        <v>30</v>
      </c>
      <c r="AM33" s="68"/>
      <c r="AN33" s="68"/>
      <c r="AO33" s="75"/>
      <c r="AP33" s="68"/>
      <c r="AQ33" s="71">
        <v>63.11</v>
      </c>
      <c r="AR33" s="72">
        <v>18.079999999999998</v>
      </c>
      <c r="AS33" s="72">
        <v>34.31</v>
      </c>
      <c r="AT33" s="68"/>
      <c r="AU33" s="68"/>
      <c r="AV33" s="75"/>
      <c r="AW33" s="68"/>
      <c r="AX33" s="71">
        <v>63.11</v>
      </c>
      <c r="AY33" s="72">
        <v>16.98</v>
      </c>
      <c r="AZ33" s="72">
        <v>43.72</v>
      </c>
      <c r="BA33" s="68"/>
      <c r="BB33" s="68"/>
      <c r="BC33" s="75"/>
    </row>
    <row r="34" spans="1:55" x14ac:dyDescent="0.25">
      <c r="A34" s="71">
        <v>74.48</v>
      </c>
      <c r="B34" s="72">
        <v>12.65</v>
      </c>
      <c r="C34" s="72">
        <v>29.01</v>
      </c>
      <c r="D34" s="68"/>
      <c r="E34" s="68"/>
      <c r="F34" s="75"/>
      <c r="G34" s="68"/>
      <c r="H34" s="71">
        <v>74.48</v>
      </c>
      <c r="I34" s="72">
        <v>23.29</v>
      </c>
      <c r="J34" s="72">
        <v>43.6</v>
      </c>
      <c r="K34" s="68"/>
      <c r="L34" s="68"/>
      <c r="M34" s="75"/>
      <c r="N34" s="68"/>
      <c r="O34" s="71">
        <v>74.48</v>
      </c>
      <c r="P34" s="72">
        <v>17.34</v>
      </c>
      <c r="Q34" s="72">
        <v>42.13</v>
      </c>
      <c r="R34" s="68"/>
      <c r="S34" s="68"/>
      <c r="T34" s="75"/>
      <c r="U34" s="68"/>
      <c r="V34" s="71">
        <v>74.48</v>
      </c>
      <c r="W34" s="72">
        <v>7.78</v>
      </c>
      <c r="X34" s="72">
        <v>39.94</v>
      </c>
      <c r="Y34" s="68"/>
      <c r="Z34" s="68"/>
      <c r="AA34" s="75"/>
      <c r="AB34" s="68"/>
      <c r="AC34" s="71">
        <v>74.48</v>
      </c>
      <c r="AD34" s="72">
        <v>17.07</v>
      </c>
      <c r="AE34" s="72">
        <v>38.11</v>
      </c>
      <c r="AF34" s="68"/>
      <c r="AG34" s="68"/>
      <c r="AH34" s="75"/>
      <c r="AI34" s="68"/>
      <c r="AJ34" s="71">
        <v>74.48</v>
      </c>
      <c r="AK34" s="72">
        <v>16.690000000000001</v>
      </c>
      <c r="AL34" s="72">
        <v>35.619999999999997</v>
      </c>
      <c r="AM34" s="68"/>
      <c r="AN34" s="68"/>
      <c r="AO34" s="75"/>
      <c r="AP34" s="68"/>
      <c r="AQ34" s="71">
        <v>74.48</v>
      </c>
      <c r="AR34" s="72">
        <v>20.48</v>
      </c>
      <c r="AS34" s="72">
        <v>41.43</v>
      </c>
      <c r="AT34" s="68"/>
      <c r="AU34" s="68"/>
      <c r="AV34" s="75"/>
      <c r="AW34" s="68"/>
      <c r="AX34" s="71">
        <v>74.48</v>
      </c>
      <c r="AY34" s="72">
        <v>17.59</v>
      </c>
      <c r="AZ34" s="72">
        <v>51.07</v>
      </c>
      <c r="BA34" s="68"/>
      <c r="BB34" s="68"/>
      <c r="BC34" s="75"/>
    </row>
    <row r="35" spans="1:55" x14ac:dyDescent="0.25">
      <c r="A35" s="71">
        <v>87.89</v>
      </c>
      <c r="B35" s="72">
        <v>15.15</v>
      </c>
      <c r="C35" s="72">
        <v>33.880000000000003</v>
      </c>
      <c r="D35" s="68"/>
      <c r="E35" s="68"/>
      <c r="F35" s="75"/>
      <c r="G35" s="68"/>
      <c r="H35" s="71">
        <v>87.89</v>
      </c>
      <c r="I35" s="72">
        <v>24.49</v>
      </c>
      <c r="J35" s="72">
        <v>50.46</v>
      </c>
      <c r="K35" s="68"/>
      <c r="L35" s="68"/>
      <c r="M35" s="75"/>
      <c r="N35" s="68"/>
      <c r="O35" s="71">
        <v>87.89</v>
      </c>
      <c r="P35" s="72">
        <v>19.47</v>
      </c>
      <c r="Q35" s="72">
        <v>49.1</v>
      </c>
      <c r="R35" s="68"/>
      <c r="S35" s="68"/>
      <c r="T35" s="75"/>
      <c r="U35" s="68"/>
      <c r="V35" s="71">
        <v>87.89</v>
      </c>
      <c r="W35" s="72">
        <v>8.5299999999999994</v>
      </c>
      <c r="X35" s="72">
        <v>46.67</v>
      </c>
      <c r="Y35" s="68"/>
      <c r="Z35" s="68"/>
      <c r="AA35" s="75"/>
      <c r="AB35" s="68"/>
      <c r="AC35" s="71">
        <v>87.89</v>
      </c>
      <c r="AD35" s="72">
        <v>18.649999999999999</v>
      </c>
      <c r="AE35" s="72">
        <v>44.78</v>
      </c>
      <c r="AF35" s="68"/>
      <c r="AG35" s="68"/>
      <c r="AH35" s="75"/>
      <c r="AI35" s="68"/>
      <c r="AJ35" s="71">
        <v>87.89</v>
      </c>
      <c r="AK35" s="72">
        <v>19.78</v>
      </c>
      <c r="AL35" s="72">
        <v>42.29</v>
      </c>
      <c r="AM35" s="68"/>
      <c r="AN35" s="68"/>
      <c r="AO35" s="75"/>
      <c r="AP35" s="68"/>
      <c r="AQ35" s="71">
        <v>87.89</v>
      </c>
      <c r="AR35" s="72">
        <v>22.69</v>
      </c>
      <c r="AS35" s="72">
        <v>49.31</v>
      </c>
      <c r="AT35" s="68"/>
      <c r="AU35" s="68"/>
      <c r="AV35" s="75"/>
      <c r="AW35" s="68"/>
      <c r="AX35" s="71">
        <v>87.89</v>
      </c>
      <c r="AY35" s="72">
        <v>17.87</v>
      </c>
      <c r="AZ35" s="72">
        <v>58.54</v>
      </c>
      <c r="BA35" s="68"/>
      <c r="BB35" s="68"/>
      <c r="BC35" s="75"/>
    </row>
    <row r="36" spans="1:55" x14ac:dyDescent="0.25">
      <c r="A36" s="71">
        <v>103.72</v>
      </c>
      <c r="B36" s="72">
        <v>16.86</v>
      </c>
      <c r="C36" s="72">
        <v>39.29</v>
      </c>
      <c r="D36" s="68"/>
      <c r="E36" s="68"/>
      <c r="F36" s="75"/>
      <c r="G36" s="68"/>
      <c r="H36" s="71">
        <v>103.72</v>
      </c>
      <c r="I36" s="72">
        <v>23.19</v>
      </c>
      <c r="J36" s="72">
        <v>56.96</v>
      </c>
      <c r="K36" s="68"/>
      <c r="L36" s="68"/>
      <c r="M36" s="75"/>
      <c r="N36" s="68"/>
      <c r="O36" s="71">
        <v>103.72</v>
      </c>
      <c r="P36" s="72">
        <v>19.46</v>
      </c>
      <c r="Q36" s="72">
        <v>56.07</v>
      </c>
      <c r="R36" s="68"/>
      <c r="S36" s="68"/>
      <c r="T36" s="75"/>
      <c r="U36" s="68"/>
      <c r="V36" s="71">
        <v>103.72</v>
      </c>
      <c r="W36" s="72">
        <v>8.26</v>
      </c>
      <c r="X36" s="72">
        <v>53.17</v>
      </c>
      <c r="Y36" s="68"/>
      <c r="Z36" s="68"/>
      <c r="AA36" s="75"/>
      <c r="AB36" s="68"/>
      <c r="AC36" s="71">
        <v>103.72</v>
      </c>
      <c r="AD36" s="72">
        <v>18.489999999999998</v>
      </c>
      <c r="AE36" s="72">
        <v>51.4</v>
      </c>
      <c r="AF36" s="68"/>
      <c r="AG36" s="68"/>
      <c r="AH36" s="75"/>
      <c r="AI36" s="68"/>
      <c r="AJ36" s="71">
        <v>103.72</v>
      </c>
      <c r="AK36" s="72">
        <v>21.37</v>
      </c>
      <c r="AL36" s="72">
        <v>49.49</v>
      </c>
      <c r="AM36" s="68"/>
      <c r="AN36" s="68"/>
      <c r="AO36" s="75"/>
      <c r="AP36" s="68"/>
      <c r="AQ36" s="71">
        <v>103.72</v>
      </c>
      <c r="AR36" s="72">
        <v>22.49</v>
      </c>
      <c r="AS36" s="72">
        <v>57.12</v>
      </c>
      <c r="AT36" s="68"/>
      <c r="AU36" s="68"/>
      <c r="AV36" s="75"/>
      <c r="AW36" s="68"/>
      <c r="AX36" s="71">
        <v>103.72</v>
      </c>
      <c r="AY36" s="72">
        <v>16.350000000000001</v>
      </c>
      <c r="AZ36" s="72">
        <v>65.37</v>
      </c>
      <c r="BA36" s="68"/>
      <c r="BB36" s="68"/>
      <c r="BC36" s="75"/>
    </row>
    <row r="37" spans="1:55" x14ac:dyDescent="0.25">
      <c r="A37" s="71">
        <v>122.39</v>
      </c>
      <c r="B37" s="72">
        <v>19.03</v>
      </c>
      <c r="C37" s="72">
        <v>45.41</v>
      </c>
      <c r="D37" s="68"/>
      <c r="E37" s="68"/>
      <c r="F37" s="75"/>
      <c r="G37" s="68"/>
      <c r="H37" s="71">
        <v>122.39</v>
      </c>
      <c r="I37" s="72">
        <v>21.82</v>
      </c>
      <c r="J37" s="72">
        <v>63.07</v>
      </c>
      <c r="K37" s="68"/>
      <c r="L37" s="68"/>
      <c r="M37" s="75"/>
      <c r="N37" s="68"/>
      <c r="O37" s="71">
        <v>122.39</v>
      </c>
      <c r="P37" s="72">
        <v>18.940000000000001</v>
      </c>
      <c r="Q37" s="72">
        <v>62.86</v>
      </c>
      <c r="R37" s="68"/>
      <c r="S37" s="68"/>
      <c r="T37" s="75"/>
      <c r="U37" s="68"/>
      <c r="V37" s="71">
        <v>122.39</v>
      </c>
      <c r="W37" s="72">
        <v>8.0500000000000007</v>
      </c>
      <c r="X37" s="72">
        <v>59.52</v>
      </c>
      <c r="Y37" s="68"/>
      <c r="Z37" s="68"/>
      <c r="AA37" s="75"/>
      <c r="AB37" s="68"/>
      <c r="AC37" s="71">
        <v>122.39</v>
      </c>
      <c r="AD37" s="72">
        <v>18.23</v>
      </c>
      <c r="AE37" s="72">
        <v>57.91</v>
      </c>
      <c r="AF37" s="68"/>
      <c r="AG37" s="68"/>
      <c r="AH37" s="75"/>
      <c r="AI37" s="68"/>
      <c r="AJ37" s="71">
        <v>122.39</v>
      </c>
      <c r="AK37" s="72">
        <v>22.35</v>
      </c>
      <c r="AL37" s="72">
        <v>57.02</v>
      </c>
      <c r="AM37" s="68"/>
      <c r="AN37" s="68"/>
      <c r="AO37" s="75"/>
      <c r="AP37" s="68"/>
      <c r="AQ37" s="71">
        <v>122.39</v>
      </c>
      <c r="AR37" s="72">
        <v>21.63</v>
      </c>
      <c r="AS37" s="72">
        <v>64.63</v>
      </c>
      <c r="AT37" s="68"/>
      <c r="AU37" s="68"/>
      <c r="AV37" s="75"/>
      <c r="AW37" s="68"/>
      <c r="AX37" s="71">
        <v>122.39</v>
      </c>
      <c r="AY37" s="72">
        <v>14.8</v>
      </c>
      <c r="AZ37" s="72">
        <v>71.55</v>
      </c>
      <c r="BA37" s="68"/>
      <c r="BB37" s="68"/>
      <c r="BC37" s="75"/>
    </row>
    <row r="38" spans="1:55" x14ac:dyDescent="0.25">
      <c r="A38" s="71">
        <v>144.43</v>
      </c>
      <c r="B38" s="72">
        <v>20.76</v>
      </c>
      <c r="C38" s="72">
        <v>52.08</v>
      </c>
      <c r="D38" s="68"/>
      <c r="E38" s="68"/>
      <c r="F38" s="75"/>
      <c r="G38" s="68"/>
      <c r="H38" s="71">
        <v>144.43</v>
      </c>
      <c r="I38" s="72">
        <v>19.86</v>
      </c>
      <c r="J38" s="72">
        <v>68.63</v>
      </c>
      <c r="K38" s="68"/>
      <c r="L38" s="68"/>
      <c r="M38" s="75"/>
      <c r="N38" s="68"/>
      <c r="O38" s="71">
        <v>144.43</v>
      </c>
      <c r="P38" s="72">
        <v>17.41</v>
      </c>
      <c r="Q38" s="72">
        <v>69.09</v>
      </c>
      <c r="R38" s="68"/>
      <c r="S38" s="68"/>
      <c r="T38" s="75"/>
      <c r="U38" s="68"/>
      <c r="V38" s="71">
        <v>144.43</v>
      </c>
      <c r="W38" s="72">
        <v>7.46</v>
      </c>
      <c r="X38" s="72">
        <v>65.39</v>
      </c>
      <c r="Y38" s="68"/>
      <c r="Z38" s="68"/>
      <c r="AA38" s="75"/>
      <c r="AB38" s="68"/>
      <c r="AC38" s="71">
        <v>144.43</v>
      </c>
      <c r="AD38" s="72">
        <v>17.38</v>
      </c>
      <c r="AE38" s="72">
        <v>64.13</v>
      </c>
      <c r="AF38" s="68"/>
      <c r="AG38" s="68"/>
      <c r="AH38" s="75"/>
      <c r="AI38" s="68"/>
      <c r="AJ38" s="71">
        <v>144.43</v>
      </c>
      <c r="AK38" s="72">
        <v>21.88</v>
      </c>
      <c r="AL38" s="72">
        <v>64.39</v>
      </c>
      <c r="AM38" s="68"/>
      <c r="AN38" s="68"/>
      <c r="AO38" s="75"/>
      <c r="AP38" s="68"/>
      <c r="AQ38" s="71">
        <v>144.43</v>
      </c>
      <c r="AR38" s="72">
        <v>19.489999999999998</v>
      </c>
      <c r="AS38" s="72">
        <v>71.400000000000006</v>
      </c>
      <c r="AT38" s="68"/>
      <c r="AU38" s="68"/>
      <c r="AV38" s="75"/>
      <c r="AW38" s="68"/>
      <c r="AX38" s="71">
        <v>144.43</v>
      </c>
      <c r="AY38" s="72">
        <v>12.79</v>
      </c>
      <c r="AZ38" s="72">
        <v>76.89</v>
      </c>
      <c r="BA38" s="68"/>
      <c r="BB38" s="68"/>
      <c r="BC38" s="75"/>
    </row>
    <row r="39" spans="1:55" x14ac:dyDescent="0.25">
      <c r="A39" s="71">
        <v>170.44</v>
      </c>
      <c r="B39" s="72">
        <v>22.58</v>
      </c>
      <c r="C39" s="72">
        <v>59.34</v>
      </c>
      <c r="D39" s="68"/>
      <c r="E39" s="68"/>
      <c r="F39" s="75"/>
      <c r="G39" s="68"/>
      <c r="H39" s="71">
        <v>170.44</v>
      </c>
      <c r="I39" s="72">
        <v>18.55</v>
      </c>
      <c r="J39" s="72">
        <v>73.83</v>
      </c>
      <c r="K39" s="68"/>
      <c r="L39" s="68"/>
      <c r="M39" s="75"/>
      <c r="N39" s="68"/>
      <c r="O39" s="71">
        <v>170.44</v>
      </c>
      <c r="P39" s="72">
        <v>15.94</v>
      </c>
      <c r="Q39" s="72">
        <v>74.8</v>
      </c>
      <c r="R39" s="68"/>
      <c r="S39" s="68"/>
      <c r="T39" s="75"/>
      <c r="U39" s="68"/>
      <c r="V39" s="71">
        <v>170.44</v>
      </c>
      <c r="W39" s="72">
        <v>7.26</v>
      </c>
      <c r="X39" s="72">
        <v>71.11</v>
      </c>
      <c r="Y39" s="68"/>
      <c r="Z39" s="68"/>
      <c r="AA39" s="75"/>
      <c r="AB39" s="68"/>
      <c r="AC39" s="71">
        <v>170.44</v>
      </c>
      <c r="AD39" s="72">
        <v>16.98</v>
      </c>
      <c r="AE39" s="72">
        <v>70.2</v>
      </c>
      <c r="AF39" s="68"/>
      <c r="AG39" s="68"/>
      <c r="AH39" s="75"/>
      <c r="AI39" s="68"/>
      <c r="AJ39" s="71">
        <v>170.44</v>
      </c>
      <c r="AK39" s="72">
        <v>20.56</v>
      </c>
      <c r="AL39" s="72">
        <v>71.319999999999993</v>
      </c>
      <c r="AM39" s="68"/>
      <c r="AN39" s="68"/>
      <c r="AO39" s="75"/>
      <c r="AP39" s="68"/>
      <c r="AQ39" s="71">
        <v>170.44</v>
      </c>
      <c r="AR39" s="72">
        <v>17.13</v>
      </c>
      <c r="AS39" s="72">
        <v>77.349999999999994</v>
      </c>
      <c r="AT39" s="68"/>
      <c r="AU39" s="68"/>
      <c r="AV39" s="75"/>
      <c r="AW39" s="68"/>
      <c r="AX39" s="71">
        <v>170.44</v>
      </c>
      <c r="AY39" s="72">
        <v>11.1</v>
      </c>
      <c r="AZ39" s="72">
        <v>81.53</v>
      </c>
      <c r="BA39" s="68"/>
      <c r="BB39" s="68"/>
      <c r="BC39" s="75"/>
    </row>
    <row r="40" spans="1:55" x14ac:dyDescent="0.25">
      <c r="A40" s="71">
        <v>201.13</v>
      </c>
      <c r="B40" s="72">
        <v>22.38</v>
      </c>
      <c r="C40" s="72">
        <v>66.53</v>
      </c>
      <c r="D40" s="68"/>
      <c r="E40" s="68"/>
      <c r="F40" s="75"/>
      <c r="G40" s="68"/>
      <c r="H40" s="71">
        <v>201.13</v>
      </c>
      <c r="I40" s="72">
        <v>16.350000000000001</v>
      </c>
      <c r="J40" s="72">
        <v>78.41</v>
      </c>
      <c r="K40" s="68"/>
      <c r="L40" s="68"/>
      <c r="M40" s="75"/>
      <c r="N40" s="68"/>
      <c r="O40" s="71">
        <v>201.13</v>
      </c>
      <c r="P40" s="72">
        <v>13.61</v>
      </c>
      <c r="Q40" s="72">
        <v>79.680000000000007</v>
      </c>
      <c r="R40" s="68"/>
      <c r="S40" s="68"/>
      <c r="T40" s="75"/>
      <c r="U40" s="68"/>
      <c r="V40" s="71">
        <v>201.13</v>
      </c>
      <c r="W40" s="72">
        <v>6.81</v>
      </c>
      <c r="X40" s="72">
        <v>76.48</v>
      </c>
      <c r="Y40" s="68"/>
      <c r="Z40" s="68"/>
      <c r="AA40" s="75"/>
      <c r="AB40" s="68"/>
      <c r="AC40" s="71">
        <v>201.13</v>
      </c>
      <c r="AD40" s="72">
        <v>15.89</v>
      </c>
      <c r="AE40" s="72">
        <v>75.88</v>
      </c>
      <c r="AF40" s="68"/>
      <c r="AG40" s="68"/>
      <c r="AH40" s="75"/>
      <c r="AI40" s="68"/>
      <c r="AJ40" s="71">
        <v>201.13</v>
      </c>
      <c r="AK40" s="72">
        <v>17.39</v>
      </c>
      <c r="AL40" s="72">
        <v>77.17</v>
      </c>
      <c r="AM40" s="68"/>
      <c r="AN40" s="68"/>
      <c r="AO40" s="75"/>
      <c r="AP40" s="68"/>
      <c r="AQ40" s="71">
        <v>201.13</v>
      </c>
      <c r="AR40" s="72">
        <v>13.87</v>
      </c>
      <c r="AS40" s="72">
        <v>82.17</v>
      </c>
      <c r="AT40" s="68"/>
      <c r="AU40" s="68"/>
      <c r="AV40" s="75"/>
      <c r="AW40" s="68"/>
      <c r="AX40" s="71">
        <v>201.13</v>
      </c>
      <c r="AY40" s="72">
        <v>8.9600000000000009</v>
      </c>
      <c r="AZ40" s="72">
        <v>85.27</v>
      </c>
      <c r="BA40" s="68"/>
      <c r="BB40" s="68"/>
      <c r="BC40" s="75"/>
    </row>
    <row r="41" spans="1:55" x14ac:dyDescent="0.25">
      <c r="A41" s="71">
        <v>237.35</v>
      </c>
      <c r="B41" s="72">
        <v>23.07</v>
      </c>
      <c r="C41" s="72">
        <v>73.94</v>
      </c>
      <c r="D41" s="68"/>
      <c r="E41" s="68"/>
      <c r="F41" s="75"/>
      <c r="G41" s="68"/>
      <c r="H41" s="71">
        <v>237.35</v>
      </c>
      <c r="I41" s="72">
        <v>15.89</v>
      </c>
      <c r="J41" s="72">
        <v>82.87</v>
      </c>
      <c r="K41" s="68"/>
      <c r="L41" s="68"/>
      <c r="M41" s="75"/>
      <c r="N41" s="68"/>
      <c r="O41" s="71">
        <v>237.35</v>
      </c>
      <c r="P41" s="72">
        <v>12.46</v>
      </c>
      <c r="Q41" s="72">
        <v>84.14</v>
      </c>
      <c r="R41" s="68"/>
      <c r="S41" s="68"/>
      <c r="T41" s="75"/>
      <c r="U41" s="68"/>
      <c r="V41" s="71">
        <v>237.35</v>
      </c>
      <c r="W41" s="72">
        <v>6.61</v>
      </c>
      <c r="X41" s="72">
        <v>81.69</v>
      </c>
      <c r="Y41" s="68"/>
      <c r="Z41" s="68"/>
      <c r="AA41" s="75"/>
      <c r="AB41" s="68"/>
      <c r="AC41" s="71">
        <v>237.35</v>
      </c>
      <c r="AD41" s="72">
        <v>15.46</v>
      </c>
      <c r="AE41" s="72">
        <v>81.41</v>
      </c>
      <c r="AF41" s="68"/>
      <c r="AG41" s="68"/>
      <c r="AH41" s="75"/>
      <c r="AI41" s="68"/>
      <c r="AJ41" s="71">
        <v>237.35</v>
      </c>
      <c r="AK41" s="72">
        <v>15.45</v>
      </c>
      <c r="AL41" s="72">
        <v>82.38</v>
      </c>
      <c r="AM41" s="68"/>
      <c r="AN41" s="68"/>
      <c r="AO41" s="75"/>
      <c r="AP41" s="68"/>
      <c r="AQ41" s="71">
        <v>237.35</v>
      </c>
      <c r="AR41" s="72">
        <v>12.04</v>
      </c>
      <c r="AS41" s="72">
        <v>86.35</v>
      </c>
      <c r="AT41" s="68"/>
      <c r="AU41" s="68"/>
      <c r="AV41" s="75"/>
      <c r="AW41" s="68"/>
      <c r="AX41" s="71">
        <v>237.35</v>
      </c>
      <c r="AY41" s="72">
        <v>7.84</v>
      </c>
      <c r="AZ41" s="72">
        <v>88.55</v>
      </c>
      <c r="BA41" s="68"/>
      <c r="BB41" s="68"/>
      <c r="BC41" s="75"/>
    </row>
    <row r="42" spans="1:55" x14ac:dyDescent="0.25">
      <c r="A42" s="71">
        <v>280.08999999999997</v>
      </c>
      <c r="B42" s="72">
        <v>22.32</v>
      </c>
      <c r="C42" s="72">
        <v>81.11</v>
      </c>
      <c r="D42" s="68"/>
      <c r="E42" s="68"/>
      <c r="F42" s="75"/>
      <c r="G42" s="68"/>
      <c r="H42" s="71">
        <v>280.08999999999997</v>
      </c>
      <c r="I42" s="72">
        <v>16.53</v>
      </c>
      <c r="J42" s="72">
        <v>87.5</v>
      </c>
      <c r="K42" s="68"/>
      <c r="L42" s="68"/>
      <c r="M42" s="75"/>
      <c r="N42" s="68"/>
      <c r="O42" s="71">
        <v>280.08999999999997</v>
      </c>
      <c r="P42" s="72">
        <v>12.29</v>
      </c>
      <c r="Q42" s="72">
        <v>88.54</v>
      </c>
      <c r="R42" s="68"/>
      <c r="S42" s="68"/>
      <c r="T42" s="75"/>
      <c r="U42" s="68"/>
      <c r="V42" s="71">
        <v>280.08999999999997</v>
      </c>
      <c r="W42" s="72">
        <v>6.34</v>
      </c>
      <c r="X42" s="72">
        <v>86.69</v>
      </c>
      <c r="Y42" s="68"/>
      <c r="Z42" s="68"/>
      <c r="AA42" s="75"/>
      <c r="AB42" s="68"/>
      <c r="AC42" s="71">
        <v>280.08999999999997</v>
      </c>
      <c r="AD42" s="72">
        <v>14.69</v>
      </c>
      <c r="AE42" s="72">
        <v>86.67</v>
      </c>
      <c r="AF42" s="68"/>
      <c r="AG42" s="68"/>
      <c r="AH42" s="75"/>
      <c r="AI42" s="68"/>
      <c r="AJ42" s="71">
        <v>280.08999999999997</v>
      </c>
      <c r="AK42" s="72">
        <v>14.84</v>
      </c>
      <c r="AL42" s="72">
        <v>87.38</v>
      </c>
      <c r="AM42" s="68"/>
      <c r="AN42" s="68"/>
      <c r="AO42" s="75"/>
      <c r="AP42" s="68"/>
      <c r="AQ42" s="71">
        <v>280.08999999999997</v>
      </c>
      <c r="AR42" s="72">
        <v>11.18</v>
      </c>
      <c r="AS42" s="72">
        <v>90.24</v>
      </c>
      <c r="AT42" s="68"/>
      <c r="AU42" s="68"/>
      <c r="AV42" s="75"/>
      <c r="AW42" s="68"/>
      <c r="AX42" s="71">
        <v>280.08999999999997</v>
      </c>
      <c r="AY42" s="72">
        <v>7.52</v>
      </c>
      <c r="AZ42" s="72">
        <v>91.69</v>
      </c>
      <c r="BA42" s="68"/>
      <c r="BB42" s="68"/>
      <c r="BC42" s="75"/>
    </row>
    <row r="43" spans="1:55" x14ac:dyDescent="0.25">
      <c r="A43" s="71">
        <v>330.52</v>
      </c>
      <c r="B43" s="72">
        <v>19.82</v>
      </c>
      <c r="C43" s="72">
        <v>87.48</v>
      </c>
      <c r="D43" s="68"/>
      <c r="E43" s="68"/>
      <c r="F43" s="75"/>
      <c r="G43" s="68"/>
      <c r="H43" s="71">
        <v>330.52</v>
      </c>
      <c r="I43" s="72">
        <v>17.34</v>
      </c>
      <c r="J43" s="72">
        <v>92.35</v>
      </c>
      <c r="K43" s="68"/>
      <c r="L43" s="68"/>
      <c r="M43" s="75"/>
      <c r="N43" s="68"/>
      <c r="O43" s="71">
        <v>330.52</v>
      </c>
      <c r="P43" s="72">
        <v>12.26</v>
      </c>
      <c r="Q43" s="72">
        <v>92.94</v>
      </c>
      <c r="R43" s="68"/>
      <c r="S43" s="68"/>
      <c r="T43" s="75"/>
      <c r="U43" s="68"/>
      <c r="V43" s="71">
        <v>330.52</v>
      </c>
      <c r="W43" s="72">
        <v>6.22</v>
      </c>
      <c r="X43" s="72">
        <v>91.58</v>
      </c>
      <c r="Y43" s="68"/>
      <c r="Z43" s="68"/>
      <c r="AA43" s="75"/>
      <c r="AB43" s="68"/>
      <c r="AC43" s="71">
        <v>330.52</v>
      </c>
      <c r="AD43" s="72">
        <v>13.95</v>
      </c>
      <c r="AE43" s="72">
        <v>91.66</v>
      </c>
      <c r="AF43" s="68"/>
      <c r="AG43" s="68"/>
      <c r="AH43" s="75"/>
      <c r="AI43" s="68"/>
      <c r="AJ43" s="71">
        <v>330.52</v>
      </c>
      <c r="AK43" s="72">
        <v>14.53</v>
      </c>
      <c r="AL43" s="72">
        <v>92.27</v>
      </c>
      <c r="AM43" s="68"/>
      <c r="AN43" s="68"/>
      <c r="AO43" s="75"/>
      <c r="AP43" s="68"/>
      <c r="AQ43" s="71">
        <v>330.52</v>
      </c>
      <c r="AR43" s="72">
        <v>10.85</v>
      </c>
      <c r="AS43" s="72">
        <v>94</v>
      </c>
      <c r="AT43" s="68"/>
      <c r="AU43" s="68"/>
      <c r="AV43" s="75"/>
      <c r="AW43" s="68"/>
      <c r="AX43" s="71">
        <v>330.52</v>
      </c>
      <c r="AY43" s="72">
        <v>7.49</v>
      </c>
      <c r="AZ43" s="72">
        <v>94.82</v>
      </c>
      <c r="BA43" s="68"/>
      <c r="BB43" s="68"/>
      <c r="BC43" s="75"/>
    </row>
    <row r="44" spans="1:55" x14ac:dyDescent="0.25">
      <c r="A44" s="71">
        <v>390.04</v>
      </c>
      <c r="B44" s="72">
        <v>17.57</v>
      </c>
      <c r="C44" s="72">
        <v>93.13</v>
      </c>
      <c r="D44" s="68"/>
      <c r="E44" s="68"/>
      <c r="F44" s="75"/>
      <c r="G44" s="68"/>
      <c r="H44" s="71">
        <v>390.04</v>
      </c>
      <c r="I44" s="72">
        <v>15.24</v>
      </c>
      <c r="J44" s="72">
        <v>96.62</v>
      </c>
      <c r="K44" s="68"/>
      <c r="L44" s="68"/>
      <c r="M44" s="75"/>
      <c r="N44" s="68"/>
      <c r="O44" s="71">
        <v>390.04</v>
      </c>
      <c r="P44" s="72">
        <v>10.84</v>
      </c>
      <c r="Q44" s="72">
        <v>96.82</v>
      </c>
      <c r="R44" s="68"/>
      <c r="S44" s="68"/>
      <c r="T44" s="75"/>
      <c r="U44" s="68"/>
      <c r="V44" s="71">
        <v>390.04</v>
      </c>
      <c r="W44" s="72">
        <v>5.64</v>
      </c>
      <c r="X44" s="72">
        <v>96.03</v>
      </c>
      <c r="Y44" s="68"/>
      <c r="Z44" s="68"/>
      <c r="AA44" s="75"/>
      <c r="AB44" s="68"/>
      <c r="AC44" s="71">
        <v>390.04</v>
      </c>
      <c r="AD44" s="72">
        <v>12.36</v>
      </c>
      <c r="AE44" s="72">
        <v>96.08</v>
      </c>
      <c r="AF44" s="68"/>
      <c r="AG44" s="68"/>
      <c r="AH44" s="75"/>
      <c r="AI44" s="68"/>
      <c r="AJ44" s="71">
        <v>390.04</v>
      </c>
      <c r="AK44" s="72">
        <v>12.67</v>
      </c>
      <c r="AL44" s="72">
        <v>96.54</v>
      </c>
      <c r="AM44" s="68"/>
      <c r="AN44" s="68"/>
      <c r="AO44" s="75"/>
      <c r="AP44" s="68"/>
      <c r="AQ44" s="71">
        <v>390.04</v>
      </c>
      <c r="AR44" s="72">
        <v>9.43</v>
      </c>
      <c r="AS44" s="72">
        <v>97.28</v>
      </c>
      <c r="AT44" s="68"/>
      <c r="AU44" s="68"/>
      <c r="AV44" s="75"/>
      <c r="AW44" s="68"/>
      <c r="AX44" s="71">
        <v>390.04</v>
      </c>
      <c r="AY44" s="72">
        <v>6.7</v>
      </c>
      <c r="AZ44" s="72">
        <v>97.62</v>
      </c>
      <c r="BA44" s="68"/>
      <c r="BB44" s="68"/>
      <c r="BC44" s="75"/>
    </row>
    <row r="45" spans="1:55" ht="15.75" thickBot="1" x14ac:dyDescent="0.3">
      <c r="A45" s="79">
        <v>460.27</v>
      </c>
      <c r="B45" s="80">
        <v>21.39</v>
      </c>
      <c r="C45" s="80">
        <v>100</v>
      </c>
      <c r="D45" s="81"/>
      <c r="E45" s="81"/>
      <c r="F45" s="82"/>
      <c r="G45" s="68"/>
      <c r="H45" s="79">
        <v>460.27</v>
      </c>
      <c r="I45" s="80">
        <v>12.05</v>
      </c>
      <c r="J45" s="80">
        <v>100</v>
      </c>
      <c r="K45" s="81"/>
      <c r="L45" s="81"/>
      <c r="M45" s="82"/>
      <c r="N45" s="68"/>
      <c r="O45" s="79">
        <v>460.27</v>
      </c>
      <c r="P45" s="80">
        <v>8.8800000000000008</v>
      </c>
      <c r="Q45" s="80">
        <v>100</v>
      </c>
      <c r="R45" s="81"/>
      <c r="S45" s="81"/>
      <c r="T45" s="82"/>
      <c r="U45" s="68"/>
      <c r="V45" s="79">
        <v>460.27</v>
      </c>
      <c r="W45" s="80">
        <v>5.04</v>
      </c>
      <c r="X45" s="80">
        <v>100</v>
      </c>
      <c r="Y45" s="81"/>
      <c r="Z45" s="81"/>
      <c r="AA45" s="82"/>
      <c r="AB45" s="68"/>
      <c r="AC45" s="79">
        <v>460.27</v>
      </c>
      <c r="AD45" s="80">
        <v>10.96</v>
      </c>
      <c r="AE45" s="80">
        <v>100</v>
      </c>
      <c r="AF45" s="81"/>
      <c r="AG45" s="81"/>
      <c r="AH45" s="82"/>
      <c r="AI45" s="68"/>
      <c r="AJ45" s="79">
        <v>460.27</v>
      </c>
      <c r="AK45" s="80">
        <v>10.26</v>
      </c>
      <c r="AL45" s="80">
        <v>100</v>
      </c>
      <c r="AM45" s="81"/>
      <c r="AN45" s="81"/>
      <c r="AO45" s="82"/>
      <c r="AP45" s="68"/>
      <c r="AQ45" s="79">
        <v>460.27</v>
      </c>
      <c r="AR45" s="80">
        <v>7.83</v>
      </c>
      <c r="AS45" s="80">
        <v>100</v>
      </c>
      <c r="AT45" s="81"/>
      <c r="AU45" s="81"/>
      <c r="AV45" s="82"/>
      <c r="AW45" s="68"/>
      <c r="AX45" s="79">
        <v>460.27</v>
      </c>
      <c r="AY45" s="80">
        <v>5.7</v>
      </c>
      <c r="AZ45" s="80">
        <v>100</v>
      </c>
      <c r="BA45" s="81"/>
      <c r="BB45" s="81"/>
      <c r="BC45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Dry GSD (with sand)</vt:lpstr>
      <vt:lpstr>T25A</vt:lpstr>
      <vt:lpstr>LISST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2023-10-05T20:25:52Z</dcterms:created>
  <dcterms:modified xsi:type="dcterms:W3CDTF">2023-10-27T03:04:20Z</dcterms:modified>
</cp:coreProperties>
</file>