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ck4481\Documents\GitHub\La_Jara\End Members\"/>
    </mc:Choice>
  </mc:AlternateContent>
  <xr:revisionPtr revIDLastSave="0" documentId="13_ncr:1_{23E2EE9A-E253-4548-93E5-199BFD145C7E}" xr6:coauthVersionLast="47" xr6:coauthVersionMax="47" xr10:uidLastSave="{00000000-0000-0000-0000-000000000000}"/>
  <bookViews>
    <workbookView xWindow="-25320" yWindow="195" windowWidth="25440" windowHeight="15390" firstSheet="1" activeTab="1" xr2:uid="{00000000-000D-0000-FFFF-FFFF00000000}"/>
  </bookViews>
  <sheets>
    <sheet name="Calibration-run 1" sheetId="19" r:id="rId1"/>
    <sheet name="Results" sheetId="5" r:id="rId2"/>
  </sheets>
  <externalReferences>
    <externalReference r:id="rId3"/>
    <externalReference r:id="rId4"/>
  </externalReferences>
  <definedNames>
    <definedName name="R_2Element" localSheetId="0">[1]Experiment!$H$25</definedName>
    <definedName name="R_2Element">[2]Experiment!$H$25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35" i="5"/>
  <c r="W28" i="5"/>
  <c r="W69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7" i="5"/>
  <c r="W68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3" i="5"/>
  <c r="T129" i="5" l="1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I34" i="19"/>
  <c r="F23" i="19"/>
  <c r="F22" i="19"/>
  <c r="I35" i="19"/>
  <c r="R96" i="19"/>
  <c r="S96" i="19" s="1"/>
  <c r="P96" i="19"/>
  <c r="N96" i="19"/>
  <c r="L96" i="19"/>
  <c r="Q96" i="19" s="1"/>
  <c r="K96" i="19"/>
  <c r="M96" i="19" s="1"/>
  <c r="J96" i="19"/>
  <c r="I96" i="19"/>
  <c r="I84" i="19" s="1"/>
  <c r="H96" i="19"/>
  <c r="R87" i="19"/>
  <c r="P87" i="19"/>
  <c r="N87" i="19"/>
  <c r="O87" i="19" s="1"/>
  <c r="K87" i="19"/>
  <c r="M87" i="19" s="1"/>
  <c r="J87" i="19"/>
  <c r="I87" i="19"/>
  <c r="H87" i="19"/>
  <c r="R94" i="19"/>
  <c r="S94" i="19" s="1"/>
  <c r="P94" i="19"/>
  <c r="N94" i="19"/>
  <c r="L94" i="19"/>
  <c r="Q94" i="19" s="1"/>
  <c r="K94" i="19"/>
  <c r="M94" i="19" s="1"/>
  <c r="J94" i="19"/>
  <c r="I94" i="19"/>
  <c r="H94" i="19"/>
  <c r="R88" i="19"/>
  <c r="S88" i="19" s="1"/>
  <c r="P88" i="19"/>
  <c r="N88" i="19"/>
  <c r="K88" i="19"/>
  <c r="M88" i="19" s="1"/>
  <c r="J88" i="19"/>
  <c r="I88" i="19"/>
  <c r="H88" i="19"/>
  <c r="R95" i="19"/>
  <c r="S95" i="19" s="1"/>
  <c r="P95" i="19"/>
  <c r="N95" i="19"/>
  <c r="O95" i="19" s="1"/>
  <c r="L95" i="19"/>
  <c r="Q95" i="19" s="1"/>
  <c r="K95" i="19"/>
  <c r="M95" i="19" s="1"/>
  <c r="J95" i="19"/>
  <c r="I95" i="19"/>
  <c r="H95" i="19"/>
  <c r="R86" i="19"/>
  <c r="S86" i="19" s="1"/>
  <c r="P86" i="19"/>
  <c r="N86" i="19"/>
  <c r="K86" i="19"/>
  <c r="M86" i="19" s="1"/>
  <c r="J86" i="19"/>
  <c r="I86" i="19"/>
  <c r="H86" i="19"/>
  <c r="R93" i="19"/>
  <c r="S93" i="19" s="1"/>
  <c r="P93" i="19"/>
  <c r="N93" i="19"/>
  <c r="O93" i="19" s="1"/>
  <c r="L93" i="19"/>
  <c r="Q93" i="19" s="1"/>
  <c r="K93" i="19"/>
  <c r="M93" i="19" s="1"/>
  <c r="J93" i="19"/>
  <c r="R92" i="19"/>
  <c r="S92" i="19" s="1"/>
  <c r="P92" i="19"/>
  <c r="N92" i="19"/>
  <c r="L92" i="19"/>
  <c r="Q92" i="19" s="1"/>
  <c r="K92" i="19"/>
  <c r="M92" i="19" s="1"/>
  <c r="J92" i="19"/>
  <c r="I92" i="19"/>
  <c r="H92" i="19"/>
  <c r="R91" i="19"/>
  <c r="S91" i="19" s="1"/>
  <c r="P91" i="19"/>
  <c r="N91" i="19"/>
  <c r="L91" i="19"/>
  <c r="Q91" i="19" s="1"/>
  <c r="K91" i="19"/>
  <c r="M91" i="19" s="1"/>
  <c r="J91" i="19"/>
  <c r="I91" i="19"/>
  <c r="H91" i="19"/>
  <c r="R90" i="19"/>
  <c r="S90" i="19" s="1"/>
  <c r="P90" i="19"/>
  <c r="N90" i="19"/>
  <c r="T90" i="19" s="1"/>
  <c r="L90" i="19"/>
  <c r="Q90" i="19" s="1"/>
  <c r="K90" i="19"/>
  <c r="M90" i="19" s="1"/>
  <c r="J90" i="19"/>
  <c r="I90" i="19"/>
  <c r="H90" i="19"/>
  <c r="R89" i="19"/>
  <c r="S89" i="19" s="1"/>
  <c r="P89" i="19"/>
  <c r="N89" i="19"/>
  <c r="L89" i="19"/>
  <c r="Q89" i="19" s="1"/>
  <c r="K89" i="19"/>
  <c r="M89" i="19" s="1"/>
  <c r="J89" i="19"/>
  <c r="I89" i="19"/>
  <c r="H89" i="19"/>
  <c r="H84" i="19" s="1"/>
  <c r="K67" i="19"/>
  <c r="K55" i="19"/>
  <c r="K43" i="19"/>
  <c r="P76" i="19"/>
  <c r="N76" i="19"/>
  <c r="O76" i="19" s="1"/>
  <c r="L76" i="19"/>
  <c r="Q76" i="19" s="1"/>
  <c r="K76" i="19"/>
  <c r="M76" i="19" s="1"/>
  <c r="P66" i="19"/>
  <c r="N66" i="19"/>
  <c r="O66" i="19" s="1"/>
  <c r="L66" i="19"/>
  <c r="Q66" i="19" s="1"/>
  <c r="K66" i="19"/>
  <c r="M66" i="19" s="1"/>
  <c r="P54" i="19"/>
  <c r="N54" i="19"/>
  <c r="O54" i="19" s="1"/>
  <c r="L54" i="19"/>
  <c r="Q54" i="19" s="1"/>
  <c r="K54" i="19"/>
  <c r="M54" i="19" s="1"/>
  <c r="M53" i="19"/>
  <c r="N53" i="19"/>
  <c r="O53" i="19" s="1"/>
  <c r="P53" i="19"/>
  <c r="D18" i="19"/>
  <c r="D17" i="19"/>
  <c r="D15" i="19"/>
  <c r="H80" i="19"/>
  <c r="I80" i="19"/>
  <c r="J80" i="19"/>
  <c r="M80" i="19"/>
  <c r="N80" i="19"/>
  <c r="O80" i="19" s="1"/>
  <c r="P80" i="19"/>
  <c r="R80" i="19"/>
  <c r="S80" i="19" s="1"/>
  <c r="H81" i="19"/>
  <c r="I81" i="19"/>
  <c r="J81" i="19"/>
  <c r="M81" i="19"/>
  <c r="N81" i="19"/>
  <c r="O81" i="19" s="1"/>
  <c r="P81" i="19"/>
  <c r="R81" i="19"/>
  <c r="S81" i="19" s="1"/>
  <c r="S84" i="19" l="1"/>
  <c r="T96" i="19"/>
  <c r="T94" i="19"/>
  <c r="O94" i="19"/>
  <c r="T87" i="19"/>
  <c r="O96" i="19"/>
  <c r="T80" i="19"/>
  <c r="O90" i="19"/>
  <c r="T92" i="19"/>
  <c r="T88" i="19"/>
  <c r="S87" i="19"/>
  <c r="T89" i="19"/>
  <c r="O89" i="19"/>
  <c r="T91" i="19"/>
  <c r="T86" i="19"/>
  <c r="T95" i="19"/>
  <c r="O88" i="19"/>
  <c r="T93" i="19"/>
  <c r="O86" i="19"/>
  <c r="O91" i="19"/>
  <c r="O92" i="19"/>
  <c r="T81" i="19"/>
  <c r="P74" i="19"/>
  <c r="N74" i="19"/>
  <c r="O74" i="19" s="1"/>
  <c r="M74" i="19"/>
  <c r="P64" i="19"/>
  <c r="N64" i="19"/>
  <c r="O64" i="19" s="1"/>
  <c r="M64" i="19"/>
  <c r="O84" i="19" l="1"/>
  <c r="T84" i="19"/>
  <c r="P77" i="19" l="1"/>
  <c r="N77" i="19"/>
  <c r="O77" i="19" s="1"/>
  <c r="M77" i="19"/>
  <c r="P71" i="19"/>
  <c r="N71" i="19"/>
  <c r="O71" i="19" s="1"/>
  <c r="M71" i="19"/>
  <c r="P60" i="19"/>
  <c r="N60" i="19"/>
  <c r="O60" i="19" s="1"/>
  <c r="M60" i="19"/>
  <c r="P51" i="19"/>
  <c r="N51" i="19"/>
  <c r="O51" i="19" s="1"/>
  <c r="M51" i="19"/>
  <c r="P42" i="19"/>
  <c r="N42" i="19"/>
  <c r="O42" i="19" s="1"/>
  <c r="L42" i="19"/>
  <c r="Q42" i="19" s="1"/>
  <c r="K42" i="19"/>
  <c r="M42" i="19" s="1"/>
  <c r="P75" i="19" l="1"/>
  <c r="N75" i="19"/>
  <c r="O75" i="19" s="1"/>
  <c r="M75" i="19"/>
  <c r="M43" i="19"/>
  <c r="P43" i="19"/>
  <c r="N43" i="19"/>
  <c r="O43" i="19" s="1"/>
  <c r="P59" i="19"/>
  <c r="N59" i="19"/>
  <c r="O59" i="19" s="1"/>
  <c r="M59" i="19"/>
  <c r="P44" i="19"/>
  <c r="N44" i="19"/>
  <c r="O44" i="19" s="1"/>
  <c r="M44" i="19"/>
  <c r="H54" i="19" l="1"/>
  <c r="H67" i="19"/>
  <c r="R79" i="19"/>
  <c r="P79" i="19"/>
  <c r="N79" i="19"/>
  <c r="O79" i="19" s="1"/>
  <c r="M79" i="19"/>
  <c r="J79" i="19"/>
  <c r="I79" i="19"/>
  <c r="H79" i="19"/>
  <c r="R78" i="19"/>
  <c r="P78" i="19"/>
  <c r="N78" i="19"/>
  <c r="O78" i="19" s="1"/>
  <c r="M78" i="19"/>
  <c r="J78" i="19"/>
  <c r="I78" i="19"/>
  <c r="H78" i="19"/>
  <c r="R77" i="19"/>
  <c r="S77" i="19" s="1"/>
  <c r="J77" i="19"/>
  <c r="I77" i="19"/>
  <c r="H77" i="19"/>
  <c r="R76" i="19"/>
  <c r="S76" i="19" s="1"/>
  <c r="J76" i="19"/>
  <c r="I76" i="19"/>
  <c r="H76" i="19"/>
  <c r="R75" i="19"/>
  <c r="S75" i="19" s="1"/>
  <c r="J75" i="19"/>
  <c r="I75" i="19"/>
  <c r="H75" i="19"/>
  <c r="R74" i="19"/>
  <c r="J74" i="19"/>
  <c r="I74" i="19"/>
  <c r="H74" i="19"/>
  <c r="R73" i="19"/>
  <c r="S73" i="19" s="1"/>
  <c r="P73" i="19"/>
  <c r="N73" i="19"/>
  <c r="O73" i="19" s="1"/>
  <c r="M73" i="19"/>
  <c r="J73" i="19"/>
  <c r="I73" i="19"/>
  <c r="H73" i="19"/>
  <c r="R72" i="19"/>
  <c r="S72" i="19" s="1"/>
  <c r="P72" i="19"/>
  <c r="N72" i="19"/>
  <c r="O72" i="19" s="1"/>
  <c r="M72" i="19"/>
  <c r="J72" i="19"/>
  <c r="I72" i="19"/>
  <c r="H72" i="19"/>
  <c r="R71" i="19"/>
  <c r="S71" i="19" s="1"/>
  <c r="J71" i="19"/>
  <c r="I71" i="19"/>
  <c r="H71" i="19"/>
  <c r="R70" i="19"/>
  <c r="S70" i="19" s="1"/>
  <c r="P70" i="19"/>
  <c r="N70" i="19"/>
  <c r="O70" i="19" s="1"/>
  <c r="M70" i="19"/>
  <c r="J70" i="19"/>
  <c r="I70" i="19"/>
  <c r="H70" i="19"/>
  <c r="R69" i="19"/>
  <c r="S69" i="19" s="1"/>
  <c r="P69" i="19"/>
  <c r="N69" i="19"/>
  <c r="O69" i="19" s="1"/>
  <c r="M69" i="19"/>
  <c r="J69" i="19"/>
  <c r="I69" i="19"/>
  <c r="H69" i="19"/>
  <c r="R68" i="19"/>
  <c r="S68" i="19" s="1"/>
  <c r="P68" i="19"/>
  <c r="N68" i="19"/>
  <c r="O68" i="19" s="1"/>
  <c r="M68" i="19"/>
  <c r="J68" i="19"/>
  <c r="I68" i="19"/>
  <c r="H68" i="19"/>
  <c r="R67" i="19"/>
  <c r="S67" i="19" s="1"/>
  <c r="P67" i="19"/>
  <c r="N67" i="19"/>
  <c r="M67" i="19"/>
  <c r="J67" i="19"/>
  <c r="I67" i="19"/>
  <c r="R66" i="19"/>
  <c r="J66" i="19"/>
  <c r="I66" i="19"/>
  <c r="H66" i="19"/>
  <c r="R65" i="19"/>
  <c r="S65" i="19" s="1"/>
  <c r="P65" i="19"/>
  <c r="N65" i="19"/>
  <c r="O65" i="19" s="1"/>
  <c r="M65" i="19"/>
  <c r="J65" i="19"/>
  <c r="I65" i="19"/>
  <c r="H65" i="19"/>
  <c r="R64" i="19"/>
  <c r="J64" i="19"/>
  <c r="I64" i="19"/>
  <c r="H64" i="19"/>
  <c r="R63" i="19"/>
  <c r="P63" i="19"/>
  <c r="N63" i="19"/>
  <c r="O63" i="19" s="1"/>
  <c r="M63" i="19"/>
  <c r="J63" i="19"/>
  <c r="I63" i="19"/>
  <c r="H63" i="19"/>
  <c r="R62" i="19"/>
  <c r="S62" i="19" s="1"/>
  <c r="P62" i="19"/>
  <c r="N62" i="19"/>
  <c r="O62" i="19" s="1"/>
  <c r="M62" i="19"/>
  <c r="J62" i="19"/>
  <c r="I62" i="19"/>
  <c r="H62" i="19"/>
  <c r="R61" i="19"/>
  <c r="P61" i="19"/>
  <c r="N61" i="19"/>
  <c r="O61" i="19" s="1"/>
  <c r="M61" i="19"/>
  <c r="J61" i="19"/>
  <c r="I61" i="19"/>
  <c r="H61" i="19"/>
  <c r="R60" i="19"/>
  <c r="J60" i="19"/>
  <c r="I60" i="19"/>
  <c r="H60" i="19"/>
  <c r="R59" i="19"/>
  <c r="S59" i="19" s="1"/>
  <c r="J59" i="19"/>
  <c r="I59" i="19"/>
  <c r="H59" i="19"/>
  <c r="R58" i="19"/>
  <c r="P58" i="19"/>
  <c r="N58" i="19"/>
  <c r="O58" i="19" s="1"/>
  <c r="M58" i="19"/>
  <c r="J58" i="19"/>
  <c r="I58" i="19"/>
  <c r="H58" i="19"/>
  <c r="R57" i="19"/>
  <c r="P57" i="19"/>
  <c r="N57" i="19"/>
  <c r="O57" i="19" s="1"/>
  <c r="M57" i="19"/>
  <c r="J57" i="19"/>
  <c r="I57" i="19"/>
  <c r="H57" i="19"/>
  <c r="R56" i="19"/>
  <c r="S56" i="19" s="1"/>
  <c r="P56" i="19"/>
  <c r="N56" i="19"/>
  <c r="M56" i="19"/>
  <c r="J56" i="19"/>
  <c r="I56" i="19"/>
  <c r="H56" i="19"/>
  <c r="R55" i="19"/>
  <c r="P55" i="19"/>
  <c r="N55" i="19"/>
  <c r="O55" i="19" s="1"/>
  <c r="M55" i="19"/>
  <c r="J55" i="19"/>
  <c r="I55" i="19"/>
  <c r="H55" i="19"/>
  <c r="R54" i="19"/>
  <c r="S54" i="19" s="1"/>
  <c r="J54" i="19"/>
  <c r="I54" i="19"/>
  <c r="R53" i="19"/>
  <c r="J53" i="19"/>
  <c r="I53" i="19"/>
  <c r="H53" i="19"/>
  <c r="R52" i="19"/>
  <c r="S52" i="19" s="1"/>
  <c r="P52" i="19"/>
  <c r="N52" i="19"/>
  <c r="O52" i="19" s="1"/>
  <c r="M52" i="19"/>
  <c r="J52" i="19"/>
  <c r="I52" i="19"/>
  <c r="H52" i="19"/>
  <c r="R51" i="19"/>
  <c r="S51" i="19" s="1"/>
  <c r="J51" i="19"/>
  <c r="I51" i="19"/>
  <c r="H51" i="19"/>
  <c r="R50" i="19"/>
  <c r="P50" i="19"/>
  <c r="N50" i="19"/>
  <c r="O50" i="19" s="1"/>
  <c r="M50" i="19"/>
  <c r="J50" i="19"/>
  <c r="I50" i="19"/>
  <c r="H50" i="19"/>
  <c r="R49" i="19"/>
  <c r="S49" i="19" s="1"/>
  <c r="P49" i="19"/>
  <c r="N49" i="19"/>
  <c r="O49" i="19" s="1"/>
  <c r="M49" i="19"/>
  <c r="J49" i="19"/>
  <c r="I49" i="19"/>
  <c r="H49" i="19"/>
  <c r="R48" i="19"/>
  <c r="S48" i="19" s="1"/>
  <c r="P48" i="19"/>
  <c r="N48" i="19"/>
  <c r="O48" i="19" s="1"/>
  <c r="M48" i="19"/>
  <c r="J48" i="19"/>
  <c r="I48" i="19"/>
  <c r="H48" i="19"/>
  <c r="R47" i="19"/>
  <c r="P47" i="19"/>
  <c r="N47" i="19"/>
  <c r="O47" i="19" s="1"/>
  <c r="M47" i="19"/>
  <c r="J47" i="19"/>
  <c r="I47" i="19"/>
  <c r="H47" i="19"/>
  <c r="R46" i="19"/>
  <c r="S46" i="19" s="1"/>
  <c r="P46" i="19"/>
  <c r="N46" i="19"/>
  <c r="O46" i="19" s="1"/>
  <c r="M46" i="19"/>
  <c r="J46" i="19"/>
  <c r="I46" i="19"/>
  <c r="H46" i="19"/>
  <c r="R45" i="19"/>
  <c r="S45" i="19" s="1"/>
  <c r="P45" i="19"/>
  <c r="N45" i="19"/>
  <c r="O45" i="19" s="1"/>
  <c r="M45" i="19"/>
  <c r="J45" i="19"/>
  <c r="I45" i="19"/>
  <c r="H45" i="19"/>
  <c r="R44" i="19"/>
  <c r="J44" i="19"/>
  <c r="I44" i="19"/>
  <c r="H44" i="19"/>
  <c r="R43" i="19"/>
  <c r="S43" i="19" s="1"/>
  <c r="J43" i="19"/>
  <c r="I43" i="19"/>
  <c r="H43" i="19"/>
  <c r="R42" i="19"/>
  <c r="S42" i="19" s="1"/>
  <c r="J42" i="19"/>
  <c r="I42" i="19"/>
  <c r="H42" i="19"/>
  <c r="R41" i="19"/>
  <c r="S41" i="19" s="1"/>
  <c r="P41" i="19"/>
  <c r="N41" i="19"/>
  <c r="O41" i="19" s="1"/>
  <c r="M41" i="19"/>
  <c r="J41" i="19"/>
  <c r="I41" i="19"/>
  <c r="H41" i="19"/>
  <c r="R40" i="19"/>
  <c r="S40" i="19" s="1"/>
  <c r="P40" i="19"/>
  <c r="N40" i="19"/>
  <c r="O40" i="19" s="1"/>
  <c r="M40" i="19"/>
  <c r="J40" i="19"/>
  <c r="I40" i="19"/>
  <c r="H40" i="19"/>
  <c r="R39" i="19"/>
  <c r="S39" i="19" s="1"/>
  <c r="P39" i="19"/>
  <c r="N39" i="19"/>
  <c r="M39" i="19"/>
  <c r="J39" i="19"/>
  <c r="I39" i="19"/>
  <c r="H39" i="19"/>
  <c r="R38" i="19"/>
  <c r="P38" i="19"/>
  <c r="N38" i="19"/>
  <c r="O38" i="19" s="1"/>
  <c r="M38" i="19"/>
  <c r="J38" i="19"/>
  <c r="I38" i="19"/>
  <c r="H38" i="19"/>
  <c r="R37" i="19"/>
  <c r="S37" i="19" s="1"/>
  <c r="P37" i="19"/>
  <c r="N37" i="19"/>
  <c r="O37" i="19" s="1"/>
  <c r="M37" i="19"/>
  <c r="J37" i="19"/>
  <c r="I37" i="19"/>
  <c r="H37" i="19"/>
  <c r="R36" i="19"/>
  <c r="S36" i="19" s="1"/>
  <c r="P36" i="19"/>
  <c r="N36" i="19"/>
  <c r="O36" i="19" s="1"/>
  <c r="L36" i="19"/>
  <c r="Q36" i="19" s="1"/>
  <c r="K36" i="19"/>
  <c r="M36" i="19" s="1"/>
  <c r="J36" i="19"/>
  <c r="I36" i="19"/>
  <c r="H36" i="19"/>
  <c r="R35" i="19"/>
  <c r="S35" i="19" s="1"/>
  <c r="P35" i="19"/>
  <c r="N35" i="19"/>
  <c r="L35" i="19"/>
  <c r="Q35" i="19" s="1"/>
  <c r="K35" i="19"/>
  <c r="M35" i="19" s="1"/>
  <c r="J35" i="19"/>
  <c r="H35" i="19"/>
  <c r="R34" i="19"/>
  <c r="S34" i="19" s="1"/>
  <c r="P34" i="19"/>
  <c r="N34" i="19"/>
  <c r="L34" i="19"/>
  <c r="Q34" i="19" s="1"/>
  <c r="K34" i="19"/>
  <c r="M34" i="19" s="1"/>
  <c r="J34" i="19"/>
  <c r="H34" i="19"/>
  <c r="R33" i="19"/>
  <c r="S33" i="19" s="1"/>
  <c r="P33" i="19"/>
  <c r="N33" i="19"/>
  <c r="O33" i="19" s="1"/>
  <c r="L33" i="19"/>
  <c r="Q33" i="19" s="1"/>
  <c r="K33" i="19"/>
  <c r="M33" i="19" s="1"/>
  <c r="J33" i="19"/>
  <c r="I33" i="19"/>
  <c r="H33" i="19"/>
  <c r="J14" i="19"/>
  <c r="J12" i="19"/>
  <c r="J11" i="19"/>
  <c r="T67" i="19" l="1"/>
  <c r="T60" i="19"/>
  <c r="T35" i="19"/>
  <c r="T68" i="19"/>
  <c r="T47" i="19"/>
  <c r="T53" i="19"/>
  <c r="T58" i="19"/>
  <c r="T71" i="19"/>
  <c r="T77" i="19"/>
  <c r="T61" i="19"/>
  <c r="T66" i="19"/>
  <c r="T78" i="19"/>
  <c r="T74" i="19"/>
  <c r="T79" i="19"/>
  <c r="T57" i="19"/>
  <c r="T59" i="19"/>
  <c r="T72" i="19"/>
  <c r="O67" i="19"/>
  <c r="S74" i="19"/>
  <c r="T39" i="19"/>
  <c r="T56" i="19"/>
  <c r="T63" i="19"/>
  <c r="T65" i="19"/>
  <c r="T36" i="19"/>
  <c r="T38" i="19"/>
  <c r="T44" i="19"/>
  <c r="T50" i="19"/>
  <c r="T55" i="19"/>
  <c r="O56" i="19"/>
  <c r="T64" i="19"/>
  <c r="T62" i="19"/>
  <c r="S38" i="19"/>
  <c r="S44" i="19"/>
  <c r="S47" i="19"/>
  <c r="S50" i="19"/>
  <c r="S53" i="19"/>
  <c r="T41" i="19"/>
  <c r="T34" i="19"/>
  <c r="T54" i="19"/>
  <c r="O34" i="19"/>
  <c r="O39" i="19"/>
  <c r="S57" i="19"/>
  <c r="S66" i="19"/>
  <c r="T33" i="19"/>
  <c r="T37" i="19"/>
  <c r="T40" i="19"/>
  <c r="T43" i="19"/>
  <c r="T46" i="19"/>
  <c r="T49" i="19"/>
  <c r="T52" i="19"/>
  <c r="T70" i="19"/>
  <c r="T73" i="19"/>
  <c r="O35" i="19"/>
  <c r="T42" i="19"/>
  <c r="T45" i="19"/>
  <c r="T48" i="19"/>
  <c r="T51" i="19"/>
  <c r="S55" i="19"/>
  <c r="S58" i="19"/>
  <c r="S61" i="19"/>
  <c r="S64" i="19"/>
  <c r="T69" i="19"/>
  <c r="T75" i="19"/>
  <c r="S79" i="19"/>
  <c r="T76" i="19"/>
  <c r="S63" i="19"/>
  <c r="S78" i="19"/>
  <c r="S6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Micromass UK Ltd</author>
  </authors>
  <commentList>
    <comment ref="A98" authorId="0" shapeId="0" xr:uid="{00000000-0006-0000-0000-000001000000}">
      <text>
        <r>
          <rPr>
            <sz val="8"/>
            <color indexed="81"/>
            <rFont val="Tahoma"/>
            <family val="2"/>
          </rPr>
          <t>This is the batch report table. 
Unhide the row below to display the table columns.
Double click to set the columns data source.</t>
        </r>
      </text>
    </comment>
    <comment ref="A101" authorId="0" shapeId="0" xr:uid="{00000000-0006-0000-0000-000002000000}">
      <text>
        <r>
          <rPr>
            <sz val="8"/>
            <color indexed="81"/>
            <rFont val="Tahoma"/>
            <family val="2"/>
          </rPr>
          <t>This is the batch report table. 
Unhide the row below to display the table columns.
Double click to set the columns data source.</t>
        </r>
      </text>
    </comment>
  </commentList>
</comments>
</file>

<file path=xl/sharedStrings.xml><?xml version="1.0" encoding="utf-8"?>
<sst xmlns="http://schemas.openxmlformats.org/spreadsheetml/2006/main" count="425" uniqueCount="193">
  <si>
    <t>EA-C Calibrated Isotope data</t>
  </si>
  <si>
    <t>Date:</t>
  </si>
  <si>
    <t>Operator:</t>
  </si>
  <si>
    <t>George Perkins</t>
  </si>
  <si>
    <t>Isoprime data file:</t>
  </si>
  <si>
    <t>MS file:</t>
  </si>
  <si>
    <t>EA %C run</t>
  </si>
  <si>
    <t>Capsules:</t>
  </si>
  <si>
    <t>Dilution:</t>
  </si>
  <si>
    <t>80 for C</t>
  </si>
  <si>
    <t>Generation of calibration curve:</t>
  </si>
  <si>
    <r>
      <t xml:space="preserve">     d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 Value</t>
    </r>
  </si>
  <si>
    <r>
      <t xml:space="preserve">     d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 Value</t>
    </r>
  </si>
  <si>
    <t>obs.</t>
  </si>
  <si>
    <t>actual</t>
  </si>
  <si>
    <t>observed</t>
  </si>
  <si>
    <t>44/28 PHR</t>
  </si>
  <si>
    <t>%C</t>
  </si>
  <si>
    <t>%N</t>
  </si>
  <si>
    <t>CN ratio</t>
  </si>
  <si>
    <t>BBOT: Eurovector</t>
  </si>
  <si>
    <t>Urea: Eurovector</t>
  </si>
  <si>
    <t>Peach Leaves (1570a)</t>
  </si>
  <si>
    <t>IAEA oxalic acid C8</t>
  </si>
  <si>
    <t>IAEA Wood C5</t>
  </si>
  <si>
    <t>IAEA sucrose C6</t>
  </si>
  <si>
    <t>IAEA cellulose C3</t>
  </si>
  <si>
    <t>USGS35</t>
  </si>
  <si>
    <t>USGS32</t>
  </si>
  <si>
    <t>USGS34</t>
  </si>
  <si>
    <t>IAEA N1</t>
  </si>
  <si>
    <t>IAEA N2</t>
  </si>
  <si>
    <t>IAEA N3</t>
  </si>
  <si>
    <t>slope</t>
  </si>
  <si>
    <t>b-int.</t>
  </si>
  <si>
    <r>
      <t>d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sz val="10"/>
        <rFont val="Arial"/>
        <family val="2"/>
      </rPr>
      <t>=</t>
    </r>
  </si>
  <si>
    <t>+</t>
  </si>
  <si>
    <r>
      <t>d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sz val="10"/>
        <rFont val="Arial"/>
        <family val="2"/>
      </rPr>
      <t>=</t>
    </r>
  </si>
  <si>
    <t>mg C</t>
  </si>
  <si>
    <t>mg N</t>
  </si>
  <si>
    <t>Name</t>
  </si>
  <si>
    <t>Raw 15N</t>
  </si>
  <si>
    <t>Raw 13C</t>
  </si>
  <si>
    <r>
      <t xml:space="preserve">corr </t>
    </r>
    <r>
      <rPr>
        <b/>
        <sz val="8"/>
        <rFont val="Symbol"/>
        <family val="1"/>
        <charset val="2"/>
      </rPr>
      <t>d</t>
    </r>
    <r>
      <rPr>
        <b/>
        <vertAlign val="superscript"/>
        <sz val="8"/>
        <rFont val="Arial"/>
        <family val="2"/>
      </rPr>
      <t>13</t>
    </r>
    <r>
      <rPr>
        <b/>
        <sz val="8"/>
        <rFont val="Arial"/>
        <family val="2"/>
      </rPr>
      <t>C</t>
    </r>
  </si>
  <si>
    <r>
      <t xml:space="preserve">corr. </t>
    </r>
    <r>
      <rPr>
        <b/>
        <sz val="8"/>
        <rFont val="Symbol"/>
        <family val="1"/>
        <charset val="2"/>
      </rPr>
      <t>d</t>
    </r>
    <r>
      <rPr>
        <b/>
        <vertAlign val="superscript"/>
        <sz val="8"/>
        <rFont val="Arial"/>
        <family val="2"/>
      </rPr>
      <t>15</t>
    </r>
    <r>
      <rPr>
        <b/>
        <sz val="8"/>
        <rFont val="Arial"/>
        <family val="2"/>
      </rPr>
      <t>N</t>
    </r>
  </si>
  <si>
    <t>ht/wt C</t>
  </si>
  <si>
    <t>%C std</t>
  </si>
  <si>
    <t>%N std</t>
  </si>
  <si>
    <t>% C</t>
  </si>
  <si>
    <t>ht/wt N</t>
  </si>
  <si>
    <t>% N'</t>
  </si>
  <si>
    <t>C/N</t>
  </si>
  <si>
    <t>`</t>
  </si>
  <si>
    <t>4x6 mm tin capsules</t>
  </si>
  <si>
    <t>Weight (mg)</t>
  </si>
  <si>
    <t>Peach-1.raw</t>
  </si>
  <si>
    <t>Peach-2.raw</t>
  </si>
  <si>
    <t>Peach-3.raw</t>
  </si>
  <si>
    <t>Peach-4.raw</t>
  </si>
  <si>
    <t>Peach-5.raw</t>
  </si>
  <si>
    <t>C3-1.raw</t>
  </si>
  <si>
    <t>Peach-7.raw</t>
  </si>
  <si>
    <t>C3-2.raw</t>
  </si>
  <si>
    <t>C6-2.raw</t>
  </si>
  <si>
    <t>N1-2.raw</t>
  </si>
  <si>
    <t>C8-1.raw</t>
  </si>
  <si>
    <t>C6-1.raw</t>
  </si>
  <si>
    <t>N1-1.raw</t>
  </si>
  <si>
    <t>N2-1.raw</t>
  </si>
  <si>
    <t>N2-2.raw</t>
  </si>
  <si>
    <t>C8-2.raw</t>
  </si>
  <si>
    <t>Sample Number</t>
  </si>
  <si>
    <t>Height (nA)</t>
  </si>
  <si>
    <t>13C</t>
  </si>
  <si>
    <t>SampleNo/s</t>
  </si>
  <si>
    <t>DataFileName/s</t>
  </si>
  <si>
    <t>MajorHeightnA</t>
  </si>
  <si>
    <t>SampleWeight/s</t>
  </si>
  <si>
    <t>DisplayDelta1</t>
  </si>
  <si>
    <t>N15</t>
  </si>
  <si>
    <t>Pk Ht N</t>
  </si>
  <si>
    <t>Pk Ht C</t>
  </si>
  <si>
    <t>Peach-6.raw</t>
  </si>
  <si>
    <t>AVG</t>
  </si>
  <si>
    <t>Peach-8.raw</t>
  </si>
  <si>
    <t>Peach-1a.raw</t>
  </si>
  <si>
    <t>bypass-1.raw</t>
  </si>
  <si>
    <t>% N</t>
  </si>
  <si>
    <t>2704-1.raw</t>
  </si>
  <si>
    <t>terr1.raw</t>
  </si>
  <si>
    <t>terr2.raw</t>
  </si>
  <si>
    <t>terr3.raw</t>
  </si>
  <si>
    <t>terr4.raw</t>
  </si>
  <si>
    <t>terr5.raw</t>
  </si>
  <si>
    <t>flood1.raw</t>
  </si>
  <si>
    <t>flood2.raw</t>
  </si>
  <si>
    <t>flood3.raw</t>
  </si>
  <si>
    <t>flood4.raw</t>
  </si>
  <si>
    <t>flood5.raw</t>
  </si>
  <si>
    <t>2704-2.raw</t>
  </si>
  <si>
    <t>bank1.raw</t>
  </si>
  <si>
    <t>bank2.raw</t>
  </si>
  <si>
    <t>bank3.raw</t>
  </si>
  <si>
    <t>bank4.raw</t>
  </si>
  <si>
    <t>bank5.raw</t>
  </si>
  <si>
    <t>bed1.raw</t>
  </si>
  <si>
    <t>bed2.raw</t>
  </si>
  <si>
    <t>bed3.raw</t>
  </si>
  <si>
    <t>bed4.raw</t>
  </si>
  <si>
    <t>bed5.raw</t>
  </si>
  <si>
    <t>2704-3.raw</t>
  </si>
  <si>
    <t>seep1.raw</t>
  </si>
  <si>
    <t>seep2.raw</t>
  </si>
  <si>
    <t>seep3.raw</t>
  </si>
  <si>
    <t>side1.raw</t>
  </si>
  <si>
    <t>side2.raw</t>
  </si>
  <si>
    <t>side3.raw</t>
  </si>
  <si>
    <t>side4.raw</t>
  </si>
  <si>
    <t>side5.raw</t>
  </si>
  <si>
    <t>EA 9-13-2023</t>
  </si>
  <si>
    <t>terr1</t>
  </si>
  <si>
    <t>terr2</t>
  </si>
  <si>
    <t>terr3</t>
  </si>
  <si>
    <t>terr4</t>
  </si>
  <si>
    <t>terr5</t>
  </si>
  <si>
    <t>flood1</t>
  </si>
  <si>
    <t>flood2</t>
  </si>
  <si>
    <t>flood3</t>
  </si>
  <si>
    <t>flood4</t>
  </si>
  <si>
    <t>flood5</t>
  </si>
  <si>
    <t>bank1</t>
  </si>
  <si>
    <t>bank2</t>
  </si>
  <si>
    <t>bank3</t>
  </si>
  <si>
    <t>bank4</t>
  </si>
  <si>
    <t>bank5</t>
  </si>
  <si>
    <t>bed1</t>
  </si>
  <si>
    <t>bed2</t>
  </si>
  <si>
    <t>bed3</t>
  </si>
  <si>
    <t>bed4</t>
  </si>
  <si>
    <t>bed5</t>
  </si>
  <si>
    <t>seep1</t>
  </si>
  <si>
    <t>seep2</t>
  </si>
  <si>
    <t>seep3</t>
  </si>
  <si>
    <t>side1</t>
  </si>
  <si>
    <t>side2</t>
  </si>
  <si>
    <t>side3</t>
  </si>
  <si>
    <t>side4</t>
  </si>
  <si>
    <t>Comment</t>
  </si>
  <si>
    <t>Not enough N for trustworthy d15N result at 2mg sample size.</t>
  </si>
  <si>
    <t>STDEV on Peach Leaf standard</t>
  </si>
  <si>
    <t xml:space="preserve">Looks more like a seep </t>
  </si>
  <si>
    <t>corrected d15N</t>
  </si>
  <si>
    <t xml:space="preserve"> corrected d13C</t>
  </si>
  <si>
    <t>seep4</t>
  </si>
  <si>
    <t>END MEMBERS</t>
  </si>
  <si>
    <t>LAB ID</t>
  </si>
  <si>
    <t>filter mgC</t>
  </si>
  <si>
    <t>filter mgN</t>
  </si>
  <si>
    <t>filtered volume (mL)</t>
  </si>
  <si>
    <t>mgC/L</t>
  </si>
  <si>
    <t>mgN/L</t>
  </si>
  <si>
    <t>F14</t>
  </si>
  <si>
    <t>F27</t>
  </si>
  <si>
    <t>F37</t>
  </si>
  <si>
    <t>F51</t>
  </si>
  <si>
    <t>F6</t>
  </si>
  <si>
    <t>F61</t>
  </si>
  <si>
    <t>F78</t>
  </si>
  <si>
    <t>FILTER 23</t>
  </si>
  <si>
    <t>FILTER 26</t>
  </si>
  <si>
    <t>FILTER 31</t>
  </si>
  <si>
    <t>FILTER 32</t>
  </si>
  <si>
    <t>Low %N, d15N not usable.</t>
  </si>
  <si>
    <t>Comments</t>
  </si>
  <si>
    <t>Experiment 5 - Summer 2022</t>
  </si>
  <si>
    <t>Experiment 6 - Summer 2022</t>
  </si>
  <si>
    <t>Experiment 8 - Summer 2022</t>
  </si>
  <si>
    <t>Spring 2023 - 5/4/2023</t>
  </si>
  <si>
    <t xml:space="preserve">Grab Sample? </t>
  </si>
  <si>
    <t>ST4 - Summer 2023 - DOWN1</t>
  </si>
  <si>
    <t>ST4 - Summer 2023 - DOWN 4</t>
  </si>
  <si>
    <t>ST5 - Summer 2023 - DOWN 2</t>
  </si>
  <si>
    <t>ST5 - Summer 2023 - DOWN 3</t>
  </si>
  <si>
    <t>ST5 - Summer 2023 - DOWN 4</t>
  </si>
  <si>
    <t>ST5 - Summer 2023 - DOWN 5</t>
  </si>
  <si>
    <t>ST7 - Summer 2023 - DOWN 1</t>
  </si>
  <si>
    <t>ST7 - Summer 2023 - DOWN 2</t>
  </si>
  <si>
    <t>ST7 - Summer 2023 - DOWN 5</t>
  </si>
  <si>
    <t>ST7 - Summer 2023 - UP1</t>
  </si>
  <si>
    <t>sediment on filter (g)</t>
  </si>
  <si>
    <t>%C (filter)</t>
  </si>
  <si>
    <t>-</t>
  </si>
  <si>
    <t>%N (filter)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</si>
</sst>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Palatino Linotype"/>
      <family val="1"/>
    </font>
    <font>
      <b/>
      <sz val="10"/>
      <name val="Arial"/>
      <family val="2"/>
    </font>
    <font>
      <b/>
      <sz val="8"/>
      <name val="Arial"/>
      <family val="2"/>
    </font>
    <font>
      <sz val="10"/>
      <name val="Century Gothic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sz val="10"/>
      <color indexed="4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8"/>
      <name val="Symbol"/>
      <family val="1"/>
      <charset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0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5" fontId="3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164" fontId="1" fillId="0" borderId="3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/>
    <xf numFmtId="0" fontId="0" fillId="2" borderId="4" xfId="0" applyFill="1" applyBorder="1"/>
    <xf numFmtId="0" fontId="6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1" fillId="0" borderId="3" xfId="0" applyFont="1" applyBorder="1"/>
    <xf numFmtId="0" fontId="0" fillId="2" borderId="3" xfId="0" applyFill="1" applyBorder="1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0" fillId="0" borderId="2" xfId="0" applyBorder="1"/>
    <xf numFmtId="0" fontId="3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8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/>
    <xf numFmtId="2" fontId="0" fillId="0" borderId="6" xfId="0" applyNumberFormat="1" applyBorder="1"/>
    <xf numFmtId="0" fontId="0" fillId="0" borderId="4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2" fontId="8" fillId="0" borderId="7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0" fillId="0" borderId="9" xfId="0" applyNumberFormat="1" applyBorder="1" applyAlignment="1">
      <alignment horizontal="center"/>
    </xf>
    <xf numFmtId="2" fontId="0" fillId="0" borderId="9" xfId="0" applyNumberFormat="1" applyBorder="1"/>
    <xf numFmtId="2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9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6" fillId="0" borderId="3" xfId="0" applyFont="1" applyBorder="1" applyAlignment="1">
      <alignment horizontal="right"/>
    </xf>
    <xf numFmtId="0" fontId="0" fillId="0" borderId="0" xfId="0" quotePrefix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0" fillId="0" borderId="0" xfId="0" applyFont="1"/>
    <xf numFmtId="0" fontId="1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right" wrapText="1"/>
    </xf>
    <xf numFmtId="2" fontId="4" fillId="0" borderId="12" xfId="0" applyNumberFormat="1" applyFont="1" applyBorder="1" applyAlignment="1">
      <alignment horizontal="right" wrapText="1"/>
    </xf>
    <xf numFmtId="2" fontId="14" fillId="0" borderId="12" xfId="0" applyNumberFormat="1" applyFont="1" applyBorder="1" applyAlignment="1">
      <alignment horizontal="right" wrapText="1"/>
    </xf>
    <xf numFmtId="165" fontId="14" fillId="0" borderId="12" xfId="0" applyNumberFormat="1" applyFont="1" applyBorder="1" applyAlignment="1">
      <alignment horizontal="right" wrapText="1"/>
    </xf>
    <xf numFmtId="2" fontId="4" fillId="0" borderId="12" xfId="0" applyNumberFormat="1" applyFont="1" applyBorder="1" applyAlignment="1">
      <alignment horizontal="right" vertical="top"/>
    </xf>
    <xf numFmtId="166" fontId="4" fillId="0" borderId="12" xfId="0" applyNumberFormat="1" applyFont="1" applyBorder="1" applyAlignment="1">
      <alignment horizontal="right" vertical="top"/>
    </xf>
    <xf numFmtId="0" fontId="16" fillId="0" borderId="3" xfId="1" applyFont="1" applyBorder="1" applyAlignment="1">
      <alignment horizontal="center" vertical="top"/>
    </xf>
    <xf numFmtId="2" fontId="16" fillId="0" borderId="3" xfId="1" applyNumberFormat="1" applyFont="1" applyBorder="1" applyAlignment="1">
      <alignment horizontal="center" vertical="top"/>
    </xf>
    <xf numFmtId="2" fontId="16" fillId="0" borderId="10" xfId="1" applyNumberFormat="1" applyFont="1" applyBorder="1" applyAlignment="1">
      <alignment horizontal="center" vertical="top"/>
    </xf>
    <xf numFmtId="2" fontId="4" fillId="3" borderId="12" xfId="0" applyNumberFormat="1" applyFont="1" applyFill="1" applyBorder="1" applyAlignment="1">
      <alignment horizontal="right" wrapText="1"/>
    </xf>
    <xf numFmtId="2" fontId="14" fillId="3" borderId="12" xfId="0" applyNumberFormat="1" applyFont="1" applyFill="1" applyBorder="1" applyAlignment="1">
      <alignment horizontal="right" wrapText="1"/>
    </xf>
    <xf numFmtId="165" fontId="14" fillId="3" borderId="12" xfId="0" applyNumberFormat="1" applyFont="1" applyFill="1" applyBorder="1" applyAlignment="1">
      <alignment horizontal="right" wrapText="1"/>
    </xf>
    <xf numFmtId="166" fontId="4" fillId="3" borderId="12" xfId="0" applyNumberFormat="1" applyFont="1" applyFill="1" applyBorder="1" applyAlignment="1">
      <alignment horizontal="right" vertical="top"/>
    </xf>
    <xf numFmtId="0" fontId="1" fillId="3" borderId="0" xfId="0" applyFont="1" applyFill="1"/>
    <xf numFmtId="2" fontId="4" fillId="3" borderId="12" xfId="0" applyNumberFormat="1" applyFont="1" applyFill="1" applyBorder="1" applyAlignment="1">
      <alignment horizontal="right" vertical="top"/>
    </xf>
    <xf numFmtId="0" fontId="15" fillId="2" borderId="6" xfId="1" applyFill="1" applyBorder="1" applyAlignment="1">
      <alignment horizontal="center" wrapText="1"/>
    </xf>
    <xf numFmtId="0" fontId="15" fillId="2" borderId="4" xfId="1" applyFill="1" applyBorder="1" applyAlignment="1">
      <alignment horizontal="center" wrapText="1"/>
    </xf>
    <xf numFmtId="0" fontId="15" fillId="2" borderId="2" xfId="1" applyFill="1" applyBorder="1" applyAlignment="1">
      <alignment horizontal="center" wrapText="1"/>
    </xf>
    <xf numFmtId="0" fontId="16" fillId="4" borderId="3" xfId="1" applyFont="1" applyFill="1" applyBorder="1" applyAlignment="1">
      <alignment horizontal="center" vertical="top"/>
    </xf>
    <xf numFmtId="2" fontId="16" fillId="4" borderId="3" xfId="1" applyNumberFormat="1" applyFont="1" applyFill="1" applyBorder="1" applyAlignment="1">
      <alignment horizontal="center" vertical="top"/>
    </xf>
    <xf numFmtId="0" fontId="16" fillId="0" borderId="2" xfId="1" applyFont="1" applyBorder="1" applyAlignment="1">
      <alignment horizontal="center" vertical="top"/>
    </xf>
    <xf numFmtId="2" fontId="16" fillId="0" borderId="2" xfId="1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wrapText="1"/>
    </xf>
    <xf numFmtId="2" fontId="4" fillId="3" borderId="13" xfId="0" applyNumberFormat="1" applyFont="1" applyFill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2" fontId="16" fillId="3" borderId="3" xfId="1" applyNumberFormat="1" applyFont="1" applyFill="1" applyBorder="1" applyAlignment="1">
      <alignment horizontal="center" vertical="top"/>
    </xf>
    <xf numFmtId="2" fontId="14" fillId="0" borderId="0" xfId="0" applyNumberFormat="1" applyFont="1" applyAlignment="1">
      <alignment horizontal="right" wrapText="1"/>
    </xf>
    <xf numFmtId="165" fontId="14" fillId="0" borderId="0" xfId="0" applyNumberFormat="1" applyFont="1" applyAlignment="1">
      <alignment horizontal="right" wrapText="1"/>
    </xf>
    <xf numFmtId="2" fontId="16" fillId="4" borderId="10" xfId="1" applyNumberFormat="1" applyFont="1" applyFill="1" applyBorder="1" applyAlignment="1">
      <alignment horizontal="center" vertical="top"/>
    </xf>
    <xf numFmtId="0" fontId="16" fillId="0" borderId="10" xfId="1" applyFont="1" applyBorder="1" applyAlignment="1">
      <alignment horizontal="center" vertical="top"/>
    </xf>
    <xf numFmtId="0" fontId="16" fillId="0" borderId="0" xfId="1" applyFont="1" applyAlignment="1">
      <alignment horizontal="center" vertical="top"/>
    </xf>
    <xf numFmtId="2" fontId="18" fillId="0" borderId="3" xfId="1" applyNumberFormat="1" applyFont="1" applyBorder="1" applyAlignment="1">
      <alignment horizontal="center" vertical="top"/>
    </xf>
    <xf numFmtId="0" fontId="19" fillId="0" borderId="0" xfId="0" applyFont="1"/>
    <xf numFmtId="0" fontId="16" fillId="4" borderId="10" xfId="1" applyFont="1" applyFill="1" applyBorder="1" applyAlignment="1">
      <alignment horizontal="center" vertical="top"/>
    </xf>
    <xf numFmtId="0" fontId="18" fillId="0" borderId="3" xfId="1" applyFont="1" applyBorder="1" applyAlignment="1">
      <alignment horizontal="center" vertical="top"/>
    </xf>
    <xf numFmtId="2" fontId="18" fillId="0" borderId="10" xfId="1" applyNumberFormat="1" applyFont="1" applyBorder="1" applyAlignment="1">
      <alignment horizontal="center" vertical="top"/>
    </xf>
    <xf numFmtId="0" fontId="16" fillId="3" borderId="3" xfId="1" applyFont="1" applyFill="1" applyBorder="1" applyAlignment="1">
      <alignment horizontal="center" vertical="top"/>
    </xf>
    <xf numFmtId="2" fontId="14" fillId="6" borderId="12" xfId="0" applyNumberFormat="1" applyFont="1" applyFill="1" applyBorder="1" applyAlignment="1">
      <alignment horizontal="right" wrapText="1"/>
    </xf>
    <xf numFmtId="0" fontId="16" fillId="6" borderId="3" xfId="1" applyFont="1" applyFill="1" applyBorder="1" applyAlignment="1">
      <alignment horizontal="center" vertical="top"/>
    </xf>
    <xf numFmtId="2" fontId="16" fillId="6" borderId="3" xfId="1" applyNumberFormat="1" applyFont="1" applyFill="1" applyBorder="1" applyAlignment="1">
      <alignment horizontal="center" vertical="top"/>
    </xf>
    <xf numFmtId="2" fontId="4" fillId="6" borderId="13" xfId="0" applyNumberFormat="1" applyFont="1" applyFill="1" applyBorder="1" applyAlignment="1">
      <alignment horizontal="right" wrapText="1"/>
    </xf>
    <xf numFmtId="2" fontId="4" fillId="6" borderId="12" xfId="0" applyNumberFormat="1" applyFont="1" applyFill="1" applyBorder="1" applyAlignment="1">
      <alignment horizontal="right" wrapText="1"/>
    </xf>
    <xf numFmtId="165" fontId="14" fillId="6" borderId="12" xfId="0" applyNumberFormat="1" applyFont="1" applyFill="1" applyBorder="1" applyAlignment="1">
      <alignment horizontal="right" wrapText="1"/>
    </xf>
    <xf numFmtId="2" fontId="4" fillId="6" borderId="12" xfId="0" applyNumberFormat="1" applyFont="1" applyFill="1" applyBorder="1" applyAlignment="1">
      <alignment horizontal="right" vertical="top"/>
    </xf>
    <xf numFmtId="166" fontId="4" fillId="6" borderId="12" xfId="0" applyNumberFormat="1" applyFont="1" applyFill="1" applyBorder="1" applyAlignment="1">
      <alignment horizontal="right" vertical="top"/>
    </xf>
    <xf numFmtId="0" fontId="1" fillId="6" borderId="0" xfId="0" applyFont="1" applyFill="1"/>
    <xf numFmtId="2" fontId="4" fillId="7" borderId="12" xfId="0" applyNumberFormat="1" applyFont="1" applyFill="1" applyBorder="1" applyAlignment="1">
      <alignment horizontal="right" wrapText="1"/>
    </xf>
    <xf numFmtId="0" fontId="22" fillId="4" borderId="3" xfId="1" applyFont="1" applyFill="1" applyBorder="1" applyAlignment="1">
      <alignment horizontal="center" vertical="top"/>
    </xf>
    <xf numFmtId="2" fontId="22" fillId="4" borderId="3" xfId="1" applyNumberFormat="1" applyFont="1" applyFill="1" applyBorder="1" applyAlignment="1">
      <alignment horizontal="center" vertical="top"/>
    </xf>
    <xf numFmtId="2" fontId="20" fillId="0" borderId="13" xfId="0" applyNumberFormat="1" applyFont="1" applyBorder="1" applyAlignment="1">
      <alignment horizontal="center" wrapText="1"/>
    </xf>
    <xf numFmtId="2" fontId="20" fillId="0" borderId="12" xfId="0" applyNumberFormat="1" applyFont="1" applyBorder="1" applyAlignment="1">
      <alignment horizontal="center" wrapText="1"/>
    </xf>
    <xf numFmtId="2" fontId="20" fillId="0" borderId="12" xfId="0" applyNumberFormat="1" applyFont="1" applyBorder="1" applyAlignment="1">
      <alignment horizontal="center" vertical="top"/>
    </xf>
    <xf numFmtId="166" fontId="20" fillId="0" borderId="12" xfId="0" applyNumberFormat="1" applyFont="1" applyBorder="1" applyAlignment="1">
      <alignment horizontal="center" vertical="top"/>
    </xf>
    <xf numFmtId="0" fontId="22" fillId="0" borderId="3" xfId="1" applyFont="1" applyBorder="1" applyAlignment="1">
      <alignment horizontal="center" vertical="top"/>
    </xf>
    <xf numFmtId="2" fontId="22" fillId="0" borderId="3" xfId="1" applyNumberFormat="1" applyFont="1" applyBorder="1" applyAlignment="1">
      <alignment horizontal="center" vertical="top"/>
    </xf>
    <xf numFmtId="2" fontId="23" fillId="0" borderId="3" xfId="1" applyNumberFormat="1" applyFont="1" applyBorder="1" applyAlignment="1">
      <alignment horizontal="center" vertical="top"/>
    </xf>
    <xf numFmtId="2" fontId="24" fillId="0" borderId="12" xfId="0" applyNumberFormat="1" applyFont="1" applyBorder="1" applyAlignment="1">
      <alignment horizontal="center" wrapText="1"/>
    </xf>
    <xf numFmtId="2" fontId="20" fillId="10" borderId="12" xfId="0" applyNumberFormat="1" applyFont="1" applyFill="1" applyBorder="1" applyAlignment="1">
      <alignment horizontal="center" wrapText="1"/>
    </xf>
    <xf numFmtId="2" fontId="23" fillId="4" borderId="3" xfId="1" applyNumberFormat="1" applyFont="1" applyFill="1" applyBorder="1" applyAlignment="1">
      <alignment horizontal="center" vertical="top"/>
    </xf>
    <xf numFmtId="2" fontId="20" fillId="8" borderId="12" xfId="0" applyNumberFormat="1" applyFont="1" applyFill="1" applyBorder="1" applyAlignment="1">
      <alignment horizontal="center" wrapText="1"/>
    </xf>
    <xf numFmtId="2" fontId="20" fillId="5" borderId="12" xfId="0" applyNumberFormat="1" applyFont="1" applyFill="1" applyBorder="1" applyAlignment="1">
      <alignment horizontal="center" wrapText="1"/>
    </xf>
    <xf numFmtId="2" fontId="20" fillId="9" borderId="12" xfId="0" applyNumberFormat="1" applyFont="1" applyFill="1" applyBorder="1" applyAlignment="1">
      <alignment horizontal="center" wrapText="1"/>
    </xf>
    <xf numFmtId="0" fontId="22" fillId="12" borderId="3" xfId="1" applyFont="1" applyFill="1" applyBorder="1" applyAlignment="1">
      <alignment horizontal="center" vertical="top"/>
    </xf>
    <xf numFmtId="2" fontId="22" fillId="12" borderId="3" xfId="1" applyNumberFormat="1" applyFont="1" applyFill="1" applyBorder="1" applyAlignment="1">
      <alignment horizontal="center" vertical="top"/>
    </xf>
    <xf numFmtId="2" fontId="20" fillId="12" borderId="13" xfId="0" applyNumberFormat="1" applyFont="1" applyFill="1" applyBorder="1" applyAlignment="1">
      <alignment horizontal="center" wrapText="1"/>
    </xf>
    <xf numFmtId="2" fontId="20" fillId="12" borderId="12" xfId="0" applyNumberFormat="1" applyFont="1" applyFill="1" applyBorder="1" applyAlignment="1">
      <alignment horizontal="center" wrapText="1"/>
    </xf>
    <xf numFmtId="2" fontId="20" fillId="12" borderId="12" xfId="0" applyNumberFormat="1" applyFont="1" applyFill="1" applyBorder="1" applyAlignment="1">
      <alignment horizontal="center" vertical="top"/>
    </xf>
    <xf numFmtId="166" fontId="20" fillId="12" borderId="12" xfId="0" applyNumberFormat="1" applyFont="1" applyFill="1" applyBorder="1" applyAlignment="1">
      <alignment horizontal="center" vertical="top"/>
    </xf>
    <xf numFmtId="0" fontId="22" fillId="11" borderId="3" xfId="1" applyFont="1" applyFill="1" applyBorder="1" applyAlignment="1">
      <alignment horizontal="center" vertical="top"/>
    </xf>
    <xf numFmtId="2" fontId="22" fillId="11" borderId="3" xfId="1" applyNumberFormat="1" applyFont="1" applyFill="1" applyBorder="1" applyAlignment="1">
      <alignment horizontal="center" vertical="top"/>
    </xf>
    <xf numFmtId="2" fontId="20" fillId="11" borderId="13" xfId="0" applyNumberFormat="1" applyFont="1" applyFill="1" applyBorder="1" applyAlignment="1">
      <alignment horizontal="center" wrapText="1"/>
    </xf>
    <xf numFmtId="2" fontId="20" fillId="11" borderId="12" xfId="0" applyNumberFormat="1" applyFont="1" applyFill="1" applyBorder="1" applyAlignment="1">
      <alignment horizontal="center" wrapText="1"/>
    </xf>
    <xf numFmtId="2" fontId="20" fillId="11" borderId="12" xfId="0" applyNumberFormat="1" applyFont="1" applyFill="1" applyBorder="1" applyAlignment="1">
      <alignment horizontal="center" vertical="top"/>
    </xf>
    <xf numFmtId="166" fontId="20" fillId="11" borderId="12" xfId="0" applyNumberFormat="1" applyFont="1" applyFill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2" fillId="13" borderId="3" xfId="1" applyFont="1" applyFill="1" applyBorder="1" applyAlignment="1">
      <alignment horizontal="center" vertical="top"/>
    </xf>
    <xf numFmtId="2" fontId="22" fillId="13" borderId="3" xfId="1" applyNumberFormat="1" applyFont="1" applyFill="1" applyBorder="1" applyAlignment="1">
      <alignment horizontal="center" vertical="top"/>
    </xf>
    <xf numFmtId="2" fontId="23" fillId="13" borderId="3" xfId="1" applyNumberFormat="1" applyFont="1" applyFill="1" applyBorder="1" applyAlignment="1">
      <alignment horizontal="center" vertical="top"/>
    </xf>
    <xf numFmtId="2" fontId="20" fillId="14" borderId="12" xfId="0" applyNumberFormat="1" applyFont="1" applyFill="1" applyBorder="1" applyAlignment="1">
      <alignment horizontal="center" wrapText="1"/>
    </xf>
    <xf numFmtId="2" fontId="20" fillId="15" borderId="12" xfId="0" applyNumberFormat="1" applyFont="1" applyFill="1" applyBorder="1" applyAlignment="1">
      <alignment horizontal="center" wrapText="1"/>
    </xf>
    <xf numFmtId="0" fontId="1" fillId="3" borderId="8" xfId="0" applyFont="1" applyFill="1" applyBorder="1"/>
    <xf numFmtId="0" fontId="25" fillId="3" borderId="8" xfId="0" applyFont="1" applyFill="1" applyBorder="1" applyAlignment="1">
      <alignment horizontal="center"/>
    </xf>
    <xf numFmtId="2" fontId="20" fillId="3" borderId="8" xfId="0" applyNumberFormat="1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20" fillId="2" borderId="15" xfId="0" applyFont="1" applyFill="1" applyBorder="1" applyAlignment="1">
      <alignment horizontal="center" wrapText="1"/>
    </xf>
    <xf numFmtId="0" fontId="20" fillId="3" borderId="16" xfId="0" applyFont="1" applyFill="1" applyBorder="1" applyAlignment="1">
      <alignment horizontal="center" wrapText="1"/>
    </xf>
    <xf numFmtId="0" fontId="20" fillId="2" borderId="17" xfId="0" applyFont="1" applyFill="1" applyBorder="1" applyAlignment="1">
      <alignment horizontal="center" wrapText="1"/>
    </xf>
    <xf numFmtId="0" fontId="16" fillId="4" borderId="18" xfId="1" applyFont="1" applyFill="1" applyBorder="1" applyAlignment="1">
      <alignment horizontal="center" vertical="top"/>
    </xf>
    <xf numFmtId="0" fontId="21" fillId="0" borderId="19" xfId="0" applyFont="1" applyBorder="1" applyAlignment="1">
      <alignment horizontal="center"/>
    </xf>
    <xf numFmtId="0" fontId="16" fillId="0" borderId="18" xfId="1" applyFont="1" applyBorder="1" applyAlignment="1">
      <alignment horizontal="center" vertical="top"/>
    </xf>
    <xf numFmtId="0" fontId="16" fillId="12" borderId="18" xfId="1" applyFont="1" applyFill="1" applyBorder="1" applyAlignment="1">
      <alignment horizontal="center" vertical="top"/>
    </xf>
    <xf numFmtId="0" fontId="16" fillId="11" borderId="18" xfId="1" applyFont="1" applyFill="1" applyBorder="1" applyAlignment="1">
      <alignment horizontal="center" vertical="top"/>
    </xf>
    <xf numFmtId="0" fontId="21" fillId="11" borderId="19" xfId="0" applyFont="1" applyFill="1" applyBorder="1" applyAlignment="1">
      <alignment horizontal="center"/>
    </xf>
    <xf numFmtId="0" fontId="16" fillId="13" borderId="18" xfId="1" applyFont="1" applyFill="1" applyBorder="1" applyAlignment="1">
      <alignment horizontal="center" vertical="top"/>
    </xf>
    <xf numFmtId="0" fontId="16" fillId="0" borderId="20" xfId="1" applyFont="1" applyBorder="1" applyAlignment="1">
      <alignment horizontal="center" vertical="top"/>
    </xf>
    <xf numFmtId="0" fontId="22" fillId="0" borderId="21" xfId="1" applyFont="1" applyBorder="1" applyAlignment="1">
      <alignment horizontal="center" vertical="top"/>
    </xf>
    <xf numFmtId="2" fontId="22" fillId="0" borderId="21" xfId="1" applyNumberFormat="1" applyFont="1" applyBorder="1" applyAlignment="1">
      <alignment horizontal="center" vertical="top"/>
    </xf>
    <xf numFmtId="0" fontId="25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8" fillId="2" borderId="12" xfId="0" applyFont="1" applyFill="1" applyBorder="1" applyAlignment="1">
      <alignment horizontal="center" wrapText="1"/>
    </xf>
    <xf numFmtId="2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26" fillId="16" borderId="12" xfId="0" applyFont="1" applyFill="1" applyBorder="1" applyAlignment="1">
      <alignment horizontal="center" wrapText="1"/>
    </xf>
    <xf numFmtId="0" fontId="29" fillId="8" borderId="12" xfId="0" applyFont="1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2" fontId="0" fillId="15" borderId="12" xfId="0" applyNumberFormat="1" applyFill="1" applyBorder="1" applyAlignment="1">
      <alignment horizontal="center"/>
    </xf>
    <xf numFmtId="166" fontId="0" fillId="15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0" fontId="0" fillId="0" borderId="12" xfId="0" applyBorder="1"/>
    <xf numFmtId="2" fontId="26" fillId="0" borderId="12" xfId="0" applyNumberFormat="1" applyFont="1" applyBorder="1" applyAlignment="1">
      <alignment horizontal="center"/>
    </xf>
    <xf numFmtId="2" fontId="26" fillId="15" borderId="12" xfId="0" applyNumberFormat="1" applyFont="1" applyFill="1" applyBorder="1" applyAlignment="1">
      <alignment horizontal="center"/>
    </xf>
    <xf numFmtId="2" fontId="26" fillId="0" borderId="12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15" borderId="27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calibration</a:t>
            </a:r>
          </a:p>
        </c:rich>
      </c:tx>
      <c:layout>
        <c:manualLayout>
          <c:xMode val="edge"/>
          <c:yMode val="edge"/>
          <c:x val="0.532180293247275"/>
          <c:y val="1.5968449836222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3361858130713"/>
          <c:y val="6.7726754670473538E-2"/>
          <c:w val="0.70737007922308892"/>
          <c:h val="0.7281613125317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253974849537283"/>
                  <c:y val="-5.48297608915898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('Calibration-run 1'!$D$15,'Calibration-run 1'!$D$17:$D$18)</c:f>
              <c:numCache>
                <c:formatCode>0.00</c:formatCode>
                <c:ptCount val="3"/>
                <c:pt idx="0">
                  <c:v>-13.809906497676632</c:v>
                </c:pt>
                <c:pt idx="1">
                  <c:v>-5.9875033283409174</c:v>
                </c:pt>
                <c:pt idx="2">
                  <c:v>-20.172939884749514</c:v>
                </c:pt>
              </c:numCache>
            </c:numRef>
          </c:xVal>
          <c:yVal>
            <c:numRef>
              <c:f>('Calibration-run 1'!$C$15,'Calibration-run 1'!$C$17:$C$18)</c:f>
              <c:numCache>
                <c:formatCode>General</c:formatCode>
                <c:ptCount val="3"/>
                <c:pt idx="0">
                  <c:v>-18.3</c:v>
                </c:pt>
                <c:pt idx="1">
                  <c:v>-10.8</c:v>
                </c:pt>
                <c:pt idx="2">
                  <c:v>-24.91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097-8DF3-F508FEBB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09256"/>
        <c:axId val="236110040"/>
      </c:scatterChart>
      <c:valAx>
        <c:axId val="2361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13C</a:t>
                </a:r>
              </a:p>
            </c:rich>
          </c:tx>
          <c:layout>
            <c:manualLayout>
              <c:xMode val="edge"/>
              <c:yMode val="edge"/>
              <c:x val="0.3834342485508318"/>
              <c:y val="0.90062057076292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040"/>
        <c:crossesAt val="-30"/>
        <c:crossBetween val="midCat"/>
      </c:valAx>
      <c:valAx>
        <c:axId val="23611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Actual d13C</a:t>
                </a:r>
              </a:p>
            </c:rich>
          </c:tx>
          <c:layout>
            <c:manualLayout>
              <c:xMode val="edge"/>
              <c:yMode val="edge"/>
              <c:x val="1.6527338299604882E-2"/>
              <c:y val="0.27465733718301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09256"/>
        <c:crossesAt val="-4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%C calibration</a:t>
            </a:r>
          </a:p>
        </c:rich>
      </c:tx>
      <c:layout>
        <c:manualLayout>
          <c:xMode val="edge"/>
          <c:yMode val="edge"/>
          <c:x val="0.38643060734645129"/>
          <c:y val="3.814153663870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6205906304943"/>
          <c:y val="0.16660721449119567"/>
          <c:w val="0.83713035556410165"/>
          <c:h val="0.71226955561835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8705069743050746"/>
                  <c:y val="0.14038545547499007"/>
                </c:manualLayout>
              </c:layout>
              <c:numFmt formatCode="#,##0.000000" sourceLinked="0"/>
            </c:trendlineLbl>
          </c:trendline>
          <c:xVal>
            <c:numRef>
              <c:f>'Calibration-run 1'!$F$86:$F$96</c:f>
              <c:numCache>
                <c:formatCode>0.00</c:formatCode>
                <c:ptCount val="11"/>
                <c:pt idx="0">
                  <c:v>1.0028758124999999</c:v>
                </c:pt>
                <c:pt idx="1">
                  <c:v>0.91555462499999996</c:v>
                </c:pt>
                <c:pt idx="2">
                  <c:v>0.81909462499999997</c:v>
                </c:pt>
                <c:pt idx="3">
                  <c:v>8.9779660000000003</c:v>
                </c:pt>
                <c:pt idx="4">
                  <c:v>9.1975569999999998</c:v>
                </c:pt>
                <c:pt idx="5">
                  <c:v>6.5651780000000004</c:v>
                </c:pt>
                <c:pt idx="6">
                  <c:v>9.0147840000000006</c:v>
                </c:pt>
                <c:pt idx="7">
                  <c:v>7.4608654999999997</c:v>
                </c:pt>
                <c:pt idx="8">
                  <c:v>10.427472</c:v>
                </c:pt>
                <c:pt idx="9">
                  <c:v>9.2543860000000002</c:v>
                </c:pt>
                <c:pt idx="10">
                  <c:v>6.6975094999999998</c:v>
                </c:pt>
              </c:numCache>
            </c:numRef>
          </c:xVal>
          <c:yVal>
            <c:numRef>
              <c:f>'Calibration-run 1'!$M$86:$M$96</c:f>
              <c:numCache>
                <c:formatCode>0.00</c:formatCode>
                <c:ptCount val="11"/>
                <c:pt idx="0">
                  <c:v>5.6078999999999997E-2</c:v>
                </c:pt>
                <c:pt idx="1">
                  <c:v>4.9148639999999993E-2</c:v>
                </c:pt>
                <c:pt idx="2">
                  <c:v>4.3624439999999994E-2</c:v>
                </c:pt>
                <c:pt idx="3">
                  <c:v>0.49382900000000007</c:v>
                </c:pt>
                <c:pt idx="4">
                  <c:v>0.50767050000000002</c:v>
                </c:pt>
                <c:pt idx="5">
                  <c:v>0.3567535</c:v>
                </c:pt>
                <c:pt idx="6">
                  <c:v>0.49070350000000001</c:v>
                </c:pt>
                <c:pt idx="7">
                  <c:v>0.40051049999999999</c:v>
                </c:pt>
                <c:pt idx="8">
                  <c:v>0.56035749999999995</c:v>
                </c:pt>
                <c:pt idx="9">
                  <c:v>0.4978475</c:v>
                </c:pt>
                <c:pt idx="10">
                  <c:v>0.35898600000000003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9-4265-B6D8-ECD283AE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0432"/>
        <c:axId val="236112000"/>
      </c:scatterChart>
      <c:valAx>
        <c:axId val="23611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000"/>
        <c:crosses val="autoZero"/>
        <c:crossBetween val="midCat"/>
      </c:valAx>
      <c:valAx>
        <c:axId val="236112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d15N</a:t>
            </a:r>
            <a:r>
              <a:rPr lang="en-US" baseline="0"/>
              <a:t> calibration</a:t>
            </a:r>
            <a:endParaRPr lang="en-US"/>
          </a:p>
        </c:rich>
      </c:tx>
      <c:layout>
        <c:manualLayout>
          <c:xMode val="edge"/>
          <c:yMode val="edge"/>
          <c:x val="0.532180293247275"/>
          <c:y val="1.59684498362220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3361858130713"/>
          <c:y val="6.7726754670473538E-2"/>
          <c:w val="0.70737007922308892"/>
          <c:h val="0.7281613125317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253974849537283"/>
                  <c:y val="-5.48297608915898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'Calibration-run 1'!$F$22:$F$23</c:f>
              <c:numCache>
                <c:formatCode>0.00</c:formatCode>
                <c:ptCount val="2"/>
                <c:pt idx="0">
                  <c:v>1.2941196946578692</c:v>
                </c:pt>
                <c:pt idx="1">
                  <c:v>19.457758724372056</c:v>
                </c:pt>
              </c:numCache>
            </c:numRef>
          </c:xVal>
          <c:yVal>
            <c:numRef>
              <c:f>'Calibration-run 1'!$E$22:$E$23</c:f>
              <c:numCache>
                <c:formatCode>General</c:formatCode>
                <c:ptCount val="2"/>
                <c:pt idx="0">
                  <c:v>0.4</c:v>
                </c:pt>
                <c:pt idx="1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5-449F-9CB6-ED8E2345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0496"/>
        <c:axId val="374480888"/>
      </c:scatterChart>
      <c:valAx>
        <c:axId val="3744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15N</a:t>
                </a:r>
              </a:p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34342485508318"/>
              <c:y val="0.90062057076292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480888"/>
        <c:crossesAt val="-30"/>
        <c:crossBetween val="midCat"/>
      </c:valAx>
      <c:valAx>
        <c:axId val="37448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Actual d15N</a:t>
                </a:r>
              </a:p>
            </c:rich>
          </c:tx>
          <c:layout>
            <c:manualLayout>
              <c:xMode val="edge"/>
              <c:yMode val="edge"/>
              <c:x val="1.6527338299604882E-2"/>
              <c:y val="0.27465733718301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480496"/>
        <c:crossesAt val="-4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%N calibration</a:t>
            </a:r>
          </a:p>
        </c:rich>
      </c:tx>
      <c:layout>
        <c:manualLayout>
          <c:xMode val="edge"/>
          <c:yMode val="edge"/>
          <c:x val="0.38643060734645129"/>
          <c:y val="3.814153663870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6205906304943"/>
          <c:y val="0.16660721449119567"/>
          <c:w val="0.83713035556410165"/>
          <c:h val="0.71226955561835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239323643534712"/>
                  <c:y val="0.16005158228270677"/>
                </c:manualLayout>
              </c:layout>
              <c:numFmt formatCode="#,##0.000000" sourceLinked="0"/>
            </c:trendlineLbl>
          </c:trendline>
          <c:xVal>
            <c:numRef>
              <c:f>'Calibration-run 1'!$D$89:$D$96</c:f>
              <c:numCache>
                <c:formatCode>0.00</c:formatCode>
                <c:ptCount val="8"/>
                <c:pt idx="0">
                  <c:v>1.5089465</c:v>
                </c:pt>
                <c:pt idx="1">
                  <c:v>1.5229701250000001</c:v>
                </c:pt>
                <c:pt idx="2">
                  <c:v>1.1197581249999999</c:v>
                </c:pt>
                <c:pt idx="3">
                  <c:v>1.53150075</c:v>
                </c:pt>
                <c:pt idx="4">
                  <c:v>1.4057626249999999</c:v>
                </c:pt>
                <c:pt idx="5">
                  <c:v>1.5809407499999999</c:v>
                </c:pt>
                <c:pt idx="6">
                  <c:v>1.4337353749999999</c:v>
                </c:pt>
                <c:pt idx="7">
                  <c:v>1.0477574375000001</c:v>
                </c:pt>
              </c:numCache>
            </c:numRef>
          </c:xVal>
          <c:yVal>
            <c:numRef>
              <c:f>'Calibration-run 1'!$Q$89:$Q$96</c:f>
              <c:numCache>
                <c:formatCode>0.00</c:formatCode>
                <c:ptCount val="8"/>
                <c:pt idx="0">
                  <c:v>3.1299800000000003E-2</c:v>
                </c:pt>
                <c:pt idx="1">
                  <c:v>3.21771E-2</c:v>
                </c:pt>
                <c:pt idx="2">
                  <c:v>2.2611700000000002E-2</c:v>
                </c:pt>
                <c:pt idx="3">
                  <c:v>3.1101700000000003E-2</c:v>
                </c:pt>
                <c:pt idx="4">
                  <c:v>2.5385100000000004E-2</c:v>
                </c:pt>
                <c:pt idx="5">
                  <c:v>3.5516499999999999E-2</c:v>
                </c:pt>
                <c:pt idx="6">
                  <c:v>3.1554499999999999E-2</c:v>
                </c:pt>
                <c:pt idx="7">
                  <c:v>2.2753200000000005E-2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7-4D9F-B412-0167F60E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0432"/>
        <c:axId val="236112000"/>
      </c:scatterChart>
      <c:valAx>
        <c:axId val="23611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000"/>
        <c:crosses val="autoZero"/>
        <c:crossBetween val="midCat"/>
      </c:valAx>
      <c:valAx>
        <c:axId val="236112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0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D1E-944E-891D7ECE522D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Results!$G$8:$G$12</c:f>
              <c:numCache>
                <c:formatCode>0.00</c:formatCode>
                <c:ptCount val="5"/>
                <c:pt idx="0">
                  <c:v>-26.01994583494076</c:v>
                </c:pt>
                <c:pt idx="1">
                  <c:v>-24.991921217126588</c:v>
                </c:pt>
                <c:pt idx="2">
                  <c:v>-27.346912543908644</c:v>
                </c:pt>
                <c:pt idx="3">
                  <c:v>-25.905393519905154</c:v>
                </c:pt>
                <c:pt idx="4">
                  <c:v>-25.798024350322024</c:v>
                </c:pt>
              </c:numCache>
            </c:numRef>
          </c:xVal>
          <c:yVal>
            <c:numRef>
              <c:f>Results!$H$8:$H$12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7-4D1E-944E-891D7ECE522D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Results!$G$13:$G$17</c:f>
              <c:numCache>
                <c:formatCode>0.00</c:formatCode>
                <c:ptCount val="5"/>
                <c:pt idx="0">
                  <c:v>-26.324197525555888</c:v>
                </c:pt>
                <c:pt idx="1">
                  <c:v>-25.99718186699932</c:v>
                </c:pt>
                <c:pt idx="2">
                  <c:v>-26.355995209476905</c:v>
                </c:pt>
                <c:pt idx="3">
                  <c:v>-26.570769783878681</c:v>
                </c:pt>
                <c:pt idx="4">
                  <c:v>-26.913939235305783</c:v>
                </c:pt>
              </c:numCache>
            </c:numRef>
          </c:xVal>
          <c:yVal>
            <c:numRef>
              <c:f>Results!$H$13:$H$17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7-4D1E-944E-891D7ECE522D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Results!$G$18:$G$22</c:f>
              <c:numCache>
                <c:formatCode>0.00</c:formatCode>
                <c:ptCount val="5"/>
                <c:pt idx="0">
                  <c:v>-26.070184019625625</c:v>
                </c:pt>
                <c:pt idx="1">
                  <c:v>-25.526843962474661</c:v>
                </c:pt>
                <c:pt idx="2">
                  <c:v>-26.000473405196974</c:v>
                </c:pt>
                <c:pt idx="3">
                  <c:v>-26.164217558456091</c:v>
                </c:pt>
                <c:pt idx="4">
                  <c:v>-25.776093073302967</c:v>
                </c:pt>
              </c:numCache>
            </c:numRef>
          </c:xVal>
          <c:yVal>
            <c:numRef>
              <c:f>Results!$H$18:$H$22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7-4D1E-944E-891D7ECE522D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Results!$G$23:$G$26</c:f>
              <c:numCache>
                <c:formatCode>0.00</c:formatCode>
                <c:ptCount val="4"/>
                <c:pt idx="0">
                  <c:v>-26.766295697540436</c:v>
                </c:pt>
                <c:pt idx="1">
                  <c:v>-27.604601735912372</c:v>
                </c:pt>
                <c:pt idx="2">
                  <c:v>-27.654755899130429</c:v>
                </c:pt>
                <c:pt idx="3">
                  <c:v>-26.770122354163842</c:v>
                </c:pt>
              </c:numCache>
            </c:numRef>
          </c:xVal>
          <c:yVal>
            <c:numRef>
              <c:f>Results!$H$23:$H$26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7-4D1E-944E-891D7ECE522D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Results!$G$27:$G$30</c:f>
              <c:numCache>
                <c:formatCode>0.00</c:formatCode>
                <c:ptCount val="4"/>
                <c:pt idx="0">
                  <c:v>-27.635248706908964</c:v>
                </c:pt>
                <c:pt idx="1">
                  <c:v>-26.127016400669692</c:v>
                </c:pt>
                <c:pt idx="2">
                  <c:v>-25.819025349807134</c:v>
                </c:pt>
                <c:pt idx="3">
                  <c:v>-26.200691496671343</c:v>
                </c:pt>
              </c:numCache>
            </c:numRef>
          </c:xVal>
          <c:yVal>
            <c:numRef>
              <c:f>Results!$H$27:$H$30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7-4D1E-944E-891D7ECE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 (only good nitrogen)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Results!$G$3:$G$7</c:f>
              <c:numCache>
                <c:formatCode>0.00</c:formatCode>
                <c:ptCount val="5"/>
                <c:pt idx="0">
                  <c:v>-26.443937807207909</c:v>
                </c:pt>
                <c:pt idx="1">
                  <c:v>-25.455354652666209</c:v>
                </c:pt>
                <c:pt idx="2">
                  <c:v>-25.926102132200228</c:v>
                </c:pt>
                <c:pt idx="3">
                  <c:v>-26.231766766889756</c:v>
                </c:pt>
                <c:pt idx="4">
                  <c:v>-25.72263006264453</c:v>
                </c:pt>
              </c:numCache>
            </c:numRef>
          </c:xVal>
          <c:y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D-4EA9-96B0-A7935F7A6F99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(Results!$G$10,Results!$G$12)</c:f>
              <c:numCache>
                <c:formatCode>0.00</c:formatCode>
                <c:ptCount val="2"/>
                <c:pt idx="0">
                  <c:v>-27.346912543908644</c:v>
                </c:pt>
                <c:pt idx="1">
                  <c:v>-25.798024350322024</c:v>
                </c:pt>
              </c:numCache>
            </c:numRef>
          </c:xVal>
          <c:yVal>
            <c:numRef>
              <c:f>(Results!$H$10,Results!$H$12)</c:f>
              <c:numCache>
                <c:formatCode>0.00</c:formatCode>
                <c:ptCount val="2"/>
                <c:pt idx="0">
                  <c:v>3.9334962841306407</c:v>
                </c:pt>
                <c:pt idx="1">
                  <c:v>3.6628280871185463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D-4EA9-96B0-A7935F7A6F99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Results!$G$14:$G$17</c:f>
              <c:numCache>
                <c:formatCode>0.00</c:formatCode>
                <c:ptCount val="4"/>
                <c:pt idx="0">
                  <c:v>-25.99718186699932</c:v>
                </c:pt>
                <c:pt idx="1">
                  <c:v>-26.355995209476905</c:v>
                </c:pt>
                <c:pt idx="2">
                  <c:v>-26.570769783878681</c:v>
                </c:pt>
                <c:pt idx="3">
                  <c:v>-26.913939235305783</c:v>
                </c:pt>
              </c:numCache>
            </c:numRef>
          </c:xVal>
          <c:yVal>
            <c:numRef>
              <c:f>Results!$H$14:$H$17</c:f>
              <c:numCache>
                <c:formatCode>0.00</c:formatCode>
                <c:ptCount val="4"/>
                <c:pt idx="0">
                  <c:v>1.9592689349680603</c:v>
                </c:pt>
                <c:pt idx="1">
                  <c:v>5.3378810754330122</c:v>
                </c:pt>
                <c:pt idx="2">
                  <c:v>1.8435798760258753</c:v>
                </c:pt>
                <c:pt idx="3">
                  <c:v>1.9761212055327635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D-4EA9-96B0-A7935F7A6F99}"/>
            </c:ext>
          </c:extLst>
        </c:ser>
        <c:ser>
          <c:idx val="4"/>
          <c:order val="3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Results!$G$24:$G$26</c:f>
              <c:numCache>
                <c:formatCode>0.00</c:formatCode>
                <c:ptCount val="3"/>
                <c:pt idx="0">
                  <c:v>-27.604601735912372</c:v>
                </c:pt>
                <c:pt idx="1">
                  <c:v>-27.654755899130429</c:v>
                </c:pt>
                <c:pt idx="2">
                  <c:v>-26.770122354163842</c:v>
                </c:pt>
              </c:numCache>
            </c:numRef>
          </c:xVal>
          <c:yVal>
            <c:numRef>
              <c:f>Results!$H$24:$H$26</c:f>
              <c:numCache>
                <c:formatCode>0.00</c:formatCode>
                <c:ptCount val="3"/>
                <c:pt idx="0">
                  <c:v>1.8723106070257953</c:v>
                </c:pt>
                <c:pt idx="1">
                  <c:v>3.3622631025633476</c:v>
                </c:pt>
                <c:pt idx="2">
                  <c:v>2.1067227223516367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D-4EA9-96B0-A7935F7A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Members? Including bad nitrogen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Results!$K$3:$K$7</c:f>
              <c:numCache>
                <c:formatCode>0.00</c:formatCode>
                <c:ptCount val="5"/>
                <c:pt idx="0">
                  <c:v>11.125925225136562</c:v>
                </c:pt>
                <c:pt idx="1">
                  <c:v>18.12839705984458</c:v>
                </c:pt>
                <c:pt idx="2">
                  <c:v>14.460274224298608</c:v>
                </c:pt>
                <c:pt idx="3">
                  <c:v>28.887630940980024</c:v>
                </c:pt>
                <c:pt idx="4">
                  <c:v>26.140595098687115</c:v>
                </c:pt>
              </c:numCache>
            </c:numRef>
          </c:xVal>
          <c:yVal>
            <c:numRef>
              <c:f>Results!$I$3:$I$7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B-4F13-93FE-100AEE9959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Results!$K$8:$K$12</c:f>
              <c:numCache>
                <c:formatCode>0.00</c:formatCode>
                <c:ptCount val="5"/>
                <c:pt idx="0">
                  <c:v>15.316055096154365</c:v>
                </c:pt>
                <c:pt idx="1">
                  <c:v>20.16092826850004</c:v>
                </c:pt>
                <c:pt idx="2">
                  <c:v>16.694482252518259</c:v>
                </c:pt>
                <c:pt idx="3">
                  <c:v>15.530476463724529</c:v>
                </c:pt>
                <c:pt idx="4">
                  <c:v>17.563188853376836</c:v>
                </c:pt>
              </c:numCache>
            </c:numRef>
          </c:xVal>
          <c:yVal>
            <c:numRef>
              <c:f>Results!$I$8:$I$12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B-4F13-93FE-100AEE9959A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Results!$K$13:$K$17</c:f>
              <c:numCache>
                <c:formatCode>0.00</c:formatCode>
                <c:ptCount val="5"/>
                <c:pt idx="0">
                  <c:v>12.688941771604943</c:v>
                </c:pt>
                <c:pt idx="1">
                  <c:v>14.158781622038068</c:v>
                </c:pt>
                <c:pt idx="2">
                  <c:v>12.538558887303138</c:v>
                </c:pt>
                <c:pt idx="3">
                  <c:v>15.316956602588125</c:v>
                </c:pt>
                <c:pt idx="4">
                  <c:v>15.432333256256513</c:v>
                </c:pt>
              </c:numCache>
            </c:numRef>
          </c:xVal>
          <c:yVal>
            <c:numRef>
              <c:f>Results!$I$13:$I$17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B-4F13-93FE-100AEE9959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Results!$K$18:$K$22</c:f>
              <c:numCache>
                <c:formatCode>0.00</c:formatCode>
                <c:ptCount val="5"/>
                <c:pt idx="0">
                  <c:v>8.6021303834638445</c:v>
                </c:pt>
                <c:pt idx="1">
                  <c:v>12.210195740785585</c:v>
                </c:pt>
                <c:pt idx="2">
                  <c:v>9.7582246145961182</c:v>
                </c:pt>
                <c:pt idx="3">
                  <c:v>5.4298349770051875</c:v>
                </c:pt>
                <c:pt idx="4">
                  <c:v>9.8102147695307007</c:v>
                </c:pt>
              </c:numCache>
            </c:numRef>
          </c:xVal>
          <c:yVal>
            <c:numRef>
              <c:f>Results!$I$18:$I$22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B-4F13-93FE-100AEE9959A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Results!$K$23:$K$26</c:f>
              <c:numCache>
                <c:formatCode>0.00</c:formatCode>
                <c:ptCount val="4"/>
                <c:pt idx="0">
                  <c:v>10.031789764611077</c:v>
                </c:pt>
                <c:pt idx="1">
                  <c:v>12.570627438173114</c:v>
                </c:pt>
                <c:pt idx="2">
                  <c:v>16.460653932336182</c:v>
                </c:pt>
                <c:pt idx="3">
                  <c:v>15.964550312519474</c:v>
                </c:pt>
              </c:numCache>
            </c:numRef>
          </c:xVal>
          <c:yVal>
            <c:numRef>
              <c:f>Results!$I$23:$I$26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B-4F13-93FE-100AEE9959A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Results!$K$27:$K$30</c:f>
              <c:numCache>
                <c:formatCode>0.00</c:formatCode>
                <c:ptCount val="4"/>
                <c:pt idx="0">
                  <c:v>18.150537676757565</c:v>
                </c:pt>
                <c:pt idx="1">
                  <c:v>11.292805076251744</c:v>
                </c:pt>
                <c:pt idx="2">
                  <c:v>11.046689020470376</c:v>
                </c:pt>
                <c:pt idx="3">
                  <c:v>8.0719264969705282</c:v>
                </c:pt>
              </c:numCache>
            </c:numRef>
          </c:xVal>
          <c:yVal>
            <c:numRef>
              <c:f>Results!$I$27:$I$30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B-4F13-93FE-100AEE9959A1}"/>
            </c:ext>
          </c:extLst>
        </c:ser>
        <c:ser>
          <c:idx val="6"/>
          <c:order val="6"/>
          <c:tx>
            <c:v>Storm 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Results!$K$42:$K$43</c:f>
              <c:numCache>
                <c:formatCode>0.00</c:formatCode>
                <c:ptCount val="2"/>
                <c:pt idx="0">
                  <c:v>5.1540938188542995</c:v>
                </c:pt>
                <c:pt idx="1">
                  <c:v>1.2786514271194864</c:v>
                </c:pt>
              </c:numCache>
            </c:numRef>
          </c:xVal>
          <c:yVal>
            <c:numRef>
              <c:f>Results!$I$42:$I$43</c:f>
              <c:numCache>
                <c:formatCode>0.000</c:formatCode>
                <c:ptCount val="2"/>
                <c:pt idx="0">
                  <c:v>16.012386424439772</c:v>
                </c:pt>
                <c:pt idx="1">
                  <c:v>9.3539760219534926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46B3-96EF-8496E74DA063}"/>
            </c:ext>
          </c:extLst>
        </c:ser>
        <c:ser>
          <c:idx val="7"/>
          <c:order val="7"/>
          <c:tx>
            <c:v>Storm 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38100">
                <a:solidFill>
                  <a:srgbClr val="FFC000">
                    <a:alpha val="60000"/>
                  </a:srgbClr>
                </a:solidFill>
              </a:ln>
              <a:effectLst/>
            </c:spPr>
          </c:marker>
          <c:xVal>
            <c:numRef>
              <c:f>Results!$K$44:$K$47</c:f>
              <c:numCache>
                <c:formatCode>0.00</c:formatCode>
                <c:ptCount val="4"/>
                <c:pt idx="0">
                  <c:v>7.5166359856622389</c:v>
                </c:pt>
                <c:pt idx="1">
                  <c:v>5.2446872355816812</c:v>
                </c:pt>
                <c:pt idx="2">
                  <c:v>3.2138407082796707</c:v>
                </c:pt>
                <c:pt idx="3">
                  <c:v>5.7560750220015242</c:v>
                </c:pt>
              </c:numCache>
            </c:numRef>
          </c:xVal>
          <c:yVal>
            <c:numRef>
              <c:f>Results!$I$44:$I$47</c:f>
              <c:numCache>
                <c:formatCode>0.000</c:formatCode>
                <c:ptCount val="4"/>
                <c:pt idx="0">
                  <c:v>10.213239925058984</c:v>
                </c:pt>
                <c:pt idx="1">
                  <c:v>11.006583512773201</c:v>
                </c:pt>
                <c:pt idx="2">
                  <c:v>14.871899428226234</c:v>
                </c:pt>
                <c:pt idx="3">
                  <c:v>17.404130159957639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1-46B3-96EF-8496E74DA063}"/>
            </c:ext>
          </c:extLst>
        </c:ser>
        <c:ser>
          <c:idx val="8"/>
          <c:order val="8"/>
          <c:tx>
            <c:v>Storm 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Results!$K$48:$K$51</c:f>
              <c:numCache>
                <c:formatCode>0.00</c:formatCode>
                <c:ptCount val="4"/>
                <c:pt idx="0">
                  <c:v>4.5493121723230718</c:v>
                </c:pt>
                <c:pt idx="1">
                  <c:v>2.741784132660654</c:v>
                </c:pt>
                <c:pt idx="2">
                  <c:v>3.1150010949493447</c:v>
                </c:pt>
                <c:pt idx="3">
                  <c:v>2.6008059087700048</c:v>
                </c:pt>
              </c:numCache>
            </c:numRef>
          </c:xVal>
          <c:yVal>
            <c:numRef>
              <c:f>Results!$I$48:$I$51</c:f>
              <c:numCache>
                <c:formatCode>0.000</c:formatCode>
                <c:ptCount val="4"/>
                <c:pt idx="0">
                  <c:v>14.200579497812868</c:v>
                </c:pt>
                <c:pt idx="1">
                  <c:v>14.626521954803289</c:v>
                </c:pt>
                <c:pt idx="2">
                  <c:v>17.416075298984143</c:v>
                </c:pt>
                <c:pt idx="3">
                  <c:v>13.891494216633784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1-46B3-96EF-8496E74DA063}"/>
            </c:ext>
          </c:extLst>
        </c:ser>
        <c:ser>
          <c:idx val="9"/>
          <c:order val="9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38100">
                <a:solidFill>
                  <a:srgbClr val="7030A0">
                    <a:alpha val="60000"/>
                  </a:srgbClr>
                </a:solidFill>
              </a:ln>
              <a:effectLst/>
            </c:spPr>
          </c:marker>
          <c:xVal>
            <c:numRef>
              <c:f>Results!$K$40</c:f>
              <c:numCache>
                <c:formatCode>0.00</c:formatCode>
                <c:ptCount val="1"/>
                <c:pt idx="0">
                  <c:v>1.6486327950221542</c:v>
                </c:pt>
              </c:numCache>
            </c:numRef>
          </c:xVal>
          <c:yVal>
            <c:numRef>
              <c:f>Results!$I$40</c:f>
              <c:numCache>
                <c:formatCode>0.000</c:formatCode>
                <c:ptCount val="1"/>
                <c:pt idx="0">
                  <c:v>18.788669413187765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1-46B3-96EF-8496E74D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 val="autoZero"/>
        <c:crossBetween val="midCat"/>
      </c:valAx>
      <c:valAx>
        <c:axId val="2883192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%C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End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Terrestrial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Results!$H$3:$H$7</c:f>
              <c:numCache>
                <c:formatCode>0.00</c:formatCode>
                <c:ptCount val="5"/>
                <c:pt idx="0">
                  <c:v>-0.89048645210266197</c:v>
                </c:pt>
                <c:pt idx="1">
                  <c:v>1.0342457103317979</c:v>
                </c:pt>
                <c:pt idx="2">
                  <c:v>-1.3273456118916727E-2</c:v>
                </c:pt>
                <c:pt idx="3">
                  <c:v>0.5154833964637906</c:v>
                </c:pt>
                <c:pt idx="4">
                  <c:v>2.3279367250589047</c:v>
                </c:pt>
              </c:numCache>
            </c:numRef>
          </c:xVal>
          <c:yVal>
            <c:numRef>
              <c:f>Results!$I$3:$I$7</c:f>
              <c:numCache>
                <c:formatCode>0.00</c:formatCode>
                <c:ptCount val="5"/>
                <c:pt idx="0">
                  <c:v>10.377760486702703</c:v>
                </c:pt>
                <c:pt idx="1">
                  <c:v>19.696400559254325</c:v>
                </c:pt>
                <c:pt idx="2">
                  <c:v>6.4256029372827799</c:v>
                </c:pt>
                <c:pt idx="3">
                  <c:v>22.636651952592597</c:v>
                </c:pt>
                <c:pt idx="4">
                  <c:v>9.9534313443789486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277-A2FE-1DDBC052D04B}"/>
            </c:ext>
          </c:extLst>
        </c:ser>
        <c:ser>
          <c:idx val="1"/>
          <c:order val="1"/>
          <c:tx>
            <c:v>Floodplain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Results!$H$8:$H$12</c:f>
              <c:numCache>
                <c:formatCode>0.00</c:formatCode>
                <c:ptCount val="5"/>
                <c:pt idx="0">
                  <c:v>3.006409401513519</c:v>
                </c:pt>
                <c:pt idx="1">
                  <c:v>4.2262520618815529</c:v>
                </c:pt>
                <c:pt idx="2">
                  <c:v>3.9334962841306407</c:v>
                </c:pt>
                <c:pt idx="3">
                  <c:v>1.7982552825704288</c:v>
                </c:pt>
                <c:pt idx="4">
                  <c:v>3.6628280871185463</c:v>
                </c:pt>
              </c:numCache>
            </c:numRef>
          </c:xVal>
          <c:yVal>
            <c:numRef>
              <c:f>Results!$I$8:$I$12</c:f>
              <c:numCache>
                <c:formatCode>0.00</c:formatCode>
                <c:ptCount val="5"/>
                <c:pt idx="0">
                  <c:v>3.5489144587956196</c:v>
                </c:pt>
                <c:pt idx="1">
                  <c:v>7.0008152251557627</c:v>
                </c:pt>
                <c:pt idx="2">
                  <c:v>22.216036819069554</c:v>
                </c:pt>
                <c:pt idx="3">
                  <c:v>3.5590916251239668</c:v>
                </c:pt>
                <c:pt idx="4">
                  <c:v>7.5751005446337745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277-A2FE-1DDBC052D04B}"/>
            </c:ext>
          </c:extLst>
        </c:ser>
        <c:ser>
          <c:idx val="2"/>
          <c:order val="2"/>
          <c:tx>
            <c:v>Bank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Results!$H$13:$H$17</c:f>
              <c:numCache>
                <c:formatCode>0.00</c:formatCode>
                <c:ptCount val="5"/>
                <c:pt idx="0">
                  <c:v>-0.6445997416873428</c:v>
                </c:pt>
                <c:pt idx="1">
                  <c:v>1.9592689349680603</c:v>
                </c:pt>
                <c:pt idx="2">
                  <c:v>5.3378810754330122</c:v>
                </c:pt>
                <c:pt idx="3">
                  <c:v>1.8435798760258753</c:v>
                </c:pt>
                <c:pt idx="4">
                  <c:v>1.9761212055327635</c:v>
                </c:pt>
              </c:numCache>
            </c:numRef>
          </c:xVal>
          <c:yVal>
            <c:numRef>
              <c:f>Results!$I$13:$I$17</c:f>
              <c:numCache>
                <c:formatCode>0.00</c:formatCode>
                <c:ptCount val="5"/>
                <c:pt idx="0">
                  <c:v>3.3967574237418834</c:v>
                </c:pt>
                <c:pt idx="1">
                  <c:v>6.0835760705005058</c:v>
                </c:pt>
                <c:pt idx="2">
                  <c:v>6.4284789057239946</c:v>
                </c:pt>
                <c:pt idx="3">
                  <c:v>8.450931031911967</c:v>
                </c:pt>
                <c:pt idx="4">
                  <c:v>10.597379104916829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2-4277-A2FE-1DDBC052D04B}"/>
            </c:ext>
          </c:extLst>
        </c:ser>
        <c:ser>
          <c:idx val="3"/>
          <c:order val="3"/>
          <c:tx>
            <c:v>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Results!$H$18:$H$22</c:f>
              <c:numCache>
                <c:formatCode>0.00</c:formatCode>
                <c:ptCount val="5"/>
                <c:pt idx="0">
                  <c:v>1.4801581207507726</c:v>
                </c:pt>
                <c:pt idx="1">
                  <c:v>-1.2399406729979252</c:v>
                </c:pt>
                <c:pt idx="2">
                  <c:v>-2.823940259542399</c:v>
                </c:pt>
                <c:pt idx="3">
                  <c:v>-4.4168007844062389</c:v>
                </c:pt>
                <c:pt idx="4">
                  <c:v>-1.6901879358473204</c:v>
                </c:pt>
              </c:numCache>
            </c:numRef>
          </c:xVal>
          <c:yVal>
            <c:numRef>
              <c:f>Results!$I$18:$I$22</c:f>
              <c:numCache>
                <c:formatCode>0.00</c:formatCode>
                <c:ptCount val="5"/>
                <c:pt idx="0">
                  <c:v>2.1309754622362611</c:v>
                </c:pt>
                <c:pt idx="1">
                  <c:v>3.5636869990657365</c:v>
                </c:pt>
                <c:pt idx="2">
                  <c:v>2.3324921745843095</c:v>
                </c:pt>
                <c:pt idx="3">
                  <c:v>1.1019888404216152</c:v>
                </c:pt>
                <c:pt idx="4">
                  <c:v>2.1694232192345817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2-4277-A2FE-1DDBC052D04B}"/>
            </c:ext>
          </c:extLst>
        </c:ser>
        <c:ser>
          <c:idx val="4"/>
          <c:order val="4"/>
          <c:tx>
            <c:v>Seep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Results!$H$23:$H$26</c:f>
              <c:numCache>
                <c:formatCode>0.00</c:formatCode>
                <c:ptCount val="4"/>
                <c:pt idx="0">
                  <c:v>-0.84182498300611475</c:v>
                </c:pt>
                <c:pt idx="1">
                  <c:v>1.8723106070257953</c:v>
                </c:pt>
                <c:pt idx="2">
                  <c:v>3.3622631025633476</c:v>
                </c:pt>
                <c:pt idx="3">
                  <c:v>2.1067227223516367</c:v>
                </c:pt>
              </c:numCache>
            </c:numRef>
          </c:xVal>
          <c:yVal>
            <c:numRef>
              <c:f>Results!$I$23:$I$26</c:f>
              <c:numCache>
                <c:formatCode>0.00</c:formatCode>
                <c:ptCount val="4"/>
                <c:pt idx="0">
                  <c:v>2.3835188680504169</c:v>
                </c:pt>
                <c:pt idx="1">
                  <c:v>5.7744122127823161</c:v>
                </c:pt>
                <c:pt idx="2">
                  <c:v>11.540906110790274</c:v>
                </c:pt>
                <c:pt idx="3">
                  <c:v>8.9759041350642388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2-4277-A2FE-1DDBC052D04B}"/>
            </c:ext>
          </c:extLst>
        </c:ser>
        <c:ser>
          <c:idx val="5"/>
          <c:order val="5"/>
          <c:tx>
            <c:v>Side 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Results!$H$27:$H$30</c:f>
              <c:numCache>
                <c:formatCode>0.00</c:formatCode>
                <c:ptCount val="4"/>
                <c:pt idx="0">
                  <c:v>2.1439417232019284</c:v>
                </c:pt>
                <c:pt idx="1">
                  <c:v>-4.8775673393863475</c:v>
                </c:pt>
                <c:pt idx="2">
                  <c:v>-1.109692020551275</c:v>
                </c:pt>
                <c:pt idx="3">
                  <c:v>-4.3999123344301152</c:v>
                </c:pt>
              </c:numCache>
            </c:numRef>
          </c:xVal>
          <c:yVal>
            <c:numRef>
              <c:f>Results!$I$27:$I$30</c:f>
              <c:numCache>
                <c:formatCode>0.00</c:formatCode>
                <c:ptCount val="4"/>
                <c:pt idx="0">
                  <c:v>12.953954522837838</c:v>
                </c:pt>
                <c:pt idx="1">
                  <c:v>2.9937529725000003</c:v>
                </c:pt>
                <c:pt idx="2">
                  <c:v>2.8951205066319106</c:v>
                </c:pt>
                <c:pt idx="3">
                  <c:v>1.9083415808367767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2-4277-A2FE-1DDBC052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944"/>
        <c:axId val="288319288"/>
      </c:scatterChart>
      <c:valAx>
        <c:axId val="288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D15N</a:t>
                </a:r>
              </a:p>
            </c:rich>
          </c:tx>
          <c:layout>
            <c:manualLayout>
              <c:xMode val="edge"/>
              <c:yMode val="edge"/>
              <c:x val="0.48372195035591853"/>
              <c:y val="0.867829868661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288"/>
        <c:crossesAt val="0"/>
        <c:crossBetween val="midCat"/>
      </c:valAx>
      <c:valAx>
        <c:axId val="2883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c/N</a:t>
                </a:r>
              </a:p>
            </c:rich>
          </c:tx>
          <c:layout>
            <c:manualLayout>
              <c:xMode val="edge"/>
              <c:yMode val="edge"/>
              <c:x val="0.96406828779827347"/>
              <c:y val="0.441188816222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4</xdr:row>
      <xdr:rowOff>123825</xdr:rowOff>
    </xdr:to>
    <xdr:pic>
      <xdr:nvPicPr>
        <xdr:cNvPr id="2" name="Picture 3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609600" cy="109537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226919</xdr:colOff>
      <xdr:row>0</xdr:row>
      <xdr:rowOff>130548</xdr:rowOff>
    </xdr:from>
    <xdr:to>
      <xdr:col>14</xdr:col>
      <xdr:colOff>683559</xdr:colOff>
      <xdr:row>15</xdr:row>
      <xdr:rowOff>0</xdr:rowOff>
    </xdr:to>
    <xdr:graphicFrame macro="">
      <xdr:nvGraphicFramePr>
        <xdr:cNvPr id="3" name="Chart 3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753596</xdr:colOff>
      <xdr:row>11</xdr:row>
      <xdr:rowOff>89647</xdr:rowOff>
    </xdr:from>
    <xdr:to>
      <xdr:col>15</xdr:col>
      <xdr:colOff>112059</xdr:colOff>
      <xdr:row>29</xdr:row>
      <xdr:rowOff>88526</xdr:rowOff>
    </xdr:to>
    <xdr:graphicFrame macro="">
      <xdr:nvGraphicFramePr>
        <xdr:cNvPr id="4" name="Chart 5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568699</xdr:colOff>
      <xdr:row>15</xdr:row>
      <xdr:rowOff>15128</xdr:rowOff>
    </xdr:to>
    <xdr:graphicFrame macro="">
      <xdr:nvGraphicFramePr>
        <xdr:cNvPr id="5" name="Chart 3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201706</xdr:colOff>
      <xdr:row>12</xdr:row>
      <xdr:rowOff>0</xdr:rowOff>
    </xdr:from>
    <xdr:to>
      <xdr:col>21</xdr:col>
      <xdr:colOff>86846</xdr:colOff>
      <xdr:row>29</xdr:row>
      <xdr:rowOff>144555</xdr:rowOff>
    </xdr:to>
    <xdr:graphicFrame macro="">
      <xdr:nvGraphicFramePr>
        <xdr:cNvPr id="6" name="Chart 5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131309</xdr:colOff>
      <xdr:row>78</xdr:row>
      <xdr:rowOff>23971</xdr:rowOff>
    </xdr:from>
    <xdr:to>
      <xdr:col>11</xdr:col>
      <xdr:colOff>3995738</xdr:colOff>
      <xdr:row>101</xdr:row>
      <xdr:rowOff>76881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FDD6-8896-445D-975D-4154FCFD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546327</xdr:colOff>
      <xdr:row>77</xdr:row>
      <xdr:rowOff>188460</xdr:rowOff>
    </xdr:from>
    <xdr:to>
      <xdr:col>8</xdr:col>
      <xdr:colOff>505505</xdr:colOff>
      <xdr:row>101</xdr:row>
      <xdr:rowOff>76881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B333E-8F2F-4F23-BE50-85012E1D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600756</xdr:colOff>
      <xdr:row>52</xdr:row>
      <xdr:rowOff>158522</xdr:rowOff>
    </xdr:from>
    <xdr:to>
      <xdr:col>8</xdr:col>
      <xdr:colOff>478291</xdr:colOff>
      <xdr:row>77</xdr:row>
      <xdr:rowOff>104094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8972D-322E-4261-90A6-753F8543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131309</xdr:colOff>
      <xdr:row>52</xdr:row>
      <xdr:rowOff>165878</xdr:rowOff>
    </xdr:from>
    <xdr:to>
      <xdr:col>11</xdr:col>
      <xdr:colOff>3995738</xdr:colOff>
      <xdr:row>77</xdr:row>
      <xdr:rowOff>76880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D4815-436D-4748-8806-AB2CC43BE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onVantage%20Projects\EA%20ChromeHD.PRO\Data\blank%205o2-1.raw\Results%20for%20CO2%20by%20CF%20(uncalibrated)(Fn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onVantage%20Projects\EA%20ChromeHD.PRO\Data\Peach-1.raw\Results%20for%20N2%20by%20CF%20(uncalibrated)(Fn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C Batch report"/>
      <sheetName val="Printout"/>
      <sheetName val="Batch report"/>
      <sheetName val="APC (N) Batch report"/>
      <sheetName val="Default Batch report"/>
      <sheetName val="Experiment"/>
      <sheetName val="LIMS"/>
      <sheetName val="Analog Data"/>
      <sheetName val="Batch log"/>
      <sheetName val="Calculation"/>
      <sheetName val="Printout APC"/>
      <sheetName val="Printout APC (N)"/>
      <sheetName val="default"/>
      <sheetName val="Printout 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C Batch report"/>
      <sheetName val="Printout"/>
      <sheetName val="Batch report"/>
      <sheetName val="APC (N) Batch report"/>
      <sheetName val="Default Batch report"/>
      <sheetName val="Experiment"/>
      <sheetName val="LIMS"/>
      <sheetName val="Analog Data"/>
      <sheetName val="Batch log"/>
      <sheetName val="Calculation"/>
      <sheetName val="Printout APC"/>
      <sheetName val="Printout APC (N)"/>
      <sheetName val="default"/>
      <sheetName val="Printout 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04"/>
  <sheetViews>
    <sheetView zoomScaleNormal="100" workbookViewId="0">
      <selection activeCell="B78" sqref="B78"/>
    </sheetView>
  </sheetViews>
  <sheetFormatPr defaultColWidth="9.140625" defaultRowHeight="11.25" customHeight="1" x14ac:dyDescent="0.25"/>
  <cols>
    <col min="1" max="1" width="12" style="1" customWidth="1"/>
    <col min="2" max="2" width="25.28515625" style="1" customWidth="1"/>
    <col min="3" max="3" width="10.85546875" style="1" customWidth="1"/>
    <col min="4" max="4" width="8.28515625" style="1" customWidth="1"/>
    <col min="5" max="5" width="14" style="1" bestFit="1" customWidth="1"/>
    <col min="6" max="6" width="10.7109375" style="1" customWidth="1"/>
    <col min="7" max="7" width="11.42578125" style="1" bestFit="1" customWidth="1"/>
    <col min="8" max="8" width="9" style="1" customWidth="1"/>
    <col min="9" max="9" width="9.5703125" style="1" customWidth="1"/>
    <col min="10" max="10" width="11.42578125" style="5" customWidth="1"/>
    <col min="11" max="12" width="9.42578125" style="5" customWidth="1"/>
    <col min="13" max="14" width="10" style="1" customWidth="1"/>
    <col min="15" max="15" width="13" style="1" customWidth="1"/>
    <col min="16" max="16" width="9.140625" style="1"/>
    <col min="17" max="17" width="9.5703125" style="1" bestFit="1" customWidth="1"/>
    <col min="18" max="18" width="9.140625" style="1"/>
    <col min="19" max="19" width="9.5703125" style="1" bestFit="1" customWidth="1"/>
    <col min="20" max="21" width="9.140625" style="1"/>
    <col min="26" max="26" width="8.85546875" customWidth="1"/>
    <col min="27" max="28" width="8.7109375" customWidth="1"/>
    <col min="29" max="16384" width="9.140625" style="1"/>
  </cols>
  <sheetData>
    <row r="2" spans="1:19" s="1" customFormat="1" ht="45" customHeight="1" x14ac:dyDescent="0.65">
      <c r="B2" s="2" t="s">
        <v>0</v>
      </c>
      <c r="C2" s="2"/>
      <c r="D2" s="2"/>
      <c r="E2" s="2"/>
      <c r="F2" s="2"/>
      <c r="G2" s="3"/>
      <c r="H2" s="3"/>
      <c r="I2" s="3"/>
      <c r="J2" s="4"/>
      <c r="K2" s="4"/>
      <c r="L2" s="5"/>
    </row>
    <row r="3" spans="1:19" s="1" customFormat="1" ht="11.25" customHeight="1" x14ac:dyDescent="0.2">
      <c r="B3" s="6" t="s">
        <v>1</v>
      </c>
      <c r="C3" s="6"/>
      <c r="D3" s="6"/>
      <c r="E3" s="6"/>
      <c r="F3" s="6"/>
      <c r="G3" s="7">
        <v>45182</v>
      </c>
      <c r="J3" s="5"/>
      <c r="K3" s="5"/>
      <c r="L3" s="5"/>
    </row>
    <row r="4" spans="1:19" s="1" customFormat="1" ht="11.25" customHeight="1" x14ac:dyDescent="0.2">
      <c r="B4" s="6" t="s">
        <v>2</v>
      </c>
      <c r="C4" s="6"/>
      <c r="D4" s="6"/>
      <c r="E4" s="6"/>
      <c r="F4" s="6"/>
      <c r="G4" s="1" t="s">
        <v>3</v>
      </c>
      <c r="J4" s="5"/>
      <c r="K4" s="5"/>
      <c r="L4" s="5"/>
    </row>
    <row r="5" spans="1:19" s="1" customFormat="1" ht="11.25" customHeight="1" x14ac:dyDescent="0.25">
      <c r="B5" s="6" t="s">
        <v>4</v>
      </c>
      <c r="C5" s="6"/>
      <c r="D5" s="6"/>
      <c r="E5" s="6"/>
      <c r="F5" s="6"/>
      <c r="G5" s="8" t="s">
        <v>119</v>
      </c>
      <c r="J5" s="5"/>
      <c r="K5" s="5"/>
      <c r="L5" s="5"/>
      <c r="M5" s="9"/>
      <c r="N5" s="9"/>
    </row>
    <row r="6" spans="1:19" s="1" customFormat="1" ht="11.25" customHeight="1" x14ac:dyDescent="0.2">
      <c r="B6" s="6" t="s">
        <v>5</v>
      </c>
      <c r="C6" s="6"/>
      <c r="D6" s="6"/>
      <c r="E6" s="6"/>
      <c r="F6" s="6"/>
      <c r="G6" s="1" t="s">
        <v>6</v>
      </c>
      <c r="J6" s="5"/>
      <c r="K6" s="5"/>
      <c r="L6" s="5"/>
      <c r="S6" s="10"/>
    </row>
    <row r="7" spans="1:19" s="1" customFormat="1" ht="11.25" customHeight="1" x14ac:dyDescent="0.2">
      <c r="B7" s="6" t="s">
        <v>7</v>
      </c>
      <c r="C7" s="6"/>
      <c r="D7" s="6"/>
      <c r="E7" s="6"/>
      <c r="F7" s="6"/>
      <c r="G7" s="6" t="s">
        <v>53</v>
      </c>
      <c r="J7" s="5"/>
      <c r="K7" s="5"/>
      <c r="L7" s="5"/>
    </row>
    <row r="8" spans="1:19" s="1" customFormat="1" ht="11.25" customHeight="1" x14ac:dyDescent="0.2">
      <c r="B8" s="6" t="s">
        <v>8</v>
      </c>
      <c r="C8" s="6"/>
      <c r="D8" s="6"/>
      <c r="E8" s="6"/>
      <c r="F8" s="6"/>
      <c r="G8" s="6" t="s">
        <v>9</v>
      </c>
      <c r="J8" s="5"/>
      <c r="K8" s="11"/>
      <c r="M8" s="12"/>
      <c r="N8" s="13"/>
    </row>
    <row r="9" spans="1:19" s="1" customFormat="1" ht="11.25" customHeight="1" x14ac:dyDescent="0.25">
      <c r="A9" s="14" t="s">
        <v>10</v>
      </c>
      <c r="B9" s="15"/>
      <c r="C9" s="16" t="s">
        <v>11</v>
      </c>
      <c r="D9" s="17"/>
      <c r="E9" s="16" t="s">
        <v>12</v>
      </c>
      <c r="F9" s="18"/>
      <c r="G9" s="14" t="s">
        <v>13</v>
      </c>
      <c r="H9" s="19" t="s">
        <v>14</v>
      </c>
      <c r="I9" s="20" t="s">
        <v>14</v>
      </c>
      <c r="J9" s="21" t="s">
        <v>14</v>
      </c>
      <c r="K9" s="22"/>
      <c r="M9" s="12"/>
      <c r="N9" s="13"/>
    </row>
    <row r="10" spans="1:19" s="1" customFormat="1" ht="11.25" customHeight="1" x14ac:dyDescent="0.25">
      <c r="A10" s="23"/>
      <c r="B10" s="24"/>
      <c r="C10" s="25" t="s">
        <v>14</v>
      </c>
      <c r="D10" s="26" t="s">
        <v>15</v>
      </c>
      <c r="E10" s="25" t="s">
        <v>14</v>
      </c>
      <c r="F10" s="27" t="s">
        <v>15</v>
      </c>
      <c r="G10" s="28" t="s">
        <v>16</v>
      </c>
      <c r="H10" s="28" t="s">
        <v>17</v>
      </c>
      <c r="I10" s="29" t="s">
        <v>18</v>
      </c>
      <c r="J10" s="30" t="s">
        <v>19</v>
      </c>
      <c r="K10" s="22"/>
      <c r="M10" s="12"/>
      <c r="N10" s="13"/>
    </row>
    <row r="11" spans="1:19" s="1" customFormat="1" ht="11.25" customHeight="1" x14ac:dyDescent="0.25">
      <c r="A11" s="31"/>
      <c r="B11" s="32" t="s">
        <v>20</v>
      </c>
      <c r="C11" s="33">
        <v>-26.6</v>
      </c>
      <c r="D11" s="34"/>
      <c r="E11" s="35">
        <v>-21.3</v>
      </c>
      <c r="F11" s="36"/>
      <c r="G11" s="37"/>
      <c r="H11" s="38">
        <v>72.53</v>
      </c>
      <c r="I11" s="38">
        <v>6.51</v>
      </c>
      <c r="J11" s="39">
        <f>H11/I11</f>
        <v>11.141321044546851</v>
      </c>
      <c r="K11" s="22"/>
      <c r="M11" s="12"/>
      <c r="N11" s="13"/>
    </row>
    <row r="12" spans="1:19" s="1" customFormat="1" ht="11.25" customHeight="1" x14ac:dyDescent="0.25">
      <c r="A12" s="40"/>
      <c r="B12" s="41" t="s">
        <v>21</v>
      </c>
      <c r="C12" s="42"/>
      <c r="D12" s="43"/>
      <c r="E12"/>
      <c r="F12" s="44"/>
      <c r="G12" s="37"/>
      <c r="H12" s="45">
        <v>20</v>
      </c>
      <c r="I12" s="45">
        <v>46.65</v>
      </c>
      <c r="J12" s="46">
        <f>H12/I12</f>
        <v>0.4287245444801715</v>
      </c>
      <c r="K12" s="5"/>
      <c r="L12" s="5"/>
    </row>
    <row r="13" spans="1:19" s="1" customFormat="1" ht="11.25" customHeight="1" x14ac:dyDescent="0.25">
      <c r="A13" s="40"/>
      <c r="B13" s="41">
        <v>2704</v>
      </c>
      <c r="C13" s="42"/>
      <c r="D13" s="43"/>
      <c r="E13"/>
      <c r="F13" s="44"/>
      <c r="G13" s="47"/>
      <c r="H13" s="45">
        <v>3.3479999999999999</v>
      </c>
      <c r="I13" s="45"/>
      <c r="J13" s="46"/>
      <c r="K13" s="5"/>
      <c r="L13" s="5"/>
    </row>
    <row r="14" spans="1:19" s="1" customFormat="1" ht="11.25" customHeight="1" x14ac:dyDescent="0.25">
      <c r="A14" s="40"/>
      <c r="B14" s="41" t="s">
        <v>22</v>
      </c>
      <c r="C14" s="42">
        <v>-25.95</v>
      </c>
      <c r="D14" s="48"/>
      <c r="E14" s="49">
        <v>2.08</v>
      </c>
      <c r="F14" s="50"/>
      <c r="G14" s="47"/>
      <c r="H14" s="45">
        <v>44.65</v>
      </c>
      <c r="I14" s="45">
        <v>2.83</v>
      </c>
      <c r="J14" s="46">
        <f>H14/I14</f>
        <v>15.777385159010599</v>
      </c>
      <c r="K14" s="5"/>
      <c r="L14" s="5"/>
    </row>
    <row r="15" spans="1:19" s="1" customFormat="1" ht="11.25" customHeight="1" x14ac:dyDescent="0.25">
      <c r="A15" s="40"/>
      <c r="B15" s="41" t="s">
        <v>23</v>
      </c>
      <c r="C15" s="51">
        <v>-18.3</v>
      </c>
      <c r="D15" s="52">
        <f>AVERAGE(G39,G79)</f>
        <v>-13.809906497676632</v>
      </c>
      <c r="E15" s="49"/>
      <c r="F15" s="53"/>
      <c r="G15" s="54"/>
      <c r="H15" s="55"/>
      <c r="I15" s="55"/>
      <c r="J15" s="54"/>
      <c r="K15" s="5"/>
      <c r="L15" s="5"/>
    </row>
    <row r="16" spans="1:19" s="1" customFormat="1" ht="11.25" customHeight="1" x14ac:dyDescent="0.25">
      <c r="A16" s="40"/>
      <c r="B16" s="41" t="s">
        <v>24</v>
      </c>
      <c r="C16" s="42">
        <v>-25.49</v>
      </c>
      <c r="D16" s="52"/>
      <c r="E16" s="56"/>
      <c r="F16" s="57"/>
      <c r="G16" s="54"/>
      <c r="H16" s="55"/>
      <c r="I16" s="55"/>
      <c r="J16" s="54"/>
      <c r="K16" s="5"/>
      <c r="L16" s="5"/>
    </row>
    <row r="17" spans="1:20" s="1" customFormat="1" ht="11.25" customHeight="1" x14ac:dyDescent="0.25">
      <c r="A17" s="40"/>
      <c r="B17" s="41" t="s">
        <v>25</v>
      </c>
      <c r="C17" s="42">
        <v>-10.8</v>
      </c>
      <c r="D17" s="52">
        <f>AVERAGE(G38,G78)</f>
        <v>-5.9875033283409174</v>
      </c>
      <c r="E17" s="56"/>
      <c r="F17" s="57"/>
      <c r="G17" s="54"/>
      <c r="H17" s="55"/>
      <c r="I17" s="55"/>
      <c r="J17" s="54"/>
      <c r="K17" s="5"/>
      <c r="L17" s="5"/>
    </row>
    <row r="18" spans="1:20" s="1" customFormat="1" ht="11.25" customHeight="1" x14ac:dyDescent="0.25">
      <c r="A18" s="40"/>
      <c r="B18" s="41" t="s">
        <v>26</v>
      </c>
      <c r="C18" s="42">
        <v>-24.91</v>
      </c>
      <c r="D18" s="52">
        <f>AVERAGE(G37,G77)</f>
        <v>-20.172939884749514</v>
      </c>
      <c r="E18" s="56"/>
      <c r="F18" s="57"/>
      <c r="G18" s="54"/>
      <c r="H18" s="55"/>
      <c r="I18" s="55"/>
      <c r="J18" s="54"/>
      <c r="K18" s="5"/>
      <c r="L18" s="5"/>
    </row>
    <row r="19" spans="1:20" s="1" customFormat="1" ht="11.25" customHeight="1" x14ac:dyDescent="0.25">
      <c r="A19" s="40"/>
      <c r="B19" s="5" t="s">
        <v>27</v>
      </c>
      <c r="C19" s="42"/>
      <c r="D19" s="52"/>
      <c r="E19" s="58">
        <v>2.7</v>
      </c>
      <c r="F19" s="57"/>
      <c r="G19" s="54"/>
      <c r="H19" s="55"/>
      <c r="I19" s="55"/>
      <c r="J19" s="54"/>
      <c r="K19" s="5"/>
      <c r="L19" s="5"/>
    </row>
    <row r="20" spans="1:20" s="1" customFormat="1" ht="11.25" customHeight="1" x14ac:dyDescent="0.25">
      <c r="A20" s="40"/>
      <c r="B20" s="5" t="s">
        <v>28</v>
      </c>
      <c r="C20" s="42"/>
      <c r="D20" s="52"/>
      <c r="E20" s="58">
        <v>180</v>
      </c>
      <c r="F20" s="57"/>
      <c r="G20" s="54"/>
      <c r="H20" s="55"/>
      <c r="I20" s="55"/>
      <c r="J20" s="54"/>
      <c r="K20" s="5"/>
      <c r="L20" s="5"/>
    </row>
    <row r="21" spans="1:20" s="1" customFormat="1" ht="11.25" customHeight="1" x14ac:dyDescent="0.25">
      <c r="A21" s="40"/>
      <c r="B21" s="5" t="s">
        <v>29</v>
      </c>
      <c r="C21" s="42"/>
      <c r="D21" s="52"/>
      <c r="E21" s="58">
        <v>-1.8</v>
      </c>
      <c r="F21" s="57"/>
      <c r="G21" s="54"/>
      <c r="H21" s="55"/>
      <c r="I21" s="55"/>
      <c r="J21" s="54"/>
      <c r="K21" s="5"/>
      <c r="L21" s="5"/>
    </row>
    <row r="22" spans="1:20" s="1" customFormat="1" ht="11.25" customHeight="1" x14ac:dyDescent="0.25">
      <c r="A22" s="40"/>
      <c r="B22" s="41" t="s">
        <v>30</v>
      </c>
      <c r="C22" s="40"/>
      <c r="D22" s="59"/>
      <c r="E22" s="53">
        <v>0.4</v>
      </c>
      <c r="F22" s="50">
        <f>AVERAGE(E40)</f>
        <v>1.2941196946578692</v>
      </c>
      <c r="G22" s="54"/>
      <c r="H22"/>
      <c r="I22"/>
      <c r="J22" s="54"/>
      <c r="K22" s="5"/>
      <c r="L22" s="5"/>
    </row>
    <row r="23" spans="1:20" s="1" customFormat="1" ht="11.25" customHeight="1" x14ac:dyDescent="0.25">
      <c r="A23" s="40"/>
      <c r="B23" s="41" t="s">
        <v>31</v>
      </c>
      <c r="C23" s="60"/>
      <c r="D23" s="59"/>
      <c r="E23" s="53">
        <v>20.3</v>
      </c>
      <c r="F23" s="50">
        <f>AVERAGE(E41)</f>
        <v>19.457758724372056</v>
      </c>
      <c r="G23" s="54"/>
      <c r="H23"/>
      <c r="I23"/>
      <c r="J23" s="54"/>
      <c r="K23" s="5"/>
      <c r="L23" s="5"/>
    </row>
    <row r="24" spans="1:20" s="1" customFormat="1" ht="11.25" customHeight="1" x14ac:dyDescent="0.25">
      <c r="A24" s="40"/>
      <c r="B24" s="41" t="s">
        <v>32</v>
      </c>
      <c r="C24" s="60"/>
      <c r="D24" s="52"/>
      <c r="E24" s="53">
        <v>4.7</v>
      </c>
      <c r="F24" s="50"/>
      <c r="G24" s="54"/>
      <c r="H24"/>
      <c r="I24"/>
      <c r="J24" s="54"/>
      <c r="K24" s="5"/>
      <c r="L24" s="5"/>
    </row>
    <row r="25" spans="1:20" customFormat="1" ht="11.25" customHeight="1" x14ac:dyDescent="0.25">
      <c r="A25" s="31"/>
      <c r="B25" s="61" t="s">
        <v>33</v>
      </c>
      <c r="C25" s="62"/>
      <c r="D25" s="61" t="s">
        <v>34</v>
      </c>
      <c r="E25" s="61"/>
      <c r="F25" s="62"/>
      <c r="G25" s="31"/>
      <c r="H25" s="62"/>
      <c r="I25" s="62"/>
      <c r="J25" s="63"/>
      <c r="K25" s="53"/>
      <c r="L25" s="53"/>
    </row>
    <row r="26" spans="1:20" customFormat="1" ht="11.25" customHeight="1" x14ac:dyDescent="0.25">
      <c r="A26" s="64" t="s">
        <v>35</v>
      </c>
      <c r="B26" s="53">
        <v>0.99329999999999996</v>
      </c>
      <c r="C26" s="65" t="s">
        <v>52</v>
      </c>
      <c r="D26" s="53">
        <v>-4.7687999999999997</v>
      </c>
      <c r="E26" s="53"/>
      <c r="F26" s="53"/>
      <c r="G26" s="40"/>
      <c r="H26" s="53"/>
      <c r="I26" s="53"/>
      <c r="J26" s="66"/>
      <c r="K26" s="53"/>
      <c r="L26" s="53"/>
    </row>
    <row r="27" spans="1:20" customFormat="1" ht="11.25" customHeight="1" x14ac:dyDescent="0.25">
      <c r="A27" s="64" t="s">
        <v>37</v>
      </c>
      <c r="B27" s="53">
        <v>1.0955999999999999</v>
      </c>
      <c r="C27" s="65"/>
      <c r="D27" s="67">
        <v>-1.0178</v>
      </c>
      <c r="E27" s="53"/>
      <c r="F27" s="53"/>
      <c r="G27" s="40"/>
      <c r="H27" s="53"/>
      <c r="I27" s="53"/>
      <c r="J27" s="66"/>
      <c r="K27" s="53"/>
      <c r="L27" s="53"/>
    </row>
    <row r="28" spans="1:20" customFormat="1" ht="11.25" customHeight="1" x14ac:dyDescent="0.25">
      <c r="A28" s="68" t="s">
        <v>38</v>
      </c>
      <c r="B28" s="53">
        <v>5.4258000000000001E-2</v>
      </c>
      <c r="C28" s="65" t="s">
        <v>36</v>
      </c>
      <c r="D28" s="67">
        <v>0</v>
      </c>
      <c r="E28" s="49"/>
      <c r="F28" s="53"/>
      <c r="G28" s="40"/>
      <c r="H28" s="53"/>
      <c r="I28" s="53"/>
      <c r="J28" s="66"/>
      <c r="K28" s="53"/>
      <c r="L28" s="53"/>
    </row>
    <row r="29" spans="1:20" customFormat="1" ht="11.25" customHeight="1" x14ac:dyDescent="0.25">
      <c r="A29" s="68" t="s">
        <v>39</v>
      </c>
      <c r="B29" s="53">
        <v>2.086E-2</v>
      </c>
      <c r="C29" s="49" t="s">
        <v>36</v>
      </c>
      <c r="D29" s="69">
        <v>0</v>
      </c>
      <c r="E29" s="69"/>
      <c r="F29" s="69"/>
      <c r="G29" s="70"/>
      <c r="H29" s="69"/>
      <c r="I29" s="69"/>
      <c r="J29" s="71"/>
      <c r="K29" s="53"/>
      <c r="L29" s="53"/>
      <c r="Q29" s="72"/>
    </row>
    <row r="30" spans="1:20" s="1" customFormat="1" ht="11.25" customHeight="1" x14ac:dyDescent="0.2">
      <c r="A30" s="73"/>
      <c r="B30" s="49"/>
      <c r="C30" s="49"/>
      <c r="D30" s="49"/>
      <c r="E30" s="49"/>
      <c r="F30" s="49"/>
      <c r="G30" s="74"/>
      <c r="H30" s="49"/>
      <c r="I30" s="56"/>
      <c r="J30" s="41"/>
      <c r="K30" s="5"/>
      <c r="L30" s="5"/>
    </row>
    <row r="31" spans="1:20" s="1" customFormat="1" ht="12" customHeight="1" x14ac:dyDescent="0.2">
      <c r="I31" s="3"/>
      <c r="J31" s="4"/>
    </row>
    <row r="32" spans="1:20" s="1" customFormat="1" ht="11.25" customHeight="1" x14ac:dyDescent="0.2">
      <c r="A32" s="75"/>
      <c r="B32" s="75" t="s">
        <v>40</v>
      </c>
      <c r="C32" s="75" t="s">
        <v>54</v>
      </c>
      <c r="D32" s="75" t="s">
        <v>80</v>
      </c>
      <c r="E32" s="75" t="s">
        <v>41</v>
      </c>
      <c r="F32" s="75" t="s">
        <v>81</v>
      </c>
      <c r="G32" s="99" t="s">
        <v>42</v>
      </c>
      <c r="H32" s="76" t="s">
        <v>43</v>
      </c>
      <c r="I32" s="77" t="s">
        <v>44</v>
      </c>
      <c r="J32" s="77" t="s">
        <v>45</v>
      </c>
      <c r="K32" s="77" t="s">
        <v>46</v>
      </c>
      <c r="L32" s="77" t="s">
        <v>47</v>
      </c>
      <c r="M32" s="77" t="s">
        <v>38</v>
      </c>
      <c r="N32" s="77" t="s">
        <v>38</v>
      </c>
      <c r="O32" s="77" t="s">
        <v>48</v>
      </c>
      <c r="P32" s="77" t="s">
        <v>49</v>
      </c>
      <c r="Q32" s="77" t="s">
        <v>39</v>
      </c>
      <c r="R32" s="77" t="s">
        <v>39</v>
      </c>
      <c r="S32" s="77" t="s">
        <v>50</v>
      </c>
      <c r="T32" s="77" t="s">
        <v>51</v>
      </c>
    </row>
    <row r="33" spans="1:20" s="90" customFormat="1" ht="11.25" customHeight="1" x14ac:dyDescent="0.2">
      <c r="A33" s="116">
        <v>30</v>
      </c>
      <c r="B33" s="116" t="s">
        <v>55</v>
      </c>
      <c r="C33" s="105">
        <v>1.1060000000000001</v>
      </c>
      <c r="D33" s="105">
        <v>1.5089465</v>
      </c>
      <c r="E33" s="105">
        <v>4.1067555753699914</v>
      </c>
      <c r="F33" s="105">
        <v>8.9779660000000003</v>
      </c>
      <c r="G33" s="105">
        <v>-21.414004683809786</v>
      </c>
      <c r="H33" s="100">
        <f>$B$26*G33+$D$26</f>
        <v>-26.039330852428257</v>
      </c>
      <c r="I33" s="86">
        <f t="shared" ref="I33:I79" si="0">$B$27*E33+$D$27</f>
        <v>3.4815614083753621</v>
      </c>
      <c r="J33" s="87">
        <f t="shared" ref="J33:J79" si="1">(F33)/C33</f>
        <v>8.1175099457504523</v>
      </c>
      <c r="K33" s="87">
        <f>H$14</f>
        <v>44.65</v>
      </c>
      <c r="L33" s="87">
        <f>I$14</f>
        <v>2.83</v>
      </c>
      <c r="M33" s="87">
        <f t="shared" ref="M33:M79" si="2">C33*(K33/100)</f>
        <v>0.49382900000000007</v>
      </c>
      <c r="N33" s="88">
        <f t="shared" ref="N33:N79" si="3">F33*$B$28+$D$28</f>
        <v>0.48712647922800001</v>
      </c>
      <c r="O33" s="91">
        <f t="shared" ref="O33:O79" si="4">N33/C33*100</f>
        <v>44.043985463652803</v>
      </c>
      <c r="P33" s="87">
        <f t="shared" ref="P33:P79" si="5">D33/C33</f>
        <v>1.3643277576853525</v>
      </c>
      <c r="Q33" s="87">
        <f t="shared" ref="Q33:Q36" si="6">C33*(L33/100)</f>
        <v>3.1299800000000003E-2</v>
      </c>
      <c r="R33" s="88">
        <f t="shared" ref="R33:R79" si="7">D33*$B$29+$D$29</f>
        <v>3.1476623990000001E-2</v>
      </c>
      <c r="S33" s="89">
        <f t="shared" ref="S33:S79" si="8">R33/C33*100</f>
        <v>2.8459877025316453</v>
      </c>
      <c r="T33" s="86">
        <f t="shared" ref="T33:T79" si="9">N33/R33</f>
        <v>15.475817209074206</v>
      </c>
    </row>
    <row r="34" spans="1:20" s="90" customFormat="1" ht="11.25" customHeight="1" x14ac:dyDescent="0.2">
      <c r="A34" s="116">
        <v>31</v>
      </c>
      <c r="B34" s="116" t="s">
        <v>56</v>
      </c>
      <c r="C34" s="105">
        <v>1.137</v>
      </c>
      <c r="D34" s="105">
        <v>1.5229701250000001</v>
      </c>
      <c r="E34" s="105">
        <v>2.8957636081279325</v>
      </c>
      <c r="F34" s="105">
        <v>9.1975569999999998</v>
      </c>
      <c r="G34" s="105">
        <v>-21.322140205329617</v>
      </c>
      <c r="H34" s="100">
        <f t="shared" ref="H34:H79" si="10">$B$26*G34+$D$26</f>
        <v>-25.948081865953906</v>
      </c>
      <c r="I34" s="86">
        <f>$B$27*E34+$D$27</f>
        <v>2.1547986090649625</v>
      </c>
      <c r="J34" s="87">
        <f t="shared" si="1"/>
        <v>8.0893201407211954</v>
      </c>
      <c r="K34" s="87">
        <f t="shared" ref="K34:L36" si="11">H$14</f>
        <v>44.65</v>
      </c>
      <c r="L34" s="87">
        <f t="shared" si="11"/>
        <v>2.83</v>
      </c>
      <c r="M34" s="87">
        <f t="shared" si="2"/>
        <v>0.50767050000000002</v>
      </c>
      <c r="N34" s="88">
        <f t="shared" si="3"/>
        <v>0.499041047706</v>
      </c>
      <c r="O34" s="91">
        <f t="shared" si="4"/>
        <v>43.891033219525063</v>
      </c>
      <c r="P34" s="87">
        <f t="shared" si="5"/>
        <v>1.3394636103781883</v>
      </c>
      <c r="Q34" s="87">
        <f t="shared" si="6"/>
        <v>3.21771E-2</v>
      </c>
      <c r="R34" s="88">
        <f t="shared" si="7"/>
        <v>3.1769156807500004E-2</v>
      </c>
      <c r="S34" s="89">
        <f t="shared" si="8"/>
        <v>2.794121091248901</v>
      </c>
      <c r="T34" s="86">
        <f t="shared" si="9"/>
        <v>15.708350420814043</v>
      </c>
    </row>
    <row r="35" spans="1:20" s="90" customFormat="1" ht="11.25" customHeight="1" x14ac:dyDescent="0.2">
      <c r="A35" s="116">
        <v>32</v>
      </c>
      <c r="B35" s="116" t="s">
        <v>57</v>
      </c>
      <c r="C35" s="105">
        <v>0.79900000000000004</v>
      </c>
      <c r="D35" s="105">
        <v>1.1197581249999999</v>
      </c>
      <c r="E35" s="105">
        <v>2.3540991891730645</v>
      </c>
      <c r="F35" s="105">
        <v>6.5651780000000004</v>
      </c>
      <c r="G35" s="105">
        <v>-21.321108930752715</v>
      </c>
      <c r="H35" s="100">
        <f t="shared" si="10"/>
        <v>-25.947057500916671</v>
      </c>
      <c r="I35" s="86">
        <f>$B$27*E35+$D$27</f>
        <v>1.5613510716580092</v>
      </c>
      <c r="J35" s="87">
        <f t="shared" si="1"/>
        <v>8.2167434292866091</v>
      </c>
      <c r="K35" s="87">
        <f t="shared" si="11"/>
        <v>44.65</v>
      </c>
      <c r="L35" s="87">
        <f t="shared" si="11"/>
        <v>2.83</v>
      </c>
      <c r="M35" s="87">
        <f t="shared" si="2"/>
        <v>0.3567535</v>
      </c>
      <c r="N35" s="88">
        <f t="shared" si="3"/>
        <v>0.35621342792400001</v>
      </c>
      <c r="O35" s="91">
        <f t="shared" si="4"/>
        <v>44.582406498623278</v>
      </c>
      <c r="P35" s="87">
        <f t="shared" si="5"/>
        <v>1.4014494680851062</v>
      </c>
      <c r="Q35" s="87">
        <f t="shared" si="6"/>
        <v>2.2611700000000002E-2</v>
      </c>
      <c r="R35" s="88">
        <f t="shared" si="7"/>
        <v>2.3358154487499998E-2</v>
      </c>
      <c r="S35" s="89">
        <f t="shared" si="8"/>
        <v>2.9234235904255312</v>
      </c>
      <c r="T35" s="86">
        <f t="shared" si="9"/>
        <v>15.250067299393276</v>
      </c>
    </row>
    <row r="36" spans="1:20" s="90" customFormat="1" ht="11.25" customHeight="1" x14ac:dyDescent="0.2">
      <c r="A36" s="116">
        <v>33</v>
      </c>
      <c r="B36" s="116" t="s">
        <v>58</v>
      </c>
      <c r="C36" s="105">
        <v>1.099</v>
      </c>
      <c r="D36" s="105">
        <v>1.53150075</v>
      </c>
      <c r="E36" s="105">
        <v>2.4792808452493986</v>
      </c>
      <c r="F36" s="105">
        <v>9.0147840000000006</v>
      </c>
      <c r="G36" s="105">
        <v>-21.330196814149641</v>
      </c>
      <c r="H36" s="100">
        <f t="shared" si="10"/>
        <v>-25.956084495494835</v>
      </c>
      <c r="I36" s="86">
        <f t="shared" si="0"/>
        <v>1.6985000940552408</v>
      </c>
      <c r="J36" s="87">
        <f t="shared" si="1"/>
        <v>8.2027151956323934</v>
      </c>
      <c r="K36" s="87">
        <f t="shared" si="11"/>
        <v>44.65</v>
      </c>
      <c r="L36" s="87">
        <f t="shared" si="11"/>
        <v>2.83</v>
      </c>
      <c r="M36" s="87">
        <f t="shared" si="2"/>
        <v>0.49070350000000001</v>
      </c>
      <c r="N36" s="88">
        <f t="shared" si="3"/>
        <v>0.48912415027200001</v>
      </c>
      <c r="O36" s="91">
        <f t="shared" si="4"/>
        <v>44.50629210846224</v>
      </c>
      <c r="P36" s="87">
        <f t="shared" si="5"/>
        <v>1.3935402638762511</v>
      </c>
      <c r="Q36" s="87">
        <f t="shared" si="6"/>
        <v>3.1101700000000003E-2</v>
      </c>
      <c r="R36" s="88">
        <f t="shared" si="7"/>
        <v>3.1947105645000001E-2</v>
      </c>
      <c r="S36" s="89">
        <f t="shared" si="8"/>
        <v>2.9069249904458601</v>
      </c>
      <c r="T36" s="86">
        <f t="shared" si="9"/>
        <v>15.310437061410356</v>
      </c>
    </row>
    <row r="37" spans="1:20" s="1" customFormat="1" ht="11.25" customHeight="1" x14ac:dyDescent="0.2">
      <c r="A37" s="83">
        <v>34</v>
      </c>
      <c r="B37" s="83" t="s">
        <v>60</v>
      </c>
      <c r="C37" s="84">
        <v>0.69</v>
      </c>
      <c r="D37" s="84">
        <v>0.43102809375000001</v>
      </c>
      <c r="E37" s="84">
        <v>-4.0618389730353588</v>
      </c>
      <c r="F37" s="84">
        <v>5.2117529999999999</v>
      </c>
      <c r="G37" s="84">
        <v>-19.939056758136015</v>
      </c>
      <c r="H37" s="101">
        <f t="shared" si="10"/>
        <v>-24.574265077856502</v>
      </c>
      <c r="I37" s="78">
        <f t="shared" si="0"/>
        <v>-5.4679507788575386</v>
      </c>
      <c r="J37" s="79">
        <f t="shared" si="1"/>
        <v>7.5532652173913046</v>
      </c>
      <c r="K37" s="79"/>
      <c r="L37" s="79"/>
      <c r="M37" s="79">
        <f t="shared" si="2"/>
        <v>0</v>
      </c>
      <c r="N37" s="80">
        <f t="shared" si="3"/>
        <v>0.282779294274</v>
      </c>
      <c r="O37" s="81">
        <f t="shared" si="4"/>
        <v>40.982506416521744</v>
      </c>
      <c r="P37" s="79">
        <f t="shared" si="5"/>
        <v>0.6246783967391305</v>
      </c>
      <c r="Q37" s="79"/>
      <c r="R37" s="80">
        <f t="shared" si="7"/>
        <v>8.9912460356250008E-3</v>
      </c>
      <c r="S37" s="82">
        <f t="shared" si="8"/>
        <v>1.3030791355978262</v>
      </c>
      <c r="T37" s="78">
        <f t="shared" si="9"/>
        <v>31.450512326497961</v>
      </c>
    </row>
    <row r="38" spans="1:20" s="1" customFormat="1" ht="11.25" customHeight="1" x14ac:dyDescent="0.2">
      <c r="A38" s="95">
        <v>35</v>
      </c>
      <c r="B38" s="95" t="s">
        <v>66</v>
      </c>
      <c r="C38" s="96">
        <v>1.046</v>
      </c>
      <c r="D38" s="96">
        <v>0.60964462500000005</v>
      </c>
      <c r="E38" s="96">
        <v>-3.2024072598659803</v>
      </c>
      <c r="F38" s="96">
        <v>7.9380335000000004</v>
      </c>
      <c r="G38" s="96">
        <v>-5.9671570699357881</v>
      </c>
      <c r="H38" s="101">
        <f t="shared" si="10"/>
        <v>-10.695977117567217</v>
      </c>
      <c r="I38" s="78">
        <f t="shared" si="0"/>
        <v>-4.5263573939091675</v>
      </c>
      <c r="J38" s="79">
        <f t="shared" si="1"/>
        <v>7.5889421606118548</v>
      </c>
      <c r="K38" s="79"/>
      <c r="L38" s="79"/>
      <c r="M38" s="79">
        <f t="shared" si="2"/>
        <v>0</v>
      </c>
      <c r="N38" s="80">
        <f t="shared" si="3"/>
        <v>0.43070182164300003</v>
      </c>
      <c r="O38" s="81">
        <f t="shared" si="4"/>
        <v>41.176082375047798</v>
      </c>
      <c r="P38" s="79">
        <f t="shared" si="5"/>
        <v>0.58283424952198859</v>
      </c>
      <c r="Q38" s="79"/>
      <c r="R38" s="80">
        <f t="shared" si="7"/>
        <v>1.2717186877500002E-2</v>
      </c>
      <c r="S38" s="82">
        <f t="shared" si="8"/>
        <v>1.2157922445028682</v>
      </c>
      <c r="T38" s="78">
        <f t="shared" si="9"/>
        <v>33.867696196634739</v>
      </c>
    </row>
    <row r="39" spans="1:20" s="1" customFormat="1" ht="11.25" customHeight="1" x14ac:dyDescent="0.2">
      <c r="A39" s="83">
        <v>36</v>
      </c>
      <c r="B39" s="83" t="s">
        <v>65</v>
      </c>
      <c r="C39" s="84">
        <v>1.554</v>
      </c>
      <c r="D39" s="84">
        <v>0.63098931250000001</v>
      </c>
      <c r="E39" s="84">
        <v>-2.6379382741108515</v>
      </c>
      <c r="F39" s="84">
        <v>5.2218615000000002</v>
      </c>
      <c r="G39" s="84">
        <v>-13.521096736902257</v>
      </c>
      <c r="H39" s="101">
        <f t="shared" si="10"/>
        <v>-18.199305388765012</v>
      </c>
      <c r="I39" s="78">
        <f t="shared" si="0"/>
        <v>-3.9079251731158484</v>
      </c>
      <c r="J39" s="79">
        <f t="shared" si="1"/>
        <v>3.3602712355212354</v>
      </c>
      <c r="K39" s="79"/>
      <c r="L39" s="79"/>
      <c r="M39" s="79">
        <f t="shared" si="2"/>
        <v>0</v>
      </c>
      <c r="N39" s="80">
        <f t="shared" si="3"/>
        <v>0.28332776126699999</v>
      </c>
      <c r="O39" s="81">
        <f t="shared" si="4"/>
        <v>18.232159669691121</v>
      </c>
      <c r="P39" s="79">
        <f t="shared" si="5"/>
        <v>0.40604202863577865</v>
      </c>
      <c r="Q39" s="79"/>
      <c r="R39" s="80">
        <f t="shared" si="7"/>
        <v>1.316243705875E-2</v>
      </c>
      <c r="S39" s="82">
        <f t="shared" si="8"/>
        <v>0.84700367173423419</v>
      </c>
      <c r="T39" s="78">
        <f t="shared" si="9"/>
        <v>21.525478906556444</v>
      </c>
    </row>
    <row r="40" spans="1:20" s="1" customFormat="1" ht="11.25" customHeight="1" x14ac:dyDescent="0.2">
      <c r="A40" s="95">
        <v>37</v>
      </c>
      <c r="B40" s="95" t="s">
        <v>67</v>
      </c>
      <c r="C40" s="96">
        <v>0.441</v>
      </c>
      <c r="D40" s="96">
        <v>4.4275545000000003</v>
      </c>
      <c r="E40" s="96">
        <v>1.2941196946578692</v>
      </c>
      <c r="F40" s="96">
        <v>1.0271145507812499E-2</v>
      </c>
      <c r="G40" s="96">
        <v>-14.919924733913625</v>
      </c>
      <c r="H40" s="101">
        <f t="shared" si="10"/>
        <v>-19.588761238196401</v>
      </c>
      <c r="I40" s="78">
        <f t="shared" si="0"/>
        <v>0.40003753746716142</v>
      </c>
      <c r="J40" s="79">
        <f t="shared" si="1"/>
        <v>2.3290579382794784E-2</v>
      </c>
      <c r="K40" s="79"/>
      <c r="L40" s="79"/>
      <c r="M40" s="79">
        <f t="shared" si="2"/>
        <v>0</v>
      </c>
      <c r="N40" s="80">
        <f t="shared" si="3"/>
        <v>5.572918129628906E-4</v>
      </c>
      <c r="O40" s="81">
        <f t="shared" si="4"/>
        <v>0.12637002561516791</v>
      </c>
      <c r="P40" s="79">
        <f t="shared" si="5"/>
        <v>10.039806122448979</v>
      </c>
      <c r="Q40" s="79"/>
      <c r="R40" s="80">
        <f t="shared" si="7"/>
        <v>9.2358786870000001E-2</v>
      </c>
      <c r="S40" s="82">
        <f t="shared" si="8"/>
        <v>20.943035571428574</v>
      </c>
      <c r="T40" s="78">
        <f t="shared" si="9"/>
        <v>6.0339880140187312E-3</v>
      </c>
    </row>
    <row r="41" spans="1:20" s="1" customFormat="1" ht="11.25" customHeight="1" x14ac:dyDescent="0.2">
      <c r="A41" s="83">
        <v>38</v>
      </c>
      <c r="B41" s="83" t="s">
        <v>68</v>
      </c>
      <c r="C41" s="84">
        <v>0.50800000000000001</v>
      </c>
      <c r="D41" s="84">
        <v>4.9898084999999996</v>
      </c>
      <c r="E41" s="84">
        <v>19.457758724372056</v>
      </c>
      <c r="F41" s="84">
        <v>8.6221757812499997E-3</v>
      </c>
      <c r="G41" s="84">
        <v>-18.489121371352017</v>
      </c>
      <c r="H41" s="101">
        <f t="shared" si="10"/>
        <v>-23.134044258163957</v>
      </c>
      <c r="I41" s="78">
        <f t="shared" si="0"/>
        <v>20.300120458422022</v>
      </c>
      <c r="J41" s="79">
        <f t="shared" si="1"/>
        <v>1.6972786970964566E-2</v>
      </c>
      <c r="K41" s="79"/>
      <c r="L41" s="79"/>
      <c r="M41" s="79">
        <f t="shared" si="2"/>
        <v>0</v>
      </c>
      <c r="N41" s="80">
        <f t="shared" si="3"/>
        <v>4.6782201353906251E-4</v>
      </c>
      <c r="O41" s="81">
        <f t="shared" si="4"/>
        <v>9.2090947547059543E-2</v>
      </c>
      <c r="P41" s="79">
        <f t="shared" si="5"/>
        <v>9.8224576771653531</v>
      </c>
      <c r="Q41" s="79"/>
      <c r="R41" s="80">
        <f t="shared" si="7"/>
        <v>0.10408740530999999</v>
      </c>
      <c r="S41" s="82">
        <f t="shared" si="8"/>
        <v>20.489646714566927</v>
      </c>
      <c r="T41" s="78">
        <f t="shared" si="9"/>
        <v>4.4945112441391356E-3</v>
      </c>
    </row>
    <row r="42" spans="1:20" s="90" customFormat="1" ht="11.25" customHeight="1" x14ac:dyDescent="0.2">
      <c r="A42" s="116">
        <v>39</v>
      </c>
      <c r="B42" s="116" t="s">
        <v>59</v>
      </c>
      <c r="C42" s="105">
        <v>0.89700000000000002</v>
      </c>
      <c r="D42" s="105">
        <v>1.4057626249999999</v>
      </c>
      <c r="E42" s="105">
        <v>1.1907049827515337</v>
      </c>
      <c r="F42" s="105">
        <v>7.4608654999999997</v>
      </c>
      <c r="G42" s="105">
        <v>-20.890378079207977</v>
      </c>
      <c r="H42" s="100">
        <f t="shared" si="10"/>
        <v>-25.519212546077281</v>
      </c>
      <c r="I42" s="86">
        <f t="shared" si="0"/>
        <v>0.2867363791025801</v>
      </c>
      <c r="J42" s="87">
        <f t="shared" si="1"/>
        <v>8.3175758082497211</v>
      </c>
      <c r="K42" s="87">
        <f t="shared" ref="K42" si="12">H$14</f>
        <v>44.65</v>
      </c>
      <c r="L42" s="87">
        <f t="shared" ref="L42" si="13">I$14</f>
        <v>2.83</v>
      </c>
      <c r="M42" s="87">
        <f t="shared" ref="M42" si="14">C42*(K42/100)</f>
        <v>0.40051049999999999</v>
      </c>
      <c r="N42" s="88">
        <f t="shared" ref="N42" si="15">F42*$B$28+$D$28</f>
        <v>0.40481164029899996</v>
      </c>
      <c r="O42" s="91">
        <f t="shared" ref="O42" si="16">N42/C42*100</f>
        <v>45.129502820401335</v>
      </c>
      <c r="P42" s="87">
        <f t="shared" ref="P42" si="17">D42/C42</f>
        <v>1.5671824136008918</v>
      </c>
      <c r="Q42" s="87">
        <f t="shared" ref="Q42" si="18">C42*(L42/100)</f>
        <v>2.5385100000000004E-2</v>
      </c>
      <c r="R42" s="88">
        <f t="shared" si="7"/>
        <v>2.9324208357499999E-2</v>
      </c>
      <c r="S42" s="89">
        <f t="shared" si="8"/>
        <v>3.2691425147714601</v>
      </c>
      <c r="T42" s="86">
        <f t="shared" si="9"/>
        <v>13.804691174057382</v>
      </c>
    </row>
    <row r="43" spans="1:20" s="125" customFormat="1" ht="11.25" customHeight="1" x14ac:dyDescent="0.2">
      <c r="A43" s="118">
        <v>40</v>
      </c>
      <c r="B43" s="118" t="s">
        <v>88</v>
      </c>
      <c r="C43" s="119">
        <v>1.675</v>
      </c>
      <c r="D43" s="119">
        <v>0.74855731250000002</v>
      </c>
      <c r="E43" s="119">
        <v>-1.0257962206445814</v>
      </c>
      <c r="F43" s="119">
        <v>1.0028758124999999</v>
      </c>
      <c r="G43" s="119">
        <v>-14.774332499855195</v>
      </c>
      <c r="H43" s="120">
        <f t="shared" si="10"/>
        <v>-19.444144472106164</v>
      </c>
      <c r="I43" s="121">
        <f t="shared" si="0"/>
        <v>-2.141662339338203</v>
      </c>
      <c r="J43" s="117">
        <f t="shared" si="1"/>
        <v>0.59873182835820893</v>
      </c>
      <c r="K43" s="117">
        <f>H$13</f>
        <v>3.3479999999999999</v>
      </c>
      <c r="L43" s="117"/>
      <c r="M43" s="117">
        <f t="shared" ref="M43" si="19">C43*(K43/100)</f>
        <v>5.6078999999999997E-2</v>
      </c>
      <c r="N43" s="122">
        <f t="shared" ref="N43" si="20">F43*$B$28+$D$28</f>
        <v>5.4414035834624994E-2</v>
      </c>
      <c r="O43" s="123">
        <f t="shared" ref="O43" si="21">N43/C43*100</f>
        <v>3.2485991543059702</v>
      </c>
      <c r="P43" s="117">
        <f t="shared" ref="P43" si="22">D43/C43</f>
        <v>0.44689988805970149</v>
      </c>
      <c r="Q43" s="117"/>
      <c r="R43" s="122">
        <f t="shared" si="7"/>
        <v>1.561490553875E-2</v>
      </c>
      <c r="S43" s="124">
        <f t="shared" si="8"/>
        <v>0.93223316649253729</v>
      </c>
      <c r="T43" s="121">
        <f t="shared" si="9"/>
        <v>3.4847496002835845</v>
      </c>
    </row>
    <row r="44" spans="1:20" s="1" customFormat="1" ht="11.25" customHeight="1" x14ac:dyDescent="0.2">
      <c r="A44" s="95">
        <v>41</v>
      </c>
      <c r="B44" s="95" t="s">
        <v>89</v>
      </c>
      <c r="C44" s="96">
        <v>1.85</v>
      </c>
      <c r="D44" s="96">
        <v>0.82722743750000005</v>
      </c>
      <c r="E44" s="96">
        <v>0.11620440662407638</v>
      </c>
      <c r="F44" s="96">
        <v>3.5384380000000002</v>
      </c>
      <c r="G44" s="96">
        <v>-21.821340790504291</v>
      </c>
      <c r="H44" s="101">
        <f t="shared" si="10"/>
        <v>-26.443937807207909</v>
      </c>
      <c r="I44" s="78">
        <f t="shared" si="0"/>
        <v>-0.89048645210266197</v>
      </c>
      <c r="J44" s="79">
        <f t="shared" si="1"/>
        <v>1.9126691891891892</v>
      </c>
      <c r="K44" s="79"/>
      <c r="L44" s="79"/>
      <c r="M44" s="79">
        <f t="shared" ref="M44" si="23">C44*(K44/100)</f>
        <v>0</v>
      </c>
      <c r="N44" s="80">
        <f t="shared" ref="N44" si="24">F44*$B$28+$D$28</f>
        <v>0.19198856900400002</v>
      </c>
      <c r="O44" s="81">
        <f t="shared" ref="O44" si="25">N44/C44*100</f>
        <v>10.377760486702703</v>
      </c>
      <c r="P44" s="79">
        <f t="shared" ref="P44" si="26">D44/C44</f>
        <v>0.44714996621621622</v>
      </c>
      <c r="Q44" s="79"/>
      <c r="R44" s="80">
        <f t="shared" si="7"/>
        <v>1.725596434625E-2</v>
      </c>
      <c r="S44" s="82">
        <f t="shared" si="8"/>
        <v>0.93275482952702693</v>
      </c>
      <c r="T44" s="78">
        <f t="shared" si="9"/>
        <v>11.125925225136562</v>
      </c>
    </row>
    <row r="45" spans="1:20" s="1" customFormat="1" ht="11.25" customHeight="1" x14ac:dyDescent="0.2">
      <c r="A45" s="83">
        <v>42</v>
      </c>
      <c r="B45" s="83" t="s">
        <v>90</v>
      </c>
      <c r="C45" s="84">
        <v>2.2530000000000001</v>
      </c>
      <c r="D45" s="84">
        <v>1.1734763749999999</v>
      </c>
      <c r="E45" s="84">
        <v>1.8729880525116815</v>
      </c>
      <c r="F45" s="84">
        <v>8.1786999999999992</v>
      </c>
      <c r="G45" s="84">
        <v>-20.826089451994573</v>
      </c>
      <c r="H45" s="101">
        <f t="shared" si="10"/>
        <v>-25.455354652666209</v>
      </c>
      <c r="I45" s="78">
        <f t="shared" si="0"/>
        <v>1.0342457103317979</v>
      </c>
      <c r="J45" s="79">
        <f t="shared" si="1"/>
        <v>3.6301375943186858</v>
      </c>
      <c r="K45" s="79"/>
      <c r="L45" s="79"/>
      <c r="M45" s="79">
        <f t="shared" si="2"/>
        <v>0</v>
      </c>
      <c r="N45" s="80">
        <f t="shared" si="3"/>
        <v>0.44375990459999998</v>
      </c>
      <c r="O45" s="81">
        <f t="shared" si="4"/>
        <v>19.696400559254325</v>
      </c>
      <c r="P45" s="79">
        <f t="shared" si="5"/>
        <v>0.52085058810474916</v>
      </c>
      <c r="Q45" s="79"/>
      <c r="R45" s="80">
        <f t="shared" si="7"/>
        <v>2.4478717182499998E-2</v>
      </c>
      <c r="S45" s="82">
        <f t="shared" si="8"/>
        <v>1.0864943267865068</v>
      </c>
      <c r="T45" s="78">
        <f t="shared" si="9"/>
        <v>18.12839705984458</v>
      </c>
    </row>
    <row r="46" spans="1:20" s="1" customFormat="1" ht="11.25" customHeight="1" x14ac:dyDescent="0.2">
      <c r="A46" s="95">
        <v>43</v>
      </c>
      <c r="B46" s="95" t="s">
        <v>91</v>
      </c>
      <c r="C46" s="96">
        <v>1.899</v>
      </c>
      <c r="D46" s="96">
        <v>0.40452746875000001</v>
      </c>
      <c r="E46" s="96">
        <v>0.91687344275381832</v>
      </c>
      <c r="F46" s="96">
        <v>2.2489254999999999</v>
      </c>
      <c r="G46" s="96">
        <v>-21.300012214034261</v>
      </c>
      <c r="H46" s="101">
        <f t="shared" si="10"/>
        <v>-25.926102132200228</v>
      </c>
      <c r="I46" s="78">
        <f t="shared" si="0"/>
        <v>-1.3273456118916727E-2</v>
      </c>
      <c r="J46" s="79">
        <f t="shared" si="1"/>
        <v>1.1842682991047919</v>
      </c>
      <c r="K46" s="79"/>
      <c r="L46" s="79"/>
      <c r="M46" s="79">
        <f t="shared" si="2"/>
        <v>0</v>
      </c>
      <c r="N46" s="80">
        <f t="shared" si="3"/>
        <v>0.122022199779</v>
      </c>
      <c r="O46" s="81">
        <f t="shared" si="4"/>
        <v>6.4256029372827799</v>
      </c>
      <c r="P46" s="79">
        <f t="shared" si="5"/>
        <v>0.21302131055818851</v>
      </c>
      <c r="Q46" s="79"/>
      <c r="R46" s="80">
        <f t="shared" si="7"/>
        <v>8.4384429981250002E-3</v>
      </c>
      <c r="S46" s="82">
        <f t="shared" si="8"/>
        <v>0.44436245382438128</v>
      </c>
      <c r="T46" s="78">
        <f t="shared" si="9"/>
        <v>14.460274224298608</v>
      </c>
    </row>
    <row r="47" spans="1:20" s="1" customFormat="1" ht="11.25" customHeight="1" x14ac:dyDescent="0.2">
      <c r="A47" s="83">
        <v>44</v>
      </c>
      <c r="B47" s="83" t="s">
        <v>92</v>
      </c>
      <c r="C47" s="84">
        <v>2.0249999999999999</v>
      </c>
      <c r="D47" s="84">
        <v>0.76069575</v>
      </c>
      <c r="E47" s="84">
        <v>1.3994919646438397</v>
      </c>
      <c r="F47" s="84">
        <v>8.4483800000000002</v>
      </c>
      <c r="G47" s="84">
        <v>-21.607738615614373</v>
      </c>
      <c r="H47" s="101">
        <f t="shared" si="10"/>
        <v>-26.231766766889756</v>
      </c>
      <c r="I47" s="78">
        <f t="shared" si="0"/>
        <v>0.5154833964637906</v>
      </c>
      <c r="J47" s="79">
        <f t="shared" si="1"/>
        <v>4.1720395061728395</v>
      </c>
      <c r="K47" s="79"/>
      <c r="L47" s="79"/>
      <c r="M47" s="79">
        <f t="shared" si="2"/>
        <v>0</v>
      </c>
      <c r="N47" s="80">
        <f t="shared" si="3"/>
        <v>0.45839220204000003</v>
      </c>
      <c r="O47" s="81">
        <f t="shared" si="4"/>
        <v>22.636651952592597</v>
      </c>
      <c r="P47" s="79">
        <f t="shared" si="5"/>
        <v>0.37565222222222222</v>
      </c>
      <c r="Q47" s="79"/>
      <c r="R47" s="80">
        <f t="shared" si="7"/>
        <v>1.5868113345E-2</v>
      </c>
      <c r="S47" s="82">
        <f t="shared" si="8"/>
        <v>0.78361053555555571</v>
      </c>
      <c r="T47" s="78">
        <f t="shared" si="9"/>
        <v>28.887630940980024</v>
      </c>
    </row>
    <row r="48" spans="1:20" s="1" customFormat="1" ht="11.25" customHeight="1" x14ac:dyDescent="0.2">
      <c r="A48" s="95">
        <v>45</v>
      </c>
      <c r="B48" s="95" t="s">
        <v>93</v>
      </c>
      <c r="C48" s="96">
        <v>2.375</v>
      </c>
      <c r="D48" s="96">
        <v>0.43351753124999998</v>
      </c>
      <c r="E48" s="96">
        <v>3.0537940170307643</v>
      </c>
      <c r="F48" s="96">
        <v>4.3568505000000002</v>
      </c>
      <c r="G48" s="96">
        <v>-21.095167686141682</v>
      </c>
      <c r="H48" s="101">
        <f t="shared" si="10"/>
        <v>-25.72263006264453</v>
      </c>
      <c r="I48" s="78">
        <f t="shared" si="0"/>
        <v>2.3279367250589047</v>
      </c>
      <c r="J48" s="79">
        <f t="shared" si="1"/>
        <v>1.8344633684210527</v>
      </c>
      <c r="K48" s="79"/>
      <c r="L48" s="79"/>
      <c r="M48" s="79">
        <f t="shared" si="2"/>
        <v>0</v>
      </c>
      <c r="N48" s="80">
        <f t="shared" si="3"/>
        <v>0.23639399442900003</v>
      </c>
      <c r="O48" s="81">
        <f t="shared" si="4"/>
        <v>9.9534313443789486</v>
      </c>
      <c r="P48" s="79">
        <f t="shared" si="5"/>
        <v>0.18253369736842104</v>
      </c>
      <c r="Q48" s="79"/>
      <c r="R48" s="80">
        <f t="shared" si="7"/>
        <v>9.0431757018749996E-3</v>
      </c>
      <c r="S48" s="82">
        <f t="shared" si="8"/>
        <v>0.38076529271052634</v>
      </c>
      <c r="T48" s="78">
        <f t="shared" si="9"/>
        <v>26.140595098687115</v>
      </c>
    </row>
    <row r="49" spans="1:20" s="1" customFormat="1" ht="11.25" customHeight="1" x14ac:dyDescent="0.2">
      <c r="A49" s="83">
        <v>46</v>
      </c>
      <c r="B49" s="83" t="s">
        <v>94</v>
      </c>
      <c r="C49" s="84">
        <v>2.0550000000000002</v>
      </c>
      <c r="D49" s="84">
        <v>0.22826857812500001</v>
      </c>
      <c r="E49" s="84">
        <v>3.6730644409579405</v>
      </c>
      <c r="F49" s="84">
        <v>1.344137125</v>
      </c>
      <c r="G49" s="84">
        <v>-21.394488910642064</v>
      </c>
      <c r="H49" s="101">
        <f t="shared" si="10"/>
        <v>-26.01994583494076</v>
      </c>
      <c r="I49" s="78">
        <f t="shared" si="0"/>
        <v>3.006409401513519</v>
      </c>
      <c r="J49" s="79">
        <f t="shared" si="1"/>
        <v>0.65408132603406322</v>
      </c>
      <c r="K49" s="79"/>
      <c r="L49" s="79"/>
      <c r="M49" s="79">
        <f t="shared" si="2"/>
        <v>0</v>
      </c>
      <c r="N49" s="80">
        <f>F49*$B$28+$D$28</f>
        <v>7.2930192128249999E-2</v>
      </c>
      <c r="O49" s="81">
        <f>N49/C49*100</f>
        <v>3.5489144587956196</v>
      </c>
      <c r="P49" s="79">
        <f t="shared" si="5"/>
        <v>0.11107960006082725</v>
      </c>
      <c r="Q49" s="79"/>
      <c r="R49" s="80">
        <f t="shared" si="7"/>
        <v>4.7616825396875001E-3</v>
      </c>
      <c r="S49" s="82">
        <f t="shared" si="8"/>
        <v>0.23171204572688561</v>
      </c>
      <c r="T49" s="78">
        <f t="shared" si="9"/>
        <v>15.316055096154365</v>
      </c>
    </row>
    <row r="50" spans="1:20" s="1" customFormat="1" ht="11.25" customHeight="1" x14ac:dyDescent="0.2">
      <c r="A50" s="95">
        <v>47</v>
      </c>
      <c r="B50" s="95" t="s">
        <v>95</v>
      </c>
      <c r="C50" s="96">
        <v>1.9259999999999999</v>
      </c>
      <c r="D50" s="96">
        <v>0.32061221875000001</v>
      </c>
      <c r="E50" s="96">
        <v>4.7864659199357007</v>
      </c>
      <c r="F50" s="96">
        <v>2.4850842499999999</v>
      </c>
      <c r="G50" s="96">
        <v>-20.359530068586118</v>
      </c>
      <c r="H50" s="101">
        <f t="shared" si="10"/>
        <v>-24.991921217126588</v>
      </c>
      <c r="I50" s="78">
        <f t="shared" si="0"/>
        <v>4.2262520618815529</v>
      </c>
      <c r="J50" s="79">
        <f t="shared" si="1"/>
        <v>1.2902825804776739</v>
      </c>
      <c r="K50" s="79"/>
      <c r="L50" s="79"/>
      <c r="M50" s="79">
        <f t="shared" si="2"/>
        <v>0</v>
      </c>
      <c r="N50" s="80">
        <f t="shared" si="3"/>
        <v>0.13483570123649999</v>
      </c>
      <c r="O50" s="81">
        <f t="shared" si="4"/>
        <v>7.0008152251557627</v>
      </c>
      <c r="P50" s="79">
        <f t="shared" si="5"/>
        <v>0.16646532645379025</v>
      </c>
      <c r="Q50" s="79"/>
      <c r="R50" s="80">
        <f t="shared" si="7"/>
        <v>6.6879708831249999E-3</v>
      </c>
      <c r="S50" s="82">
        <f t="shared" si="8"/>
        <v>0.34724667098260642</v>
      </c>
      <c r="T50" s="78">
        <f t="shared" si="9"/>
        <v>20.16092826850004</v>
      </c>
    </row>
    <row r="51" spans="1:20" s="1" customFormat="1" ht="11.25" customHeight="1" x14ac:dyDescent="0.2">
      <c r="A51" s="83">
        <v>48</v>
      </c>
      <c r="B51" s="83" t="s">
        <v>96</v>
      </c>
      <c r="C51" s="84">
        <v>2.1709999999999998</v>
      </c>
      <c r="D51" s="84">
        <v>1.384966125</v>
      </c>
      <c r="E51" s="84">
        <v>4.5192554619666314</v>
      </c>
      <c r="F51" s="84">
        <v>8.8891989999999996</v>
      </c>
      <c r="G51" s="84">
        <v>-22.73040626589011</v>
      </c>
      <c r="H51" s="101">
        <f t="shared" si="10"/>
        <v>-27.346912543908644</v>
      </c>
      <c r="I51" s="78">
        <f t="shared" si="0"/>
        <v>3.9334962841306407</v>
      </c>
      <c r="J51" s="79">
        <f t="shared" si="1"/>
        <v>4.0945181943804698</v>
      </c>
      <c r="K51" s="79"/>
      <c r="L51" s="79"/>
      <c r="M51" s="79">
        <f t="shared" ref="M51" si="27">C51*(K51/100)</f>
        <v>0</v>
      </c>
      <c r="N51" s="80">
        <f t="shared" ref="N51" si="28">F51*$B$28+$D$28</f>
        <v>0.482310159342</v>
      </c>
      <c r="O51" s="81">
        <f t="shared" ref="O51" si="29">N51/C51*100</f>
        <v>22.216036819069554</v>
      </c>
      <c r="P51" s="79">
        <f t="shared" ref="P51" si="30">D51/C51</f>
        <v>0.63793925610317836</v>
      </c>
      <c r="Q51" s="79"/>
      <c r="R51" s="80">
        <f t="shared" si="7"/>
        <v>2.88903933675E-2</v>
      </c>
      <c r="S51" s="82">
        <f t="shared" si="8"/>
        <v>1.3307412882312299</v>
      </c>
      <c r="T51" s="78">
        <f t="shared" si="9"/>
        <v>16.694482252518259</v>
      </c>
    </row>
    <row r="52" spans="1:20" s="1" customFormat="1" ht="11.25" customHeight="1" x14ac:dyDescent="0.2">
      <c r="A52" s="95">
        <v>49</v>
      </c>
      <c r="B52" s="95" t="s">
        <v>97</v>
      </c>
      <c r="C52" s="96">
        <v>1.8149999999999999</v>
      </c>
      <c r="D52" s="96">
        <v>0.19939612500000001</v>
      </c>
      <c r="E52" s="96">
        <v>2.5703315832150686</v>
      </c>
      <c r="F52" s="96">
        <v>1.1905619999999999</v>
      </c>
      <c r="G52" s="96">
        <v>-21.279163918156808</v>
      </c>
      <c r="H52" s="101">
        <f>$B$26*G52+$D$26</f>
        <v>-25.905393519905154</v>
      </c>
      <c r="I52" s="78">
        <f>$B$27*E52+$D$27</f>
        <v>1.7982552825704288</v>
      </c>
      <c r="J52" s="79">
        <f>(F52)/C52</f>
        <v>0.65595702479338835</v>
      </c>
      <c r="K52" s="79"/>
      <c r="L52" s="79"/>
      <c r="M52" s="79">
        <f>C52*(K52/100)</f>
        <v>0</v>
      </c>
      <c r="N52" s="80">
        <f>F52*$B$28+$D$28</f>
        <v>6.4597512996000001E-2</v>
      </c>
      <c r="O52" s="81">
        <f>N52/C52*100</f>
        <v>3.5590916251239668</v>
      </c>
      <c r="P52" s="79">
        <f>D52/C52</f>
        <v>0.10986012396694216</v>
      </c>
      <c r="Q52" s="79"/>
      <c r="R52" s="80">
        <f>D52*$B$29+$D$29</f>
        <v>4.1594031674999999E-3</v>
      </c>
      <c r="S52" s="82">
        <f>R52/C52*100</f>
        <v>0.22916821859504133</v>
      </c>
      <c r="T52" s="78">
        <f>N52/R52</f>
        <v>15.530476463724529</v>
      </c>
    </row>
    <row r="53" spans="1:20" s="90" customFormat="1" ht="11.25" customHeight="1" x14ac:dyDescent="0.2">
      <c r="A53" s="83">
        <v>50</v>
      </c>
      <c r="B53" s="83" t="s">
        <v>98</v>
      </c>
      <c r="C53" s="84">
        <v>1.966</v>
      </c>
      <c r="D53" s="84">
        <v>0.40649409375000001</v>
      </c>
      <c r="E53" s="84">
        <v>4.272205263890605</v>
      </c>
      <c r="F53" s="84">
        <v>2.7447837499999999</v>
      </c>
      <c r="G53" s="84">
        <v>-21.171070522824952</v>
      </c>
      <c r="H53" s="101">
        <f t="shared" si="10"/>
        <v>-25.798024350322024</v>
      </c>
      <c r="I53" s="78">
        <f t="shared" si="0"/>
        <v>3.6628280871185463</v>
      </c>
      <c r="J53" s="79">
        <f t="shared" si="1"/>
        <v>1.396126017293998</v>
      </c>
      <c r="K53" s="79"/>
      <c r="L53" s="79"/>
      <c r="M53" s="79">
        <f t="shared" ref="M53:M54" si="31">C53*(K53/100)</f>
        <v>0</v>
      </c>
      <c r="N53" s="80">
        <f t="shared" ref="N53:N54" si="32">F53*$B$28+$D$28</f>
        <v>0.14892647670750001</v>
      </c>
      <c r="O53" s="81">
        <f t="shared" ref="O53:O54" si="33">N53/C53*100</f>
        <v>7.5751005446337745</v>
      </c>
      <c r="P53" s="79">
        <f t="shared" ref="P53:P54" si="34">D53/C53</f>
        <v>0.20676200089013225</v>
      </c>
      <c r="Q53" s="79"/>
      <c r="R53" s="80">
        <f t="shared" si="7"/>
        <v>8.4794667956249997E-3</v>
      </c>
      <c r="S53" s="82">
        <f t="shared" si="8"/>
        <v>0.43130553385681586</v>
      </c>
      <c r="T53" s="78">
        <f t="shared" si="9"/>
        <v>17.563188853376836</v>
      </c>
    </row>
    <row r="54" spans="1:20" s="90" customFormat="1" ht="11.25" customHeight="1" x14ac:dyDescent="0.2">
      <c r="A54" s="116">
        <v>51</v>
      </c>
      <c r="B54" s="116" t="s">
        <v>82</v>
      </c>
      <c r="C54" s="105">
        <v>1.2549999999999999</v>
      </c>
      <c r="D54" s="105">
        <v>1.5809407499999999</v>
      </c>
      <c r="E54" s="105">
        <v>4.227965545924528</v>
      </c>
      <c r="F54" s="105">
        <v>10.427472</v>
      </c>
      <c r="G54" s="105">
        <v>-21.523410163299701</v>
      </c>
      <c r="H54" s="100">
        <f t="shared" si="10"/>
        <v>-26.148003315205592</v>
      </c>
      <c r="I54" s="86">
        <f t="shared" si="0"/>
        <v>3.6143590521149118</v>
      </c>
      <c r="J54" s="87">
        <f t="shared" si="1"/>
        <v>8.3087426294820723</v>
      </c>
      <c r="K54" s="87">
        <f t="shared" ref="K54" si="35">H$14</f>
        <v>44.65</v>
      </c>
      <c r="L54" s="87">
        <f t="shared" ref="L54" si="36">I$14</f>
        <v>2.83</v>
      </c>
      <c r="M54" s="87">
        <f t="shared" si="31"/>
        <v>0.56035749999999995</v>
      </c>
      <c r="N54" s="88">
        <f t="shared" si="32"/>
        <v>0.56577377577599997</v>
      </c>
      <c r="O54" s="91">
        <f t="shared" si="33"/>
        <v>45.081575759043822</v>
      </c>
      <c r="P54" s="87">
        <f t="shared" si="34"/>
        <v>1.2597137450199203</v>
      </c>
      <c r="Q54" s="87">
        <f t="shared" ref="Q54" si="37">C54*(L54/100)</f>
        <v>3.5516499999999999E-2</v>
      </c>
      <c r="R54" s="88">
        <f t="shared" si="7"/>
        <v>3.2978424044999996E-2</v>
      </c>
      <c r="S54" s="89">
        <f t="shared" si="8"/>
        <v>2.6277628721115538</v>
      </c>
      <c r="T54" s="86">
        <f t="shared" si="9"/>
        <v>17.155876672699264</v>
      </c>
    </row>
    <row r="55" spans="1:20" s="125" customFormat="1" ht="11.25" customHeight="1" x14ac:dyDescent="0.2">
      <c r="A55" s="118">
        <v>52</v>
      </c>
      <c r="B55" s="118" t="s">
        <v>99</v>
      </c>
      <c r="C55" s="119">
        <v>1.468</v>
      </c>
      <c r="D55" s="119">
        <v>0.14764212500000001</v>
      </c>
      <c r="E55" s="119">
        <v>0.24671533910081145</v>
      </c>
      <c r="F55" s="119">
        <v>0.91555462499999996</v>
      </c>
      <c r="G55" s="119">
        <v>-14.717710758435677</v>
      </c>
      <c r="H55" s="120">
        <f t="shared" si="10"/>
        <v>-19.387902096354157</v>
      </c>
      <c r="I55" s="121">
        <f t="shared" si="0"/>
        <v>-0.74749867448115104</v>
      </c>
      <c r="J55" s="117">
        <f t="shared" si="1"/>
        <v>0.62367481267029967</v>
      </c>
      <c r="K55" s="117">
        <f>H$13</f>
        <v>3.3479999999999999</v>
      </c>
      <c r="L55" s="117"/>
      <c r="M55" s="117">
        <f t="shared" si="2"/>
        <v>4.9148639999999993E-2</v>
      </c>
      <c r="N55" s="122">
        <f t="shared" si="3"/>
        <v>4.967616284325E-2</v>
      </c>
      <c r="O55" s="123">
        <f t="shared" si="4"/>
        <v>3.3839347985865125</v>
      </c>
      <c r="P55" s="117">
        <f t="shared" si="5"/>
        <v>0.10057365463215259</v>
      </c>
      <c r="Q55" s="117"/>
      <c r="R55" s="122">
        <f t="shared" si="7"/>
        <v>3.0798147275000001E-3</v>
      </c>
      <c r="S55" s="124">
        <f t="shared" si="8"/>
        <v>0.20979664356267033</v>
      </c>
      <c r="T55" s="121">
        <f t="shared" si="9"/>
        <v>16.12959454985592</v>
      </c>
    </row>
    <row r="56" spans="1:20" s="1" customFormat="1" ht="11.25" customHeight="1" x14ac:dyDescent="0.2">
      <c r="A56" s="95">
        <v>53</v>
      </c>
      <c r="B56" s="95" t="s">
        <v>100</v>
      </c>
      <c r="C56" s="96">
        <v>1.8480000000000001</v>
      </c>
      <c r="D56" s="96">
        <v>0.237152</v>
      </c>
      <c r="E56" s="96">
        <v>0.34063550411889132</v>
      </c>
      <c r="F56" s="96">
        <v>1.1569183750000001</v>
      </c>
      <c r="G56" s="96">
        <v>-21.700792837567594</v>
      </c>
      <c r="H56" s="101">
        <f t="shared" si="10"/>
        <v>-26.324197525555888</v>
      </c>
      <c r="I56" s="78">
        <f t="shared" si="0"/>
        <v>-0.6445997416873428</v>
      </c>
      <c r="J56" s="79">
        <f t="shared" si="1"/>
        <v>0.62603808170995667</v>
      </c>
      <c r="K56" s="79"/>
      <c r="L56" s="79"/>
      <c r="M56" s="79">
        <f t="shared" si="2"/>
        <v>0</v>
      </c>
      <c r="N56" s="80">
        <f t="shared" si="3"/>
        <v>6.2772077190750009E-2</v>
      </c>
      <c r="O56" s="81">
        <f t="shared" si="4"/>
        <v>3.3967574237418834</v>
      </c>
      <c r="P56" s="79">
        <f t="shared" si="5"/>
        <v>0.12832900432900432</v>
      </c>
      <c r="Q56" s="79"/>
      <c r="R56" s="80">
        <f t="shared" si="7"/>
        <v>4.9469907199999998E-3</v>
      </c>
      <c r="S56" s="82">
        <f t="shared" si="8"/>
        <v>0.267694303030303</v>
      </c>
      <c r="T56" s="78">
        <f t="shared" si="9"/>
        <v>12.688941771604943</v>
      </c>
    </row>
    <row r="57" spans="1:20" s="1" customFormat="1" ht="11.25" customHeight="1" x14ac:dyDescent="0.2">
      <c r="A57" s="83">
        <v>54</v>
      </c>
      <c r="B57" s="83" t="s">
        <v>101</v>
      </c>
      <c r="C57" s="84">
        <v>1.978</v>
      </c>
      <c r="D57" s="84">
        <v>0.40742253125</v>
      </c>
      <c r="E57" s="84">
        <v>2.7172954864622678</v>
      </c>
      <c r="F57" s="84">
        <v>2.21779525</v>
      </c>
      <c r="G57" s="84">
        <v>-21.371571395348155</v>
      </c>
      <c r="H57" s="101">
        <f t="shared" si="10"/>
        <v>-25.99718186699932</v>
      </c>
      <c r="I57" s="78">
        <f t="shared" si="0"/>
        <v>1.9592689349680603</v>
      </c>
      <c r="J57" s="79">
        <f t="shared" si="1"/>
        <v>1.1212311678463094</v>
      </c>
      <c r="K57" s="79"/>
      <c r="L57" s="79"/>
      <c r="M57" s="79">
        <f t="shared" si="2"/>
        <v>0</v>
      </c>
      <c r="N57" s="80">
        <f t="shared" si="3"/>
        <v>0.12033313467450001</v>
      </c>
      <c r="O57" s="81">
        <f t="shared" si="4"/>
        <v>6.0835760705005058</v>
      </c>
      <c r="P57" s="79">
        <f t="shared" si="5"/>
        <v>0.2059770127654196</v>
      </c>
      <c r="Q57" s="79"/>
      <c r="R57" s="80">
        <f t="shared" si="7"/>
        <v>8.4988340018750004E-3</v>
      </c>
      <c r="S57" s="82">
        <f t="shared" si="8"/>
        <v>0.42966804862866531</v>
      </c>
      <c r="T57" s="78">
        <f t="shared" si="9"/>
        <v>14.158781622038068</v>
      </c>
    </row>
    <row r="58" spans="1:20" s="1" customFormat="1" ht="11.25" customHeight="1" x14ac:dyDescent="0.2">
      <c r="A58" s="95">
        <v>55</v>
      </c>
      <c r="B58" s="95" t="s">
        <v>102</v>
      </c>
      <c r="C58" s="96">
        <v>1.913</v>
      </c>
      <c r="D58" s="96">
        <v>0.47017687499999999</v>
      </c>
      <c r="E58" s="96">
        <v>5.8010962718446635</v>
      </c>
      <c r="F58" s="96">
        <v>2.26651925</v>
      </c>
      <c r="G58" s="96">
        <v>-21.732805002996987</v>
      </c>
      <c r="H58" s="101">
        <f t="shared" si="10"/>
        <v>-26.355995209476905</v>
      </c>
      <c r="I58" s="78">
        <f t="shared" si="0"/>
        <v>5.3378810754330122</v>
      </c>
      <c r="J58" s="79">
        <f t="shared" si="1"/>
        <v>1.1847983533716675</v>
      </c>
      <c r="K58" s="79"/>
      <c r="L58" s="79"/>
      <c r="M58" s="79">
        <f t="shared" si="2"/>
        <v>0</v>
      </c>
      <c r="N58" s="80">
        <f t="shared" si="3"/>
        <v>0.1229768014665</v>
      </c>
      <c r="O58" s="81">
        <f t="shared" si="4"/>
        <v>6.4284789057239946</v>
      </c>
      <c r="P58" s="79">
        <f t="shared" si="5"/>
        <v>0.24577986147412439</v>
      </c>
      <c r="Q58" s="79"/>
      <c r="R58" s="80">
        <f t="shared" si="7"/>
        <v>9.8078896125000006E-3</v>
      </c>
      <c r="S58" s="82">
        <f t="shared" si="8"/>
        <v>0.51269679103502352</v>
      </c>
      <c r="T58" s="78">
        <f t="shared" si="9"/>
        <v>12.538558887303138</v>
      </c>
    </row>
    <row r="59" spans="1:20" s="1" customFormat="1" ht="11.25" customHeight="1" x14ac:dyDescent="0.2">
      <c r="A59" s="83">
        <v>56</v>
      </c>
      <c r="B59" s="83" t="s">
        <v>103</v>
      </c>
      <c r="C59" s="84">
        <v>2.181</v>
      </c>
      <c r="D59" s="84">
        <v>0.57686400000000004</v>
      </c>
      <c r="E59" s="84">
        <v>2.6117012377016025</v>
      </c>
      <c r="F59" s="84">
        <v>3.3970069999999999</v>
      </c>
      <c r="G59" s="84">
        <v>-21.94902827330986</v>
      </c>
      <c r="H59" s="101">
        <f t="shared" si="10"/>
        <v>-26.570769783878681</v>
      </c>
      <c r="I59" s="78">
        <f t="shared" si="0"/>
        <v>1.8435798760258753</v>
      </c>
      <c r="J59" s="79">
        <f t="shared" si="1"/>
        <v>1.5575456212746446</v>
      </c>
      <c r="K59" s="79"/>
      <c r="L59" s="79"/>
      <c r="M59" s="79">
        <f t="shared" ref="M59:M60" si="38">C59*(K59/100)</f>
        <v>0</v>
      </c>
      <c r="N59" s="80">
        <f t="shared" ref="N59:N60" si="39">F59*$B$28+$D$28</f>
        <v>0.18431480580599999</v>
      </c>
      <c r="O59" s="81">
        <f t="shared" ref="O59:O60" si="40">N59/C59*100</f>
        <v>8.450931031911967</v>
      </c>
      <c r="P59" s="79">
        <f t="shared" ref="P59:P60" si="41">D59/C59</f>
        <v>0.26449518569463548</v>
      </c>
      <c r="Q59" s="79"/>
      <c r="R59" s="80">
        <f t="shared" si="7"/>
        <v>1.2033383040000002E-2</v>
      </c>
      <c r="S59" s="82">
        <f t="shared" si="8"/>
        <v>0.55173695735900963</v>
      </c>
      <c r="T59" s="78">
        <f t="shared" si="9"/>
        <v>15.316956602588125</v>
      </c>
    </row>
    <row r="60" spans="1:20" s="1" customFormat="1" ht="11.25" customHeight="1" x14ac:dyDescent="0.2">
      <c r="A60" s="95">
        <v>57</v>
      </c>
      <c r="B60" s="95" t="s">
        <v>104</v>
      </c>
      <c r="C60" s="96">
        <v>2.044</v>
      </c>
      <c r="D60" s="96">
        <v>0.67287356249999997</v>
      </c>
      <c r="E60" s="96">
        <v>2.7326772595224202</v>
      </c>
      <c r="F60" s="96">
        <v>3.99223025</v>
      </c>
      <c r="G60" s="96">
        <v>-22.29451246884706</v>
      </c>
      <c r="H60" s="101">
        <f t="shared" si="10"/>
        <v>-26.913939235305783</v>
      </c>
      <c r="I60" s="78">
        <f t="shared" si="0"/>
        <v>1.9761212055327635</v>
      </c>
      <c r="J60" s="79">
        <f t="shared" si="1"/>
        <v>1.9531459148727983</v>
      </c>
      <c r="K60" s="79"/>
      <c r="L60" s="79"/>
      <c r="M60" s="79">
        <f t="shared" si="38"/>
        <v>0</v>
      </c>
      <c r="N60" s="80">
        <f t="shared" si="39"/>
        <v>0.2166104289045</v>
      </c>
      <c r="O60" s="81">
        <f t="shared" si="40"/>
        <v>10.597379104916829</v>
      </c>
      <c r="P60" s="79">
        <f t="shared" si="41"/>
        <v>0.32919450220156554</v>
      </c>
      <c r="Q60" s="79"/>
      <c r="R60" s="80">
        <f t="shared" si="7"/>
        <v>1.4036142513749999E-2</v>
      </c>
      <c r="S60" s="82">
        <f t="shared" si="8"/>
        <v>0.68669973159246567</v>
      </c>
      <c r="T60" s="78">
        <f t="shared" si="9"/>
        <v>15.432333256256513</v>
      </c>
    </row>
    <row r="61" spans="1:20" s="1" customFormat="1" ht="11.25" customHeight="1" x14ac:dyDescent="0.2">
      <c r="A61" s="83">
        <v>58</v>
      </c>
      <c r="B61" s="83" t="s">
        <v>105</v>
      </c>
      <c r="C61" s="84">
        <v>2.0379999999999998</v>
      </c>
      <c r="D61" s="84">
        <v>0.24202615625000001</v>
      </c>
      <c r="E61" s="84">
        <v>2.2799909827955211</v>
      </c>
      <c r="F61" s="84">
        <v>0.80042168749999998</v>
      </c>
      <c r="G61" s="84">
        <v>-21.445065961568133</v>
      </c>
      <c r="H61" s="101">
        <f t="shared" si="10"/>
        <v>-26.070184019625625</v>
      </c>
      <c r="I61" s="78">
        <f t="shared" si="0"/>
        <v>1.4801581207507726</v>
      </c>
      <c r="J61" s="79">
        <f t="shared" si="1"/>
        <v>0.39274861997055938</v>
      </c>
      <c r="K61" s="79"/>
      <c r="L61" s="79"/>
      <c r="M61" s="79">
        <f t="shared" si="2"/>
        <v>0</v>
      </c>
      <c r="N61" s="80">
        <f t="shared" si="3"/>
        <v>4.3429279920375E-2</v>
      </c>
      <c r="O61" s="81">
        <f t="shared" si="4"/>
        <v>2.1309754622362611</v>
      </c>
      <c r="P61" s="79">
        <f t="shared" si="5"/>
        <v>0.11875670080961728</v>
      </c>
      <c r="Q61" s="79"/>
      <c r="R61" s="80">
        <f t="shared" si="7"/>
        <v>5.048665619375E-3</v>
      </c>
      <c r="S61" s="82">
        <f t="shared" si="8"/>
        <v>0.24772647788886165</v>
      </c>
      <c r="T61" s="78">
        <f t="shared" si="9"/>
        <v>8.6021303834638445</v>
      </c>
    </row>
    <row r="62" spans="1:20" s="1" customFormat="1" ht="11.25" customHeight="1" x14ac:dyDescent="0.2">
      <c r="A62" s="95">
        <v>59</v>
      </c>
      <c r="B62" s="95" t="s">
        <v>106</v>
      </c>
      <c r="C62" s="96">
        <v>2.2210000000000001</v>
      </c>
      <c r="D62" s="96">
        <v>0.31075003125</v>
      </c>
      <c r="E62" s="96">
        <v>-0.20275709474071313</v>
      </c>
      <c r="F62" s="96">
        <v>1.458761625</v>
      </c>
      <c r="G62" s="96">
        <v>-20.898060970980232</v>
      </c>
      <c r="H62" s="101">
        <f t="shared" si="10"/>
        <v>-25.526843962474661</v>
      </c>
      <c r="I62" s="78">
        <f t="shared" si="0"/>
        <v>-1.2399406729979252</v>
      </c>
      <c r="J62" s="79">
        <f t="shared" si="1"/>
        <v>0.65680397343538943</v>
      </c>
      <c r="K62" s="79"/>
      <c r="L62" s="79"/>
      <c r="M62" s="79">
        <f t="shared" si="2"/>
        <v>0</v>
      </c>
      <c r="N62" s="80">
        <f t="shared" si="3"/>
        <v>7.914948824925E-2</v>
      </c>
      <c r="O62" s="81">
        <f t="shared" si="4"/>
        <v>3.5636869990657365</v>
      </c>
      <c r="P62" s="79">
        <f t="shared" si="5"/>
        <v>0.13991446701936064</v>
      </c>
      <c r="Q62" s="79"/>
      <c r="R62" s="80">
        <f t="shared" si="7"/>
        <v>6.4822456518750004E-3</v>
      </c>
      <c r="S62" s="82">
        <f t="shared" si="8"/>
        <v>0.29186157820238628</v>
      </c>
      <c r="T62" s="78">
        <f t="shared" si="9"/>
        <v>12.210195740785585</v>
      </c>
    </row>
    <row r="63" spans="1:20" s="1" customFormat="1" ht="11.25" customHeight="1" x14ac:dyDescent="0.2">
      <c r="A63" s="83">
        <v>60</v>
      </c>
      <c r="B63" s="83" t="s">
        <v>107</v>
      </c>
      <c r="C63" s="84">
        <v>2.1349999999999998</v>
      </c>
      <c r="D63" s="84">
        <v>0.24464309375000001</v>
      </c>
      <c r="E63" s="84">
        <v>-1.6485398498926607</v>
      </c>
      <c r="F63" s="84">
        <v>0.91781318749999996</v>
      </c>
      <c r="G63" s="84">
        <v>-21.374885135605535</v>
      </c>
      <c r="H63" s="101">
        <f>$B$26*G63+$D$26</f>
        <v>-26.000473405196974</v>
      </c>
      <c r="I63" s="78">
        <f>$B$27*E63+$D$27</f>
        <v>-2.823940259542399</v>
      </c>
      <c r="J63" s="79">
        <f>(F63)/C63</f>
        <v>0.42988908079625293</v>
      </c>
      <c r="K63" s="79"/>
      <c r="L63" s="79"/>
      <c r="M63" s="79">
        <f>C63*(K63/100)</f>
        <v>0</v>
      </c>
      <c r="N63" s="80">
        <f>F63*$B$28+$D$28</f>
        <v>4.9798707927375001E-2</v>
      </c>
      <c r="O63" s="81">
        <f>N63/C63*100</f>
        <v>2.3324921745843095</v>
      </c>
      <c r="P63" s="79">
        <f>D63/C63</f>
        <v>0.11458692915690868</v>
      </c>
      <c r="Q63" s="79"/>
      <c r="R63" s="80">
        <f>D63*$B$29+$D$29</f>
        <v>5.103254935625E-3</v>
      </c>
      <c r="S63" s="82">
        <f>R63/C63*100</f>
        <v>0.23902833422131151</v>
      </c>
      <c r="T63" s="78">
        <f>N63/R63</f>
        <v>9.7582246145961182</v>
      </c>
    </row>
    <row r="64" spans="1:20" s="90" customFormat="1" ht="11.25" customHeight="1" x14ac:dyDescent="0.2">
      <c r="A64" s="95">
        <v>61</v>
      </c>
      <c r="B64" s="95" t="s">
        <v>108</v>
      </c>
      <c r="C64" s="96">
        <v>2.105</v>
      </c>
      <c r="D64" s="96">
        <v>0.20479924999999999</v>
      </c>
      <c r="E64" s="96">
        <v>-3.1024103545146398</v>
      </c>
      <c r="F64" s="96">
        <v>0.42752893749999998</v>
      </c>
      <c r="G64" s="96">
        <v>-21.539733774746896</v>
      </c>
      <c r="H64" s="101">
        <f t="shared" si="10"/>
        <v>-26.164217558456091</v>
      </c>
      <c r="I64" s="78">
        <f t="shared" si="0"/>
        <v>-4.4168007844062389</v>
      </c>
      <c r="J64" s="79">
        <f t="shared" si="1"/>
        <v>0.20310163301662706</v>
      </c>
      <c r="K64" s="79"/>
      <c r="L64" s="79"/>
      <c r="M64" s="79">
        <f t="shared" ref="M64" si="42">C64*(K64/100)</f>
        <v>0</v>
      </c>
      <c r="N64" s="80">
        <f t="shared" ref="N64" si="43">F64*$B$28+$D$28</f>
        <v>2.3196865090874999E-2</v>
      </c>
      <c r="O64" s="81">
        <f t="shared" ref="O64" si="44">N64/C64*100</f>
        <v>1.1019888404216152</v>
      </c>
      <c r="P64" s="79">
        <f t="shared" ref="P64" si="45">D64/C64</f>
        <v>9.72918052256532E-2</v>
      </c>
      <c r="Q64" s="79"/>
      <c r="R64" s="80">
        <f t="shared" si="7"/>
        <v>4.2721123549999997E-3</v>
      </c>
      <c r="S64" s="82">
        <f t="shared" si="8"/>
        <v>0.20295070570071258</v>
      </c>
      <c r="T64" s="78">
        <f t="shared" si="9"/>
        <v>5.4298349770051875</v>
      </c>
    </row>
    <row r="65" spans="1:20" s="1" customFormat="1" ht="11.25" customHeight="1" x14ac:dyDescent="0.2">
      <c r="A65" s="83">
        <v>62</v>
      </c>
      <c r="B65" s="83" t="s">
        <v>109</v>
      </c>
      <c r="C65" s="84">
        <v>2.27</v>
      </c>
      <c r="D65" s="84">
        <v>0.24064526562499999</v>
      </c>
      <c r="E65" s="84">
        <v>-0.61371662636666713</v>
      </c>
      <c r="F65" s="84">
        <v>0.90762481250000004</v>
      </c>
      <c r="G65" s="84">
        <v>-21.148991315114234</v>
      </c>
      <c r="H65" s="101">
        <f t="shared" si="10"/>
        <v>-25.776093073302967</v>
      </c>
      <c r="I65" s="78">
        <f t="shared" si="0"/>
        <v>-1.6901879358473204</v>
      </c>
      <c r="J65" s="79">
        <f t="shared" si="1"/>
        <v>0.39983471916299562</v>
      </c>
      <c r="K65" s="79"/>
      <c r="L65" s="79"/>
      <c r="M65" s="79">
        <f t="shared" si="2"/>
        <v>0</v>
      </c>
      <c r="N65" s="80">
        <f t="shared" si="3"/>
        <v>4.9245907076625003E-2</v>
      </c>
      <c r="O65" s="81">
        <f t="shared" si="4"/>
        <v>2.1694232192345817</v>
      </c>
      <c r="P65" s="79">
        <f t="shared" si="5"/>
        <v>0.10601113023127753</v>
      </c>
      <c r="Q65" s="79"/>
      <c r="R65" s="80">
        <f t="shared" si="7"/>
        <v>5.0198602409375001E-3</v>
      </c>
      <c r="S65" s="82">
        <f t="shared" si="8"/>
        <v>0.22113921766244493</v>
      </c>
      <c r="T65" s="78">
        <f t="shared" si="9"/>
        <v>9.8102147695307007</v>
      </c>
    </row>
    <row r="66" spans="1:20" s="90" customFormat="1" ht="11.25" customHeight="1" x14ac:dyDescent="0.2">
      <c r="A66" s="116">
        <v>63</v>
      </c>
      <c r="B66" s="116" t="s">
        <v>61</v>
      </c>
      <c r="C66" s="105">
        <v>1.115</v>
      </c>
      <c r="D66" s="105">
        <v>1.4337353749999999</v>
      </c>
      <c r="E66" s="105">
        <v>3.7303220290716421</v>
      </c>
      <c r="F66" s="105">
        <v>9.2543860000000002</v>
      </c>
      <c r="G66" s="105">
        <v>-21.877641357850798</v>
      </c>
      <c r="H66" s="100">
        <f t="shared" si="10"/>
        <v>-26.499861160753195</v>
      </c>
      <c r="I66" s="86">
        <f t="shared" si="0"/>
        <v>3.0691408150508908</v>
      </c>
      <c r="J66" s="87">
        <f t="shared" si="1"/>
        <v>8.2998977578475337</v>
      </c>
      <c r="K66" s="87">
        <f t="shared" ref="K66" si="46">H$14</f>
        <v>44.65</v>
      </c>
      <c r="L66" s="87">
        <f t="shared" ref="L66" si="47">I$14</f>
        <v>2.83</v>
      </c>
      <c r="M66" s="87">
        <f t="shared" si="2"/>
        <v>0.4978475</v>
      </c>
      <c r="N66" s="88">
        <f t="shared" si="3"/>
        <v>0.502124475588</v>
      </c>
      <c r="O66" s="91">
        <f t="shared" si="4"/>
        <v>45.033585254529143</v>
      </c>
      <c r="P66" s="87">
        <f t="shared" si="5"/>
        <v>1.2858613228699551</v>
      </c>
      <c r="Q66" s="87">
        <f t="shared" ref="Q66" si="48">C66*(L66/100)</f>
        <v>3.1554499999999999E-2</v>
      </c>
      <c r="R66" s="88">
        <f t="shared" si="7"/>
        <v>2.9907719922499999E-2</v>
      </c>
      <c r="S66" s="89">
        <f t="shared" si="8"/>
        <v>2.6823067195067263</v>
      </c>
      <c r="T66" s="86">
        <f t="shared" si="9"/>
        <v>16.789125914284249</v>
      </c>
    </row>
    <row r="67" spans="1:20" s="125" customFormat="1" ht="11.25" customHeight="1" x14ac:dyDescent="0.2">
      <c r="A67" s="118">
        <v>64</v>
      </c>
      <c r="B67" s="118" t="s">
        <v>110</v>
      </c>
      <c r="C67" s="119">
        <v>1.3029999999999999</v>
      </c>
      <c r="D67" s="119">
        <v>0.2202845625</v>
      </c>
      <c r="E67" s="119">
        <v>-1.0342040337354419</v>
      </c>
      <c r="F67" s="119">
        <v>0.81909462499999997</v>
      </c>
      <c r="G67" s="119">
        <v>-15.085546881221498</v>
      </c>
      <c r="H67" s="120">
        <f t="shared" si="10"/>
        <v>-19.753273717117313</v>
      </c>
      <c r="I67" s="121">
        <f t="shared" si="0"/>
        <v>-2.15087393936055</v>
      </c>
      <c r="J67" s="117">
        <f t="shared" si="1"/>
        <v>0.62862212202609369</v>
      </c>
      <c r="K67" s="117">
        <f>H$13</f>
        <v>3.3479999999999999</v>
      </c>
      <c r="L67" s="117"/>
      <c r="M67" s="117">
        <f t="shared" si="2"/>
        <v>4.3624439999999994E-2</v>
      </c>
      <c r="N67" s="122">
        <f t="shared" si="3"/>
        <v>4.4442436163249999E-2</v>
      </c>
      <c r="O67" s="123">
        <f t="shared" si="4"/>
        <v>3.410777909689179</v>
      </c>
      <c r="P67" s="117">
        <f t="shared" si="5"/>
        <v>0.16905952609363009</v>
      </c>
      <c r="Q67" s="117"/>
      <c r="R67" s="122">
        <f t="shared" si="7"/>
        <v>4.5951359737500001E-3</v>
      </c>
      <c r="S67" s="124">
        <f t="shared" si="8"/>
        <v>0.35265817143131239</v>
      </c>
      <c r="T67" s="121">
        <f t="shared" si="9"/>
        <v>9.6716259142558947</v>
      </c>
    </row>
    <row r="68" spans="1:20" s="1" customFormat="1" ht="11.25" customHeight="1" x14ac:dyDescent="0.2">
      <c r="A68" s="95">
        <v>65</v>
      </c>
      <c r="B68" s="95" t="s">
        <v>111</v>
      </c>
      <c r="C68" s="96">
        <v>2.1619999999999999</v>
      </c>
      <c r="D68" s="96">
        <v>0.24625301562499999</v>
      </c>
      <c r="E68" s="96">
        <v>0.1606197672452403</v>
      </c>
      <c r="F68" s="96">
        <v>0.94975262500000002</v>
      </c>
      <c r="G68" s="96">
        <v>-22.145873046955035</v>
      </c>
      <c r="H68" s="101">
        <f t="shared" si="10"/>
        <v>-26.766295697540436</v>
      </c>
      <c r="I68" s="78">
        <f t="shared" si="0"/>
        <v>-0.84182498300611475</v>
      </c>
      <c r="J68" s="79">
        <f t="shared" si="1"/>
        <v>0.43929353607770583</v>
      </c>
      <c r="K68" s="79"/>
      <c r="L68" s="79"/>
      <c r="M68" s="79">
        <f t="shared" si="2"/>
        <v>0</v>
      </c>
      <c r="N68" s="80">
        <f t="shared" si="3"/>
        <v>5.1531677927250004E-2</v>
      </c>
      <c r="O68" s="81">
        <f t="shared" si="4"/>
        <v>2.3835188680504169</v>
      </c>
      <c r="P68" s="79">
        <f t="shared" si="5"/>
        <v>0.11390056226873266</v>
      </c>
      <c r="Q68" s="79"/>
      <c r="R68" s="80">
        <f t="shared" si="7"/>
        <v>5.1368379059374995E-3</v>
      </c>
      <c r="S68" s="82">
        <f t="shared" si="8"/>
        <v>0.2375965728925763</v>
      </c>
      <c r="T68" s="78">
        <f t="shared" si="9"/>
        <v>10.031789764611077</v>
      </c>
    </row>
    <row r="69" spans="1:20" s="1" customFormat="1" ht="11.25" customHeight="1" x14ac:dyDescent="0.2">
      <c r="A69" s="83">
        <v>66</v>
      </c>
      <c r="B69" s="83" t="s">
        <v>112</v>
      </c>
      <c r="C69" s="84">
        <v>2.081</v>
      </c>
      <c r="D69" s="84">
        <v>0.45825646874999998</v>
      </c>
      <c r="E69" s="84">
        <v>2.6379249790304815</v>
      </c>
      <c r="F69" s="84">
        <v>2.2147060000000001</v>
      </c>
      <c r="G69" s="84">
        <v>-22.989833621174242</v>
      </c>
      <c r="H69" s="101">
        <f t="shared" si="10"/>
        <v>-27.604601735912372</v>
      </c>
      <c r="I69" s="78">
        <f t="shared" si="0"/>
        <v>1.8723106070257953</v>
      </c>
      <c r="J69" s="79">
        <f t="shared" si="1"/>
        <v>1.064250840941855</v>
      </c>
      <c r="K69" s="79"/>
      <c r="L69" s="79"/>
      <c r="M69" s="79">
        <f t="shared" si="2"/>
        <v>0</v>
      </c>
      <c r="N69" s="80">
        <f t="shared" si="3"/>
        <v>0.120165518148</v>
      </c>
      <c r="O69" s="81">
        <f t="shared" si="4"/>
        <v>5.7744122127823161</v>
      </c>
      <c r="P69" s="79">
        <f t="shared" si="5"/>
        <v>0.22020973990869774</v>
      </c>
      <c r="Q69" s="79"/>
      <c r="R69" s="80">
        <f t="shared" si="7"/>
        <v>9.5592299381250002E-3</v>
      </c>
      <c r="S69" s="82">
        <f t="shared" si="8"/>
        <v>0.45935751744954356</v>
      </c>
      <c r="T69" s="78">
        <f t="shared" si="9"/>
        <v>12.570627438173114</v>
      </c>
    </row>
    <row r="70" spans="1:20" s="1" customFormat="1" ht="11.25" customHeight="1" x14ac:dyDescent="0.2">
      <c r="A70" s="95">
        <v>67</v>
      </c>
      <c r="B70" s="95" t="s">
        <v>113</v>
      </c>
      <c r="C70" s="96">
        <v>1.974</v>
      </c>
      <c r="D70" s="96">
        <v>0.6634766875</v>
      </c>
      <c r="E70" s="96">
        <v>3.9978670158482554</v>
      </c>
      <c r="F70" s="96">
        <v>4.1987814999999999</v>
      </c>
      <c r="G70" s="96">
        <v>-23.040326083892509</v>
      </c>
      <c r="H70" s="101">
        <f t="shared" si="10"/>
        <v>-27.654755899130429</v>
      </c>
      <c r="I70" s="78">
        <f t="shared" si="0"/>
        <v>3.3622631025633476</v>
      </c>
      <c r="J70" s="79">
        <f t="shared" si="1"/>
        <v>2.1270422998986827</v>
      </c>
      <c r="K70" s="79"/>
      <c r="L70" s="79"/>
      <c r="M70" s="79">
        <f t="shared" si="2"/>
        <v>0</v>
      </c>
      <c r="N70" s="80">
        <f t="shared" si="3"/>
        <v>0.22781748662699999</v>
      </c>
      <c r="O70" s="81">
        <f t="shared" si="4"/>
        <v>11.540906110790274</v>
      </c>
      <c r="P70" s="79">
        <f t="shared" si="5"/>
        <v>0.33610774442755825</v>
      </c>
      <c r="Q70" s="79"/>
      <c r="R70" s="80">
        <f t="shared" si="7"/>
        <v>1.384012370125E-2</v>
      </c>
      <c r="S70" s="82">
        <f t="shared" si="8"/>
        <v>0.70112075487588654</v>
      </c>
      <c r="T70" s="78">
        <f t="shared" si="9"/>
        <v>16.460653932336182</v>
      </c>
    </row>
    <row r="71" spans="1:20" s="1" customFormat="1" ht="11.25" customHeight="1" x14ac:dyDescent="0.2">
      <c r="A71" s="83">
        <v>68</v>
      </c>
      <c r="B71" s="83" t="s">
        <v>114</v>
      </c>
      <c r="C71" s="84">
        <v>2.2200000000000002</v>
      </c>
      <c r="D71" s="84">
        <v>0.75954156250000004</v>
      </c>
      <c r="E71" s="84">
        <v>2.8858540737513039</v>
      </c>
      <c r="F71" s="84">
        <v>5.3001915000000004</v>
      </c>
      <c r="G71" s="84">
        <v>-23.020687311898687</v>
      </c>
      <c r="H71" s="101">
        <f t="shared" si="10"/>
        <v>-27.635248706908964</v>
      </c>
      <c r="I71" s="78">
        <f t="shared" si="0"/>
        <v>2.1439417232019284</v>
      </c>
      <c r="J71" s="79">
        <f t="shared" si="1"/>
        <v>2.3874736486486485</v>
      </c>
      <c r="K71" s="79"/>
      <c r="L71" s="79"/>
      <c r="M71" s="79">
        <f t="shared" ref="M71" si="49">C71*(K71/100)</f>
        <v>0</v>
      </c>
      <c r="N71" s="80">
        <f t="shared" ref="N71" si="50">F71*$B$28+$D$28</f>
        <v>0.28757779040700004</v>
      </c>
      <c r="O71" s="81">
        <f t="shared" ref="O71" si="51">N71/C71*100</f>
        <v>12.953954522837838</v>
      </c>
      <c r="P71" s="79">
        <f t="shared" ref="P71" si="52">D71/C71</f>
        <v>0.34213583896396393</v>
      </c>
      <c r="Q71" s="79"/>
      <c r="R71" s="80">
        <f t="shared" si="7"/>
        <v>1.5844036993750001E-2</v>
      </c>
      <c r="S71" s="82">
        <f t="shared" si="8"/>
        <v>0.71369536007882883</v>
      </c>
      <c r="T71" s="78">
        <f t="shared" si="9"/>
        <v>18.150537676757565</v>
      </c>
    </row>
    <row r="72" spans="1:20" s="1" customFormat="1" ht="11.25" customHeight="1" x14ac:dyDescent="0.2">
      <c r="A72" s="95">
        <v>69</v>
      </c>
      <c r="B72" s="95" t="s">
        <v>115</v>
      </c>
      <c r="C72" s="96">
        <v>1.88</v>
      </c>
      <c r="D72" s="96">
        <v>0.23892284375</v>
      </c>
      <c r="E72" s="96">
        <v>-3.5229712845804562</v>
      </c>
      <c r="F72" s="96">
        <v>1.0373135</v>
      </c>
      <c r="G72" s="96">
        <v>-21.502281687979156</v>
      </c>
      <c r="H72" s="101">
        <f t="shared" si="10"/>
        <v>-26.127016400669692</v>
      </c>
      <c r="I72" s="78">
        <f t="shared" si="0"/>
        <v>-4.8775673393863475</v>
      </c>
      <c r="J72" s="79">
        <f t="shared" si="1"/>
        <v>0.55176250000000004</v>
      </c>
      <c r="K72" s="79"/>
      <c r="L72" s="79"/>
      <c r="M72" s="79">
        <f t="shared" si="2"/>
        <v>0</v>
      </c>
      <c r="N72" s="80">
        <f t="shared" si="3"/>
        <v>5.6282555882999998E-2</v>
      </c>
      <c r="O72" s="81">
        <f t="shared" si="4"/>
        <v>2.9937529725000003</v>
      </c>
      <c r="P72" s="79">
        <f t="shared" si="5"/>
        <v>0.12708661901595744</v>
      </c>
      <c r="Q72" s="79"/>
      <c r="R72" s="80">
        <f t="shared" si="7"/>
        <v>4.9839305206249998E-3</v>
      </c>
      <c r="S72" s="82">
        <f t="shared" si="8"/>
        <v>0.26510268726728725</v>
      </c>
      <c r="T72" s="78">
        <f t="shared" si="9"/>
        <v>11.292805076251744</v>
      </c>
    </row>
    <row r="73" spans="1:20" s="1" customFormat="1" ht="11.25" customHeight="1" x14ac:dyDescent="0.2">
      <c r="A73" s="83">
        <v>70</v>
      </c>
      <c r="B73" s="83" t="s">
        <v>116</v>
      </c>
      <c r="C73" s="84">
        <v>2.0619999999999998</v>
      </c>
      <c r="D73" s="84">
        <v>0.25906507812500001</v>
      </c>
      <c r="E73" s="84">
        <v>-8.3873695282288274E-2</v>
      </c>
      <c r="F73" s="84">
        <v>1.1002503749999999</v>
      </c>
      <c r="G73" s="84">
        <v>-21.19221317810041</v>
      </c>
      <c r="H73" s="101">
        <f t="shared" si="10"/>
        <v>-25.819025349807134</v>
      </c>
      <c r="I73" s="78">
        <f t="shared" si="0"/>
        <v>-1.109692020551275</v>
      </c>
      <c r="J73" s="79">
        <f t="shared" si="1"/>
        <v>0.53358408098933074</v>
      </c>
      <c r="K73" s="79"/>
      <c r="L73" s="79"/>
      <c r="M73" s="79">
        <f t="shared" si="2"/>
        <v>0</v>
      </c>
      <c r="N73" s="80">
        <f t="shared" si="3"/>
        <v>5.9697384846749996E-2</v>
      </c>
      <c r="O73" s="81">
        <f t="shared" si="4"/>
        <v>2.8951205066319106</v>
      </c>
      <c r="P73" s="79">
        <f t="shared" si="5"/>
        <v>0.12563776824684775</v>
      </c>
      <c r="Q73" s="79"/>
      <c r="R73" s="80">
        <f t="shared" si="7"/>
        <v>5.4040975296875005E-3</v>
      </c>
      <c r="S73" s="82">
        <f t="shared" si="8"/>
        <v>0.26208038456292437</v>
      </c>
      <c r="T73" s="78">
        <f t="shared" si="9"/>
        <v>11.046689020470376</v>
      </c>
    </row>
    <row r="74" spans="1:20" s="90" customFormat="1" ht="11.25" customHeight="1" x14ac:dyDescent="0.2">
      <c r="A74" s="95">
        <v>71</v>
      </c>
      <c r="B74" s="95" t="s">
        <v>117</v>
      </c>
      <c r="C74" s="96">
        <v>1.8680000000000001</v>
      </c>
      <c r="D74" s="96">
        <v>0.50348215625000003</v>
      </c>
      <c r="E74" s="96">
        <v>2.8518827330701324</v>
      </c>
      <c r="F74" s="96">
        <v>3.0902335000000001</v>
      </c>
      <c r="G74" s="96">
        <v>-22.149725515115115</v>
      </c>
      <c r="H74" s="101">
        <f t="shared" si="10"/>
        <v>-26.770122354163842</v>
      </c>
      <c r="I74" s="78">
        <f t="shared" si="0"/>
        <v>2.1067227223516367</v>
      </c>
      <c r="J74" s="79">
        <f t="shared" si="1"/>
        <v>1.6543005888650963</v>
      </c>
      <c r="K74" s="79"/>
      <c r="L74" s="79"/>
      <c r="M74" s="79">
        <f t="shared" si="2"/>
        <v>0</v>
      </c>
      <c r="N74" s="80">
        <f t="shared" si="3"/>
        <v>0.167669889243</v>
      </c>
      <c r="O74" s="81">
        <f t="shared" si="4"/>
        <v>8.9759041350642388</v>
      </c>
      <c r="P74" s="79">
        <f t="shared" si="5"/>
        <v>0.26953006223233406</v>
      </c>
      <c r="Q74" s="79"/>
      <c r="R74" s="80">
        <f t="shared" si="7"/>
        <v>1.0502637779375001E-2</v>
      </c>
      <c r="S74" s="82">
        <f t="shared" si="8"/>
        <v>0.56223970981664884</v>
      </c>
      <c r="T74" s="78">
        <f t="shared" si="9"/>
        <v>15.964550312519474</v>
      </c>
    </row>
    <row r="75" spans="1:20" s="1" customFormat="1" ht="11.25" customHeight="1" x14ac:dyDescent="0.2">
      <c r="A75" s="83">
        <v>72</v>
      </c>
      <c r="B75" s="83" t="s">
        <v>118</v>
      </c>
      <c r="C75" s="84">
        <v>1.9359999999999999</v>
      </c>
      <c r="D75" s="84">
        <v>0.21941684375000001</v>
      </c>
      <c r="E75" s="84">
        <v>-3.0869955589906128</v>
      </c>
      <c r="F75" s="84">
        <v>0.68092249999999999</v>
      </c>
      <c r="G75" s="84">
        <v>-21.576453736707283</v>
      </c>
      <c r="H75" s="101">
        <f t="shared" si="10"/>
        <v>-26.200691496671343</v>
      </c>
      <c r="I75" s="78">
        <f t="shared" si="0"/>
        <v>-4.3999123344301152</v>
      </c>
      <c r="J75" s="79">
        <f t="shared" si="1"/>
        <v>0.35171616735537192</v>
      </c>
      <c r="K75" s="79"/>
      <c r="L75" s="79"/>
      <c r="M75" s="79">
        <f t="shared" ref="M75:M76" si="53">C75*(K75/100)</f>
        <v>0</v>
      </c>
      <c r="N75" s="80">
        <f t="shared" ref="N75:N76" si="54">F75*$B$28+$D$28</f>
        <v>3.6945493004999996E-2</v>
      </c>
      <c r="O75" s="81">
        <f t="shared" ref="O75:O76" si="55">N75/C75*100</f>
        <v>1.9083415808367767</v>
      </c>
      <c r="P75" s="79">
        <f t="shared" ref="P75:P76" si="56">D75/C75</f>
        <v>0.11333514656508265</v>
      </c>
      <c r="Q75" s="79"/>
      <c r="R75" s="80">
        <f t="shared" si="7"/>
        <v>4.5770353606250005E-3</v>
      </c>
      <c r="S75" s="82">
        <f t="shared" si="8"/>
        <v>0.23641711573476246</v>
      </c>
      <c r="T75" s="78">
        <f t="shared" si="9"/>
        <v>8.0719264969705282</v>
      </c>
    </row>
    <row r="76" spans="1:20" s="90" customFormat="1" ht="11.25" customHeight="1" x14ac:dyDescent="0.2">
      <c r="A76" s="116">
        <v>73</v>
      </c>
      <c r="B76" s="116" t="s">
        <v>84</v>
      </c>
      <c r="C76" s="105">
        <v>0.80400000000000005</v>
      </c>
      <c r="D76" s="105">
        <v>1.0477574375000001</v>
      </c>
      <c r="E76" s="105">
        <v>3.4852830536147295</v>
      </c>
      <c r="F76" s="105">
        <v>6.6975094999999998</v>
      </c>
      <c r="G76" s="105">
        <v>-21.943691232778349</v>
      </c>
      <c r="H76" s="100">
        <f>$B$26*G76+$D$26</f>
        <v>-26.565468501518733</v>
      </c>
      <c r="I76" s="86">
        <f>$B$27*E76+$D$27</f>
        <v>2.8006761135402973</v>
      </c>
      <c r="J76" s="87">
        <f>(F76)/C76</f>
        <v>8.3302356965174127</v>
      </c>
      <c r="K76" s="87">
        <f t="shared" ref="K76" si="57">H$14</f>
        <v>44.65</v>
      </c>
      <c r="L76" s="87">
        <f t="shared" ref="L76" si="58">I$14</f>
        <v>2.83</v>
      </c>
      <c r="M76" s="87">
        <f t="shared" si="53"/>
        <v>0.35898600000000003</v>
      </c>
      <c r="N76" s="88">
        <f t="shared" si="54"/>
        <v>0.36339347045100001</v>
      </c>
      <c r="O76" s="91">
        <f t="shared" si="55"/>
        <v>45.198192842164175</v>
      </c>
      <c r="P76" s="87">
        <f t="shared" si="56"/>
        <v>1.3031808924129353</v>
      </c>
      <c r="Q76" s="87">
        <f t="shared" ref="Q76" si="59">C76*(L76/100)</f>
        <v>2.2753200000000005E-2</v>
      </c>
      <c r="R76" s="88">
        <f>D76*$B$29+$D$29</f>
        <v>2.1856220146250001E-2</v>
      </c>
      <c r="S76" s="89">
        <f>R76/C76*100</f>
        <v>2.7184353415733833</v>
      </c>
      <c r="T76" s="86">
        <f>N76/R76</f>
        <v>16.626546951822753</v>
      </c>
    </row>
    <row r="77" spans="1:20" s="1" customFormat="1" ht="11.25" customHeight="1" x14ac:dyDescent="0.2">
      <c r="A77" s="83">
        <v>74</v>
      </c>
      <c r="B77" s="83" t="s">
        <v>62</v>
      </c>
      <c r="C77" s="84">
        <v>0.77</v>
      </c>
      <c r="D77" s="84">
        <v>0.15531714062499999</v>
      </c>
      <c r="E77" s="84">
        <v>-5.4803338678818259</v>
      </c>
      <c r="F77" s="84">
        <v>5.8375874999999997</v>
      </c>
      <c r="G77" s="84">
        <v>-20.406823011363013</v>
      </c>
      <c r="H77" s="101">
        <f t="shared" si="10"/>
        <v>-25.038897297186878</v>
      </c>
      <c r="I77" s="78">
        <f t="shared" si="0"/>
        <v>-7.0220537856513285</v>
      </c>
      <c r="J77" s="79">
        <f t="shared" si="1"/>
        <v>7.5812824675324668</v>
      </c>
      <c r="K77" s="79"/>
      <c r="L77" s="79"/>
      <c r="M77" s="79">
        <f t="shared" ref="M77" si="60">C77*(K77/100)</f>
        <v>0</v>
      </c>
      <c r="N77" s="80">
        <f t="shared" ref="N77" si="61">F77*$B$28+$D$28</f>
        <v>0.31673582257499999</v>
      </c>
      <c r="O77" s="81">
        <f t="shared" ref="O77" si="62">N77/C77*100</f>
        <v>41.13452241233766</v>
      </c>
      <c r="P77" s="79">
        <f t="shared" ref="P77" si="63">D77/C77</f>
        <v>0.20171057224025973</v>
      </c>
      <c r="Q77" s="79"/>
      <c r="R77" s="80">
        <f t="shared" si="7"/>
        <v>3.2399155534374997E-3</v>
      </c>
      <c r="S77" s="82">
        <f t="shared" si="8"/>
        <v>0.42076825369318177</v>
      </c>
      <c r="T77" s="78">
        <f t="shared" si="9"/>
        <v>97.760517936632098</v>
      </c>
    </row>
    <row r="78" spans="1:20" s="1" customFormat="1" ht="11.25" customHeight="1" x14ac:dyDescent="0.2">
      <c r="A78" s="95">
        <v>75</v>
      </c>
      <c r="B78" s="95" t="s">
        <v>63</v>
      </c>
      <c r="C78" s="96">
        <v>1.07</v>
      </c>
      <c r="D78" s="96">
        <v>0.15326134375</v>
      </c>
      <c r="E78" s="96">
        <v>-6.4531850494143894</v>
      </c>
      <c r="F78" s="96">
        <v>8.0983479999999997</v>
      </c>
      <c r="G78" s="96">
        <v>-6.0078495867460466</v>
      </c>
      <c r="H78" s="101">
        <f t="shared" si="10"/>
        <v>-10.736396994514848</v>
      </c>
      <c r="I78" s="78">
        <f t="shared" si="0"/>
        <v>-8.0879095401384049</v>
      </c>
      <c r="J78" s="79">
        <f t="shared" si="1"/>
        <v>7.5685495327102794</v>
      </c>
      <c r="K78" s="79"/>
      <c r="L78" s="79"/>
      <c r="M78" s="79">
        <f t="shared" si="2"/>
        <v>0</v>
      </c>
      <c r="N78" s="80">
        <f t="shared" si="3"/>
        <v>0.43940016578399999</v>
      </c>
      <c r="O78" s="81">
        <f t="shared" si="4"/>
        <v>41.065436054579436</v>
      </c>
      <c r="P78" s="79">
        <f t="shared" si="5"/>
        <v>0.14323490070093456</v>
      </c>
      <c r="Q78" s="79"/>
      <c r="R78" s="80">
        <f t="shared" si="7"/>
        <v>3.1970316306250001E-3</v>
      </c>
      <c r="S78" s="82">
        <f t="shared" si="8"/>
        <v>0.29878800286214952</v>
      </c>
      <c r="T78" s="78">
        <f t="shared" si="9"/>
        <v>137.44004331233344</v>
      </c>
    </row>
    <row r="79" spans="1:20" s="1" customFormat="1" ht="11.25" customHeight="1" x14ac:dyDescent="0.2">
      <c r="A79" s="83">
        <v>76</v>
      </c>
      <c r="B79" s="83" t="s">
        <v>70</v>
      </c>
      <c r="C79" s="84">
        <v>1.405</v>
      </c>
      <c r="D79" s="84">
        <v>0.15160489062499999</v>
      </c>
      <c r="E79" s="84">
        <v>-5.8194471610019116</v>
      </c>
      <c r="F79" s="84">
        <v>4.9027684999999996</v>
      </c>
      <c r="G79" s="84">
        <v>-14.098716258451006</v>
      </c>
      <c r="H79" s="101">
        <f t="shared" si="10"/>
        <v>-18.773054859519384</v>
      </c>
      <c r="I79" s="78">
        <f t="shared" si="0"/>
        <v>-7.3935863095936938</v>
      </c>
      <c r="J79" s="79">
        <f t="shared" si="1"/>
        <v>3.4895149466192166</v>
      </c>
      <c r="K79" s="79"/>
      <c r="L79" s="79"/>
      <c r="M79" s="79">
        <f t="shared" si="2"/>
        <v>0</v>
      </c>
      <c r="N79" s="80">
        <f t="shared" si="3"/>
        <v>0.26601441327299996</v>
      </c>
      <c r="O79" s="81">
        <f t="shared" si="4"/>
        <v>18.933410197366545</v>
      </c>
      <c r="P79" s="79">
        <f t="shared" si="5"/>
        <v>0.10790383674377223</v>
      </c>
      <c r="Q79" s="79"/>
      <c r="R79" s="80">
        <f t="shared" si="7"/>
        <v>3.1624780184374996E-3</v>
      </c>
      <c r="S79" s="82">
        <f t="shared" si="8"/>
        <v>0.22508740344750885</v>
      </c>
      <c r="T79" s="78">
        <f t="shared" si="9"/>
        <v>84.115814156529993</v>
      </c>
    </row>
    <row r="80" spans="1:20" s="90" customFormat="1" ht="11.25" customHeight="1" x14ac:dyDescent="0.2">
      <c r="A80" s="95">
        <v>77</v>
      </c>
      <c r="B80" s="95" t="s">
        <v>64</v>
      </c>
      <c r="C80" s="96">
        <v>0.48099999999999998</v>
      </c>
      <c r="D80" s="96">
        <v>4.5119210000000001</v>
      </c>
      <c r="E80" s="96">
        <v>1.8733042079939199</v>
      </c>
      <c r="F80" s="96">
        <v>1.3111895507812501E-2</v>
      </c>
      <c r="G80" s="96">
        <v>-13.232647811854577</v>
      </c>
      <c r="H80" s="101">
        <f t="shared" ref="H80:H81" si="64">$B$26*G80+$D$26</f>
        <v>-17.912789071515149</v>
      </c>
      <c r="I80" s="78">
        <f t="shared" ref="I80:I81" si="65">$B$27*E80+$D$27</f>
        <v>1.0345920902781385</v>
      </c>
      <c r="J80" s="79">
        <f t="shared" ref="J80:J81" si="66">(F80)/C80</f>
        <v>2.7259658020400208E-2</v>
      </c>
      <c r="K80" s="79"/>
      <c r="L80" s="79"/>
      <c r="M80" s="79">
        <f t="shared" ref="M80:M81" si="67">C80*(K80/100)</f>
        <v>0</v>
      </c>
      <c r="N80" s="80">
        <f t="shared" ref="N80:N81" si="68">F80*$B$28+$D$28</f>
        <v>7.1142522646289066E-4</v>
      </c>
      <c r="O80" s="81">
        <f t="shared" ref="O80:O81" si="69">N80/C80*100</f>
        <v>0.14790545248708747</v>
      </c>
      <c r="P80" s="79">
        <f t="shared" ref="P80:P81" si="70">D80/C80</f>
        <v>9.3802931392931406</v>
      </c>
      <c r="Q80" s="79"/>
      <c r="R80" s="80">
        <f t="shared" ref="R80:R81" si="71">D80*$B$29+$D$29</f>
        <v>9.4118672060000005E-2</v>
      </c>
      <c r="S80" s="82">
        <f t="shared" ref="S80:S81" si="72">R80/C80*100</f>
        <v>19.567291488565491</v>
      </c>
      <c r="T80" s="78">
        <f t="shared" ref="T80:T81" si="73">N80/R80</f>
        <v>7.5588107109008295E-3</v>
      </c>
    </row>
    <row r="81" spans="1:28" s="112" customFormat="1" ht="11.25" customHeight="1" x14ac:dyDescent="0.2">
      <c r="A81" s="114">
        <v>78</v>
      </c>
      <c r="B81" s="114" t="s">
        <v>69</v>
      </c>
      <c r="C81" s="111">
        <v>0.432</v>
      </c>
      <c r="D81" s="111">
        <v>0.14931801562499999</v>
      </c>
      <c r="E81" s="111">
        <v>-6.5432018994915353</v>
      </c>
      <c r="F81" s="115">
        <v>9.5247236328124991E-3</v>
      </c>
      <c r="G81" s="115">
        <v>-18.596135370972753</v>
      </c>
      <c r="H81" s="101">
        <f t="shared" si="64"/>
        <v>-23.240341263987233</v>
      </c>
      <c r="I81" s="78">
        <f t="shared" si="65"/>
        <v>-8.1865320010829254</v>
      </c>
      <c r="J81" s="79">
        <f t="shared" si="66"/>
        <v>2.2047971372251157E-2</v>
      </c>
      <c r="K81" s="79"/>
      <c r="L81" s="79"/>
      <c r="M81" s="79">
        <f t="shared" si="67"/>
        <v>0</v>
      </c>
      <c r="N81" s="80">
        <f t="shared" si="68"/>
        <v>5.1679245486914059E-4</v>
      </c>
      <c r="O81" s="81">
        <f t="shared" si="69"/>
        <v>0.11962788307156032</v>
      </c>
      <c r="P81" s="79">
        <f t="shared" si="70"/>
        <v>0.34564355468749997</v>
      </c>
      <c r="Q81" s="79"/>
      <c r="R81" s="80">
        <f t="shared" si="71"/>
        <v>3.1147738059374998E-3</v>
      </c>
      <c r="S81" s="82">
        <f t="shared" si="72"/>
        <v>0.72101245507812495</v>
      </c>
      <c r="T81" s="78">
        <f t="shared" si="73"/>
        <v>0.16591652783390282</v>
      </c>
    </row>
    <row r="82" spans="1:28" ht="11.25" customHeight="1" x14ac:dyDescent="0.2">
      <c r="A82" s="113">
        <v>79</v>
      </c>
      <c r="B82" s="113" t="s">
        <v>86</v>
      </c>
      <c r="C82" s="108">
        <v>0</v>
      </c>
      <c r="D82" s="108">
        <v>0.14586409375000001</v>
      </c>
      <c r="E82" s="108">
        <v>-6.5857297252118752</v>
      </c>
      <c r="H82" s="101"/>
      <c r="I82" s="78"/>
      <c r="J82" s="79"/>
      <c r="K82" s="1"/>
      <c r="L82" s="1"/>
      <c r="M82" s="79"/>
      <c r="N82" s="80"/>
      <c r="O82" s="81"/>
      <c r="P82" s="79"/>
      <c r="Q82" s="79"/>
      <c r="R82" s="80"/>
      <c r="S82" s="82"/>
      <c r="T82" s="78"/>
      <c r="V82" s="1"/>
      <c r="W82" s="1"/>
      <c r="X82" s="1"/>
      <c r="Y82" s="1"/>
      <c r="Z82" s="1"/>
      <c r="AA82" s="1"/>
      <c r="AB82" s="1"/>
    </row>
    <row r="83" spans="1:28" ht="11.25" customHeight="1" x14ac:dyDescent="0.2">
      <c r="A83" s="109"/>
      <c r="B83" s="109"/>
      <c r="C83" s="85"/>
      <c r="D83" s="85"/>
      <c r="E83" s="85"/>
      <c r="V83" s="1"/>
      <c r="W83" s="1"/>
      <c r="X83" s="1"/>
      <c r="Y83" s="1"/>
      <c r="Z83" s="1"/>
      <c r="AA83" s="1"/>
      <c r="AB83" s="1"/>
    </row>
    <row r="84" spans="1:28" ht="11.25" customHeight="1" x14ac:dyDescent="0.25">
      <c r="A84" s="1" t="s">
        <v>83</v>
      </c>
      <c r="H84" s="101">
        <f>STDEV(H89:H96)</f>
        <v>0.26658754901155785</v>
      </c>
      <c r="I84" s="101">
        <f>STDEV(I89:I96)</f>
        <v>0.83181410797573974</v>
      </c>
      <c r="J84" s="79"/>
      <c r="K84" s="1"/>
      <c r="L84" s="1"/>
      <c r="M84" s="79"/>
      <c r="N84" s="80"/>
      <c r="O84" s="101">
        <f>STDEV(O89:O96)</f>
        <v>0.51038584171488766</v>
      </c>
      <c r="P84" s="79"/>
      <c r="Q84" s="79"/>
      <c r="R84" s="80"/>
      <c r="S84" s="101">
        <f>STDEV(S89:S96)</f>
        <v>0.20076388075847812</v>
      </c>
      <c r="T84" s="101">
        <f>STDEV(T89:T96)</f>
        <v>1.0775013794346902</v>
      </c>
    </row>
    <row r="85" spans="1:28" ht="11.25" customHeight="1" x14ac:dyDescent="0.25">
      <c r="H85" s="102"/>
      <c r="I85" s="102"/>
      <c r="J85"/>
      <c r="K85" s="1"/>
      <c r="L85" s="1"/>
      <c r="O85" s="102"/>
      <c r="S85" s="102"/>
      <c r="T85" s="102"/>
      <c r="V85" s="1"/>
      <c r="W85" s="1"/>
      <c r="X85" s="1"/>
      <c r="Y85" s="1"/>
      <c r="Z85" s="1"/>
      <c r="AA85" s="1"/>
      <c r="AB85" s="1"/>
    </row>
    <row r="86" spans="1:28" s="90" customFormat="1" ht="11.25" customHeight="1" x14ac:dyDescent="0.2">
      <c r="A86" s="118">
        <v>40</v>
      </c>
      <c r="B86" s="118" t="s">
        <v>88</v>
      </c>
      <c r="C86" s="119">
        <v>1.675</v>
      </c>
      <c r="D86" s="119">
        <v>0.74855731250000002</v>
      </c>
      <c r="E86" s="119">
        <v>-1.0257962206445814</v>
      </c>
      <c r="F86" s="119">
        <v>1.0028758124999999</v>
      </c>
      <c r="G86" s="119">
        <v>-14.774332499855195</v>
      </c>
      <c r="H86" s="120">
        <f t="shared" ref="H86:H92" si="74">$B$26*G86+$D$26</f>
        <v>-19.444144472106164</v>
      </c>
      <c r="I86" s="121">
        <f t="shared" ref="I86:I92" si="75">$B$27*E86+$D$27</f>
        <v>-2.141662339338203</v>
      </c>
      <c r="J86" s="117">
        <f t="shared" ref="J86:J96" si="76">(F86)/C86</f>
        <v>0.59873182835820893</v>
      </c>
      <c r="K86" s="117">
        <f>H$13</f>
        <v>3.3479999999999999</v>
      </c>
      <c r="L86" s="117"/>
      <c r="M86" s="117">
        <f t="shared" ref="M86:M96" si="77">C86*(K86/100)</f>
        <v>5.6078999999999997E-2</v>
      </c>
      <c r="N86" s="122">
        <f t="shared" ref="N86:N96" si="78">F86*$B$28+$D$28</f>
        <v>5.4414035834624994E-2</v>
      </c>
      <c r="O86" s="123">
        <f t="shared" ref="O86:O96" si="79">N86/C86*100</f>
        <v>3.2485991543059702</v>
      </c>
      <c r="P86" s="117">
        <f t="shared" ref="P86:P96" si="80">D86/C86</f>
        <v>0.44689988805970149</v>
      </c>
      <c r="Q86" s="117"/>
      <c r="R86" s="122">
        <f t="shared" ref="R86:R96" si="81">D86*$B$29+$D$29</f>
        <v>1.561490553875E-2</v>
      </c>
      <c r="S86" s="124">
        <f t="shared" ref="S86:S96" si="82">R86/C86*100</f>
        <v>0.93223316649253729</v>
      </c>
      <c r="T86" s="121">
        <f t="shared" ref="T86:T96" si="83">N86/R86</f>
        <v>3.4847496002835845</v>
      </c>
      <c r="U86" s="125"/>
      <c r="V86" s="125"/>
      <c r="W86" s="125"/>
      <c r="X86" s="125"/>
      <c r="Y86" s="125"/>
      <c r="Z86" s="125"/>
      <c r="AA86" s="125"/>
      <c r="AB86" s="125"/>
    </row>
    <row r="87" spans="1:28" s="90" customFormat="1" ht="11.25" customHeight="1" x14ac:dyDescent="0.2">
      <c r="A87" s="118">
        <v>52</v>
      </c>
      <c r="B87" s="118" t="s">
        <v>99</v>
      </c>
      <c r="C87" s="119">
        <v>1.468</v>
      </c>
      <c r="D87" s="119">
        <v>0.14764212500000001</v>
      </c>
      <c r="E87" s="119">
        <v>0.24671533910081145</v>
      </c>
      <c r="F87" s="119">
        <v>0.91555462499999996</v>
      </c>
      <c r="G87" s="119">
        <v>-14.717710758435677</v>
      </c>
      <c r="H87" s="120">
        <f t="shared" si="74"/>
        <v>-19.387902096354157</v>
      </c>
      <c r="I87" s="121">
        <f t="shared" si="75"/>
        <v>-0.74749867448115104</v>
      </c>
      <c r="J87" s="117">
        <f t="shared" si="76"/>
        <v>0.62367481267029967</v>
      </c>
      <c r="K87" s="117">
        <f>H$13</f>
        <v>3.3479999999999999</v>
      </c>
      <c r="L87" s="117"/>
      <c r="M87" s="117">
        <f t="shared" si="77"/>
        <v>4.9148639999999993E-2</v>
      </c>
      <c r="N87" s="122">
        <f t="shared" si="78"/>
        <v>4.967616284325E-2</v>
      </c>
      <c r="O87" s="123">
        <f t="shared" si="79"/>
        <v>3.3839347985865125</v>
      </c>
      <c r="P87" s="117">
        <f t="shared" si="80"/>
        <v>0.10057365463215259</v>
      </c>
      <c r="Q87" s="117"/>
      <c r="R87" s="122">
        <f t="shared" si="81"/>
        <v>3.0798147275000001E-3</v>
      </c>
      <c r="S87" s="124">
        <f t="shared" si="82"/>
        <v>0.20979664356267033</v>
      </c>
      <c r="T87" s="121">
        <f t="shared" si="83"/>
        <v>16.12959454985592</v>
      </c>
      <c r="U87" s="125"/>
      <c r="V87" s="125"/>
      <c r="W87" s="125"/>
      <c r="X87" s="125"/>
      <c r="Y87" s="125"/>
      <c r="Z87" s="125"/>
      <c r="AA87" s="125"/>
      <c r="AB87" s="125"/>
    </row>
    <row r="88" spans="1:28" s="90" customFormat="1" ht="11.25" customHeight="1" x14ac:dyDescent="0.2">
      <c r="A88" s="118">
        <v>64</v>
      </c>
      <c r="B88" s="118" t="s">
        <v>110</v>
      </c>
      <c r="C88" s="119">
        <v>1.3029999999999999</v>
      </c>
      <c r="D88" s="119">
        <v>0.2202845625</v>
      </c>
      <c r="E88" s="119">
        <v>-1.0342040337354419</v>
      </c>
      <c r="F88" s="119">
        <v>0.81909462499999997</v>
      </c>
      <c r="G88" s="119">
        <v>-15.085546881221498</v>
      </c>
      <c r="H88" s="120">
        <f t="shared" si="74"/>
        <v>-19.753273717117313</v>
      </c>
      <c r="I88" s="121">
        <f t="shared" si="75"/>
        <v>-2.15087393936055</v>
      </c>
      <c r="J88" s="117">
        <f t="shared" si="76"/>
        <v>0.62862212202609369</v>
      </c>
      <c r="K88" s="117">
        <f>H$13</f>
        <v>3.3479999999999999</v>
      </c>
      <c r="L88" s="117"/>
      <c r="M88" s="117">
        <f t="shared" si="77"/>
        <v>4.3624439999999994E-2</v>
      </c>
      <c r="N88" s="122">
        <f t="shared" si="78"/>
        <v>4.4442436163249999E-2</v>
      </c>
      <c r="O88" s="123">
        <f t="shared" si="79"/>
        <v>3.410777909689179</v>
      </c>
      <c r="P88" s="117">
        <f t="shared" si="80"/>
        <v>0.16905952609363009</v>
      </c>
      <c r="Q88" s="117"/>
      <c r="R88" s="122">
        <f t="shared" si="81"/>
        <v>4.5951359737500001E-3</v>
      </c>
      <c r="S88" s="124">
        <f t="shared" si="82"/>
        <v>0.35265817143131239</v>
      </c>
      <c r="T88" s="121">
        <f t="shared" si="83"/>
        <v>9.6716259142558947</v>
      </c>
      <c r="U88" s="125"/>
      <c r="V88" s="125"/>
      <c r="W88" s="125"/>
      <c r="X88" s="125"/>
      <c r="Y88" s="125"/>
      <c r="Z88" s="125"/>
      <c r="AA88" s="125"/>
      <c r="AB88" s="125"/>
    </row>
    <row r="89" spans="1:28" s="90" customFormat="1" ht="11.25" customHeight="1" x14ac:dyDescent="0.2">
      <c r="A89" s="116">
        <v>30</v>
      </c>
      <c r="B89" s="116" t="s">
        <v>55</v>
      </c>
      <c r="C89" s="105">
        <v>1.1060000000000001</v>
      </c>
      <c r="D89" s="105">
        <v>1.5089465</v>
      </c>
      <c r="E89" s="105">
        <v>4.1067555753699914</v>
      </c>
      <c r="F89" s="105">
        <v>8.9779660000000003</v>
      </c>
      <c r="G89" s="105">
        <v>-21.414004683809786</v>
      </c>
      <c r="H89" s="100">
        <f t="shared" si="74"/>
        <v>-26.039330852428257</v>
      </c>
      <c r="I89" s="86">
        <f t="shared" si="75"/>
        <v>3.4815614083753621</v>
      </c>
      <c r="J89" s="87">
        <f t="shared" si="76"/>
        <v>8.1175099457504523</v>
      </c>
      <c r="K89" s="87">
        <f t="shared" ref="K89:L96" si="84">H$14</f>
        <v>44.65</v>
      </c>
      <c r="L89" s="87">
        <f t="shared" si="84"/>
        <v>2.83</v>
      </c>
      <c r="M89" s="87">
        <f t="shared" si="77"/>
        <v>0.49382900000000007</v>
      </c>
      <c r="N89" s="88">
        <f t="shared" si="78"/>
        <v>0.48712647922800001</v>
      </c>
      <c r="O89" s="91">
        <f t="shared" si="79"/>
        <v>44.043985463652803</v>
      </c>
      <c r="P89" s="87">
        <f t="shared" si="80"/>
        <v>1.3643277576853525</v>
      </c>
      <c r="Q89" s="87">
        <f t="shared" ref="Q89:Q96" si="85">C89*(L89/100)</f>
        <v>3.1299800000000003E-2</v>
      </c>
      <c r="R89" s="88">
        <f t="shared" si="81"/>
        <v>3.1476623990000001E-2</v>
      </c>
      <c r="S89" s="89">
        <f t="shared" si="82"/>
        <v>2.8459877025316453</v>
      </c>
      <c r="T89" s="86">
        <f t="shared" si="83"/>
        <v>15.475817209074206</v>
      </c>
    </row>
    <row r="90" spans="1:28" s="90" customFormat="1" ht="11.25" customHeight="1" x14ac:dyDescent="0.2">
      <c r="A90" s="116">
        <v>31</v>
      </c>
      <c r="B90" s="116" t="s">
        <v>56</v>
      </c>
      <c r="C90" s="105">
        <v>1.137</v>
      </c>
      <c r="D90" s="105">
        <v>1.5229701250000001</v>
      </c>
      <c r="E90" s="105">
        <v>2.8957636081279325</v>
      </c>
      <c r="F90" s="105">
        <v>9.1975569999999998</v>
      </c>
      <c r="G90" s="105">
        <v>-21.322140205329617</v>
      </c>
      <c r="H90" s="100">
        <f t="shared" si="74"/>
        <v>-25.948081865953906</v>
      </c>
      <c r="I90" s="86">
        <f t="shared" si="75"/>
        <v>2.1547986090649625</v>
      </c>
      <c r="J90" s="87">
        <f t="shared" si="76"/>
        <v>8.0893201407211954</v>
      </c>
      <c r="K90" s="87">
        <f t="shared" si="84"/>
        <v>44.65</v>
      </c>
      <c r="L90" s="87">
        <f t="shared" si="84"/>
        <v>2.83</v>
      </c>
      <c r="M90" s="87">
        <f t="shared" si="77"/>
        <v>0.50767050000000002</v>
      </c>
      <c r="N90" s="88">
        <f t="shared" si="78"/>
        <v>0.499041047706</v>
      </c>
      <c r="O90" s="91">
        <f t="shared" si="79"/>
        <v>43.891033219525063</v>
      </c>
      <c r="P90" s="87">
        <f t="shared" si="80"/>
        <v>1.3394636103781883</v>
      </c>
      <c r="Q90" s="87">
        <f t="shared" si="85"/>
        <v>3.21771E-2</v>
      </c>
      <c r="R90" s="88">
        <f t="shared" si="81"/>
        <v>3.1769156807500004E-2</v>
      </c>
      <c r="S90" s="89">
        <f t="shared" si="82"/>
        <v>2.794121091248901</v>
      </c>
      <c r="T90" s="86">
        <f t="shared" si="83"/>
        <v>15.708350420814043</v>
      </c>
    </row>
    <row r="91" spans="1:28" s="125" customFormat="1" ht="11.25" customHeight="1" x14ac:dyDescent="0.2">
      <c r="A91" s="116">
        <v>32</v>
      </c>
      <c r="B91" s="116" t="s">
        <v>57</v>
      </c>
      <c r="C91" s="105">
        <v>0.79900000000000004</v>
      </c>
      <c r="D91" s="105">
        <v>1.1197581249999999</v>
      </c>
      <c r="E91" s="105">
        <v>2.3540991891730645</v>
      </c>
      <c r="F91" s="105">
        <v>6.5651780000000004</v>
      </c>
      <c r="G91" s="105">
        <v>-21.321108930752715</v>
      </c>
      <c r="H91" s="100">
        <f t="shared" si="74"/>
        <v>-25.947057500916671</v>
      </c>
      <c r="I91" s="86">
        <f t="shared" si="75"/>
        <v>1.5613510716580092</v>
      </c>
      <c r="J91" s="87">
        <f t="shared" si="76"/>
        <v>8.2167434292866091</v>
      </c>
      <c r="K91" s="87">
        <f t="shared" si="84"/>
        <v>44.65</v>
      </c>
      <c r="L91" s="87">
        <f t="shared" si="84"/>
        <v>2.83</v>
      </c>
      <c r="M91" s="87">
        <f t="shared" si="77"/>
        <v>0.3567535</v>
      </c>
      <c r="N91" s="88">
        <f t="shared" si="78"/>
        <v>0.35621342792400001</v>
      </c>
      <c r="O91" s="91">
        <f t="shared" si="79"/>
        <v>44.582406498623278</v>
      </c>
      <c r="P91" s="87">
        <f t="shared" si="80"/>
        <v>1.4014494680851062</v>
      </c>
      <c r="Q91" s="87">
        <f t="shared" si="85"/>
        <v>2.2611700000000002E-2</v>
      </c>
      <c r="R91" s="88">
        <f t="shared" si="81"/>
        <v>2.3358154487499998E-2</v>
      </c>
      <c r="S91" s="89">
        <f t="shared" si="82"/>
        <v>2.9234235904255312</v>
      </c>
      <c r="T91" s="86">
        <f t="shared" si="83"/>
        <v>15.250067299393276</v>
      </c>
      <c r="U91" s="90"/>
      <c r="V91" s="90"/>
      <c r="W91" s="90"/>
      <c r="X91" s="90"/>
      <c r="Y91" s="90"/>
      <c r="Z91" s="90"/>
      <c r="AA91" s="90"/>
      <c r="AB91" s="90"/>
    </row>
    <row r="92" spans="1:28" s="90" customFormat="1" ht="11.25" customHeight="1" x14ac:dyDescent="0.2">
      <c r="A92" s="116">
        <v>33</v>
      </c>
      <c r="B92" s="116" t="s">
        <v>58</v>
      </c>
      <c r="C92" s="105">
        <v>1.099</v>
      </c>
      <c r="D92" s="105">
        <v>1.53150075</v>
      </c>
      <c r="E92" s="105">
        <v>2.4792808452493986</v>
      </c>
      <c r="F92" s="105">
        <v>9.0147840000000006</v>
      </c>
      <c r="G92" s="105">
        <v>-21.330196814149641</v>
      </c>
      <c r="H92" s="100">
        <f t="shared" si="74"/>
        <v>-25.956084495494835</v>
      </c>
      <c r="I92" s="86">
        <f t="shared" si="75"/>
        <v>1.6985000940552408</v>
      </c>
      <c r="J92" s="87">
        <f t="shared" si="76"/>
        <v>8.2027151956323934</v>
      </c>
      <c r="K92" s="87">
        <f t="shared" si="84"/>
        <v>44.65</v>
      </c>
      <c r="L92" s="87">
        <f t="shared" si="84"/>
        <v>2.83</v>
      </c>
      <c r="M92" s="87">
        <f t="shared" si="77"/>
        <v>0.49070350000000001</v>
      </c>
      <c r="N92" s="88">
        <f t="shared" si="78"/>
        <v>0.48912415027200001</v>
      </c>
      <c r="O92" s="91">
        <f t="shared" si="79"/>
        <v>44.50629210846224</v>
      </c>
      <c r="P92" s="87">
        <f t="shared" si="80"/>
        <v>1.3935402638762511</v>
      </c>
      <c r="Q92" s="87">
        <f t="shared" si="85"/>
        <v>3.1101700000000003E-2</v>
      </c>
      <c r="R92" s="88">
        <f t="shared" si="81"/>
        <v>3.1947105645000001E-2</v>
      </c>
      <c r="S92" s="89">
        <f t="shared" si="82"/>
        <v>2.9069249904458601</v>
      </c>
      <c r="T92" s="86">
        <f t="shared" si="83"/>
        <v>15.310437061410356</v>
      </c>
    </row>
    <row r="93" spans="1:28" s="125" customFormat="1" ht="11.25" customHeight="1" x14ac:dyDescent="0.2">
      <c r="A93" s="116">
        <v>39</v>
      </c>
      <c r="B93" s="116" t="s">
        <v>59</v>
      </c>
      <c r="C93" s="105">
        <v>0.89700000000000002</v>
      </c>
      <c r="D93" s="105">
        <v>1.4057626249999999</v>
      </c>
      <c r="E93" s="105">
        <v>1.1907049827515337</v>
      </c>
      <c r="F93" s="105">
        <v>7.4608654999999997</v>
      </c>
      <c r="G93" s="105">
        <v>-20.890378079207977</v>
      </c>
      <c r="H93" s="100"/>
      <c r="I93" s="126"/>
      <c r="J93" s="87">
        <f t="shared" si="76"/>
        <v>8.3175758082497211</v>
      </c>
      <c r="K93" s="87">
        <f t="shared" si="84"/>
        <v>44.65</v>
      </c>
      <c r="L93" s="87">
        <f t="shared" si="84"/>
        <v>2.83</v>
      </c>
      <c r="M93" s="87">
        <f t="shared" si="77"/>
        <v>0.40051049999999999</v>
      </c>
      <c r="N93" s="88">
        <f t="shared" si="78"/>
        <v>0.40481164029899996</v>
      </c>
      <c r="O93" s="91">
        <f t="shared" si="79"/>
        <v>45.129502820401335</v>
      </c>
      <c r="P93" s="87">
        <f t="shared" si="80"/>
        <v>1.5671824136008918</v>
      </c>
      <c r="Q93" s="87">
        <f t="shared" si="85"/>
        <v>2.5385100000000004E-2</v>
      </c>
      <c r="R93" s="88">
        <f t="shared" si="81"/>
        <v>2.9324208357499999E-2</v>
      </c>
      <c r="S93" s="89">
        <f t="shared" si="82"/>
        <v>3.2691425147714601</v>
      </c>
      <c r="T93" s="86">
        <f t="shared" si="83"/>
        <v>13.804691174057382</v>
      </c>
      <c r="U93" s="90"/>
      <c r="V93" s="90"/>
      <c r="W93" s="90"/>
      <c r="X93" s="90"/>
      <c r="Y93" s="90"/>
      <c r="Z93" s="90"/>
      <c r="AA93" s="90"/>
      <c r="AB93" s="90"/>
    </row>
    <row r="94" spans="1:28" s="90" customFormat="1" ht="11.25" customHeight="1" x14ac:dyDescent="0.2">
      <c r="A94" s="116">
        <v>51</v>
      </c>
      <c r="B94" s="116" t="s">
        <v>82</v>
      </c>
      <c r="C94" s="105">
        <v>1.2549999999999999</v>
      </c>
      <c r="D94" s="105">
        <v>1.5809407499999999</v>
      </c>
      <c r="E94" s="105">
        <v>4.227965545924528</v>
      </c>
      <c r="F94" s="105">
        <v>10.427472</v>
      </c>
      <c r="G94" s="105">
        <v>-21.523410163299701</v>
      </c>
      <c r="H94" s="100">
        <f>$B$26*G94+$D$26</f>
        <v>-26.148003315205592</v>
      </c>
      <c r="I94" s="86">
        <f>$B$27*E94+$D$27</f>
        <v>3.6143590521149118</v>
      </c>
      <c r="J94" s="87">
        <f t="shared" si="76"/>
        <v>8.3087426294820723</v>
      </c>
      <c r="K94" s="87">
        <f t="shared" si="84"/>
        <v>44.65</v>
      </c>
      <c r="L94" s="87">
        <f t="shared" si="84"/>
        <v>2.83</v>
      </c>
      <c r="M94" s="87">
        <f t="shared" si="77"/>
        <v>0.56035749999999995</v>
      </c>
      <c r="N94" s="88">
        <f t="shared" si="78"/>
        <v>0.56577377577599997</v>
      </c>
      <c r="O94" s="91">
        <f t="shared" si="79"/>
        <v>45.081575759043822</v>
      </c>
      <c r="P94" s="87">
        <f t="shared" si="80"/>
        <v>1.2597137450199203</v>
      </c>
      <c r="Q94" s="87">
        <f t="shared" si="85"/>
        <v>3.5516499999999999E-2</v>
      </c>
      <c r="R94" s="88">
        <f t="shared" si="81"/>
        <v>3.2978424044999996E-2</v>
      </c>
      <c r="S94" s="89">
        <f t="shared" si="82"/>
        <v>2.6277628721115538</v>
      </c>
      <c r="T94" s="86">
        <f t="shared" si="83"/>
        <v>17.155876672699264</v>
      </c>
    </row>
    <row r="95" spans="1:28" s="125" customFormat="1" ht="11.25" customHeight="1" x14ac:dyDescent="0.2">
      <c r="A95" s="116">
        <v>63</v>
      </c>
      <c r="B95" s="116" t="s">
        <v>61</v>
      </c>
      <c r="C95" s="105">
        <v>1.115</v>
      </c>
      <c r="D95" s="105">
        <v>1.4337353749999999</v>
      </c>
      <c r="E95" s="105">
        <v>3.7303220290716421</v>
      </c>
      <c r="F95" s="105">
        <v>9.2543860000000002</v>
      </c>
      <c r="G95" s="105">
        <v>-21.877641357850798</v>
      </c>
      <c r="H95" s="100">
        <f>$B$26*G95+$D$26</f>
        <v>-26.499861160753195</v>
      </c>
      <c r="I95" s="86">
        <f>$B$27*E95+$D$27</f>
        <v>3.0691408150508908</v>
      </c>
      <c r="J95" s="87">
        <f t="shared" si="76"/>
        <v>8.2998977578475337</v>
      </c>
      <c r="K95" s="87">
        <f t="shared" si="84"/>
        <v>44.65</v>
      </c>
      <c r="L95" s="87">
        <f t="shared" si="84"/>
        <v>2.83</v>
      </c>
      <c r="M95" s="87">
        <f t="shared" si="77"/>
        <v>0.4978475</v>
      </c>
      <c r="N95" s="88">
        <f t="shared" si="78"/>
        <v>0.502124475588</v>
      </c>
      <c r="O95" s="91">
        <f t="shared" si="79"/>
        <v>45.033585254529143</v>
      </c>
      <c r="P95" s="87">
        <f t="shared" si="80"/>
        <v>1.2858613228699551</v>
      </c>
      <c r="Q95" s="87">
        <f t="shared" si="85"/>
        <v>3.1554499999999999E-2</v>
      </c>
      <c r="R95" s="88">
        <f t="shared" si="81"/>
        <v>2.9907719922499999E-2</v>
      </c>
      <c r="S95" s="89">
        <f t="shared" si="82"/>
        <v>2.6823067195067263</v>
      </c>
      <c r="T95" s="86">
        <f t="shared" si="83"/>
        <v>16.789125914284249</v>
      </c>
      <c r="U95" s="90"/>
      <c r="V95" s="90"/>
      <c r="W95" s="90"/>
      <c r="X95" s="90"/>
      <c r="Y95" s="90"/>
      <c r="Z95" s="90"/>
      <c r="AA95" s="90"/>
      <c r="AB95" s="90"/>
    </row>
    <row r="96" spans="1:28" s="90" customFormat="1" ht="11.25" customHeight="1" x14ac:dyDescent="0.2">
      <c r="A96" s="116">
        <v>73</v>
      </c>
      <c r="B96" s="116" t="s">
        <v>84</v>
      </c>
      <c r="C96" s="105">
        <v>0.80400000000000005</v>
      </c>
      <c r="D96" s="105">
        <v>1.0477574375000001</v>
      </c>
      <c r="E96" s="105">
        <v>3.4852830536147295</v>
      </c>
      <c r="F96" s="105">
        <v>6.6975094999999998</v>
      </c>
      <c r="G96" s="105">
        <v>-21.943691232778349</v>
      </c>
      <c r="H96" s="100">
        <f>$B$26*G96+$D$26</f>
        <v>-26.565468501518733</v>
      </c>
      <c r="I96" s="86">
        <f>$B$27*E96+$D$27</f>
        <v>2.8006761135402973</v>
      </c>
      <c r="J96" s="87">
        <f t="shared" si="76"/>
        <v>8.3302356965174127</v>
      </c>
      <c r="K96" s="87">
        <f t="shared" si="84"/>
        <v>44.65</v>
      </c>
      <c r="L96" s="87">
        <f t="shared" si="84"/>
        <v>2.83</v>
      </c>
      <c r="M96" s="87">
        <f t="shared" si="77"/>
        <v>0.35898600000000003</v>
      </c>
      <c r="N96" s="88">
        <f t="shared" si="78"/>
        <v>0.36339347045100001</v>
      </c>
      <c r="O96" s="91">
        <f t="shared" si="79"/>
        <v>45.198192842164175</v>
      </c>
      <c r="P96" s="87">
        <f t="shared" si="80"/>
        <v>1.3031808924129353</v>
      </c>
      <c r="Q96" s="87">
        <f t="shared" si="85"/>
        <v>2.2753200000000005E-2</v>
      </c>
      <c r="R96" s="88">
        <f t="shared" si="81"/>
        <v>2.1856220146250001E-2</v>
      </c>
      <c r="S96" s="89">
        <f t="shared" si="82"/>
        <v>2.7184353415733833</v>
      </c>
      <c r="T96" s="86">
        <f t="shared" si="83"/>
        <v>16.626546951822753</v>
      </c>
    </row>
    <row r="97" spans="1:28" ht="11.25" customHeight="1" x14ac:dyDescent="0.2">
      <c r="A97" s="83"/>
      <c r="B97" s="110"/>
      <c r="C97" s="84"/>
      <c r="D97" s="84"/>
      <c r="E97" s="84"/>
      <c r="F97" s="84"/>
      <c r="G97" s="84"/>
      <c r="H97" s="102"/>
      <c r="I97" s="102"/>
      <c r="J97" s="106"/>
      <c r="K97" s="106"/>
      <c r="L97" s="106"/>
      <c r="M97" s="106"/>
      <c r="N97" s="107"/>
      <c r="O97" s="103"/>
      <c r="P97" s="106"/>
      <c r="Q97" s="106"/>
      <c r="R97" s="107"/>
      <c r="S97" s="104"/>
      <c r="T97" s="102"/>
      <c r="V97" s="1"/>
      <c r="W97" s="1"/>
      <c r="X97" s="1"/>
      <c r="Y97" s="1"/>
      <c r="Z97" s="1"/>
      <c r="AA97" s="1"/>
      <c r="AB97" s="1"/>
    </row>
    <row r="98" spans="1:28" ht="11.25" customHeight="1" x14ac:dyDescent="0.2">
      <c r="A98" s="92" t="s">
        <v>71</v>
      </c>
      <c r="B98" s="93" t="s">
        <v>40</v>
      </c>
      <c r="C98" s="92" t="s">
        <v>54</v>
      </c>
      <c r="D98" s="92" t="s">
        <v>72</v>
      </c>
      <c r="E98" s="94" t="s">
        <v>79</v>
      </c>
      <c r="F98" s="92" t="s">
        <v>72</v>
      </c>
      <c r="G98" s="94" t="s">
        <v>73</v>
      </c>
      <c r="J98" s="1"/>
      <c r="K98" s="1"/>
      <c r="L98" s="1"/>
      <c r="V98" s="1"/>
      <c r="W98" s="1"/>
      <c r="X98" s="1"/>
      <c r="Y98" s="1"/>
      <c r="Z98" s="1"/>
      <c r="AA98" s="1"/>
      <c r="AB98" s="1"/>
    </row>
    <row r="99" spans="1:28" ht="11.25" customHeight="1" x14ac:dyDescent="0.2">
      <c r="A99" s="97" t="s">
        <v>74</v>
      </c>
      <c r="B99" s="97" t="s">
        <v>75</v>
      </c>
      <c r="C99" s="98" t="s">
        <v>77</v>
      </c>
      <c r="D99" s="98" t="s">
        <v>76</v>
      </c>
      <c r="E99" s="98" t="s">
        <v>78</v>
      </c>
      <c r="F99" s="98" t="s">
        <v>76</v>
      </c>
      <c r="G99" s="98" t="s">
        <v>78</v>
      </c>
      <c r="J99" s="1"/>
      <c r="K99" s="1"/>
      <c r="L99" s="1"/>
      <c r="V99" s="1"/>
      <c r="W99" s="1"/>
      <c r="X99" s="1"/>
      <c r="Y99" s="1"/>
      <c r="Z99" s="1"/>
      <c r="AA99" s="1"/>
      <c r="AB99" s="1"/>
    </row>
    <row r="100" spans="1:28" ht="11.25" customHeight="1" x14ac:dyDescent="0.2">
      <c r="A100" s="95">
        <v>33</v>
      </c>
      <c r="B100" s="95" t="s">
        <v>85</v>
      </c>
      <c r="C100" s="96">
        <v>1.5680000000000001</v>
      </c>
      <c r="D100" s="96">
        <v>0.57160343749999998</v>
      </c>
      <c r="E100" s="96">
        <v>2.8799411243840556</v>
      </c>
      <c r="F100" s="96">
        <v>1.5817239999999999</v>
      </c>
      <c r="G100" s="96">
        <v>-21.848580214636076</v>
      </c>
      <c r="J100" s="1"/>
      <c r="K100" s="1"/>
      <c r="L100" s="1"/>
      <c r="V100" s="1"/>
      <c r="W100" s="1"/>
      <c r="X100" s="1"/>
      <c r="Y100" s="1"/>
      <c r="Z100" s="1"/>
      <c r="AA100" s="1"/>
      <c r="AB100" s="1"/>
    </row>
    <row r="101" spans="1:28" ht="11.25" customHeight="1" x14ac:dyDescent="0.2">
      <c r="A101" s="92" t="s">
        <v>71</v>
      </c>
      <c r="B101" s="93" t="s">
        <v>40</v>
      </c>
      <c r="C101" s="92" t="s">
        <v>54</v>
      </c>
      <c r="D101" s="92" t="s">
        <v>72</v>
      </c>
      <c r="E101" s="94" t="s">
        <v>79</v>
      </c>
      <c r="F101" s="92" t="s">
        <v>72</v>
      </c>
      <c r="G101" s="94" t="s">
        <v>73</v>
      </c>
      <c r="J101" s="1"/>
      <c r="K101" s="1"/>
      <c r="L101" s="1"/>
      <c r="V101" s="1"/>
      <c r="W101" s="1"/>
      <c r="X101" s="1"/>
      <c r="Y101" s="1"/>
      <c r="Z101" s="1"/>
      <c r="AA101" s="1"/>
      <c r="AB101" s="1"/>
    </row>
    <row r="102" spans="1:28" ht="11.25" customHeight="1" x14ac:dyDescent="0.2">
      <c r="A102" s="97" t="s">
        <v>74</v>
      </c>
      <c r="B102" s="97" t="s">
        <v>75</v>
      </c>
      <c r="C102" s="98" t="s">
        <v>77</v>
      </c>
      <c r="D102" s="98" t="s">
        <v>76</v>
      </c>
      <c r="E102" s="98" t="s">
        <v>78</v>
      </c>
      <c r="F102" s="98" t="s">
        <v>76</v>
      </c>
      <c r="G102" s="98" t="s">
        <v>78</v>
      </c>
      <c r="J102" s="1"/>
      <c r="K102" s="1"/>
      <c r="L102" s="1"/>
      <c r="V102" s="1"/>
      <c r="W102" s="1"/>
      <c r="X102" s="1"/>
      <c r="Y102" s="1"/>
      <c r="Z102" s="1"/>
      <c r="AA102" s="1"/>
      <c r="AB102" s="1"/>
    </row>
    <row r="103" spans="1:28" ht="11.25" customHeight="1" x14ac:dyDescent="0.2">
      <c r="A103" s="83">
        <v>30</v>
      </c>
      <c r="B103" s="83" t="s">
        <v>55</v>
      </c>
      <c r="C103" s="84">
        <v>1.1060000000000001</v>
      </c>
      <c r="D103" s="84">
        <v>1.5089465</v>
      </c>
      <c r="E103" s="84">
        <v>4.1067555753699914</v>
      </c>
      <c r="F103" s="84">
        <v>8.9779660000000003</v>
      </c>
      <c r="G103" s="84">
        <v>-21.414004683809786</v>
      </c>
      <c r="J103" s="1"/>
      <c r="K103" s="1"/>
      <c r="L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">
      <c r="A104" s="95">
        <v>31</v>
      </c>
      <c r="B104" s="95" t="s">
        <v>56</v>
      </c>
      <c r="C104" s="96">
        <v>1.137</v>
      </c>
      <c r="D104" s="96">
        <v>1.5229701250000001</v>
      </c>
      <c r="E104" s="96">
        <v>2.8957636081279325</v>
      </c>
      <c r="F104" s="96">
        <v>9.1975569999999998</v>
      </c>
      <c r="G104" s="96">
        <v>-21.322140205329617</v>
      </c>
      <c r="J104" s="1"/>
      <c r="K104" s="1"/>
      <c r="L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">
      <c r="A105" s="83">
        <v>32</v>
      </c>
      <c r="B105" s="83" t="s">
        <v>57</v>
      </c>
      <c r="C105" s="84">
        <v>0.79900000000000004</v>
      </c>
      <c r="D105" s="84">
        <v>1.1197581249999999</v>
      </c>
      <c r="E105" s="84">
        <v>2.3540991891730645</v>
      </c>
      <c r="F105" s="84">
        <v>6.5651780000000004</v>
      </c>
      <c r="G105" s="84">
        <v>-21.321108930752715</v>
      </c>
      <c r="J105" s="1"/>
      <c r="K105" s="1"/>
      <c r="L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">
      <c r="A106" s="95">
        <v>33</v>
      </c>
      <c r="B106" s="95" t="s">
        <v>58</v>
      </c>
      <c r="C106" s="96">
        <v>1.099</v>
      </c>
      <c r="D106" s="96">
        <v>1.53150075</v>
      </c>
      <c r="E106" s="96">
        <v>2.4792808452493986</v>
      </c>
      <c r="F106" s="96">
        <v>9.0147840000000006</v>
      </c>
      <c r="G106" s="96">
        <v>-21.330196814149641</v>
      </c>
      <c r="J106" s="1"/>
      <c r="K106" s="1"/>
      <c r="L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">
      <c r="A107" s="83">
        <v>34</v>
      </c>
      <c r="B107" s="83" t="s">
        <v>60</v>
      </c>
      <c r="C107" s="84">
        <v>0.69</v>
      </c>
      <c r="D107" s="84">
        <v>0.43102809375000001</v>
      </c>
      <c r="E107" s="84">
        <v>-4.0618389730353588</v>
      </c>
      <c r="F107" s="84">
        <v>5.2117529999999999</v>
      </c>
      <c r="G107" s="84">
        <v>-19.939056758136015</v>
      </c>
      <c r="J107" s="1"/>
      <c r="K107" s="1"/>
      <c r="L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">
      <c r="A108" s="95">
        <v>35</v>
      </c>
      <c r="B108" s="95" t="s">
        <v>66</v>
      </c>
      <c r="C108" s="96">
        <v>1.046</v>
      </c>
      <c r="D108" s="96">
        <v>0.60964462500000005</v>
      </c>
      <c r="E108" s="96">
        <v>-3.2024072598659803</v>
      </c>
      <c r="F108" s="96">
        <v>7.9380335000000004</v>
      </c>
      <c r="G108" s="96">
        <v>-5.9671570699357881</v>
      </c>
      <c r="J108" s="1"/>
      <c r="K108" s="1"/>
      <c r="L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">
      <c r="A109" s="83">
        <v>36</v>
      </c>
      <c r="B109" s="83" t="s">
        <v>65</v>
      </c>
      <c r="C109" s="84">
        <v>1.554</v>
      </c>
      <c r="D109" s="84">
        <v>0.63098931250000001</v>
      </c>
      <c r="E109" s="84">
        <v>-2.6379382741108515</v>
      </c>
      <c r="F109" s="84">
        <v>5.2218615000000002</v>
      </c>
      <c r="G109" s="84">
        <v>-13.521096736902257</v>
      </c>
      <c r="J109" s="1"/>
      <c r="K109" s="1"/>
      <c r="L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">
      <c r="A110" s="95">
        <v>37</v>
      </c>
      <c r="B110" s="95" t="s">
        <v>67</v>
      </c>
      <c r="C110" s="96">
        <v>0.441</v>
      </c>
      <c r="D110" s="96">
        <v>4.4275545000000003</v>
      </c>
      <c r="E110" s="96">
        <v>1.2941196946578692</v>
      </c>
      <c r="F110" s="96">
        <v>1.0271145507812499E-2</v>
      </c>
      <c r="G110" s="96">
        <v>-14.919924733913625</v>
      </c>
      <c r="J110" s="1"/>
      <c r="K110" s="1"/>
      <c r="L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">
      <c r="A111" s="83">
        <v>38</v>
      </c>
      <c r="B111" s="83" t="s">
        <v>68</v>
      </c>
      <c r="C111" s="84">
        <v>0.50800000000000001</v>
      </c>
      <c r="D111" s="84">
        <v>4.9898084999999996</v>
      </c>
      <c r="E111" s="84">
        <v>19.457758724372056</v>
      </c>
      <c r="F111" s="84">
        <v>8.6221757812499997E-3</v>
      </c>
      <c r="G111" s="84">
        <v>-18.489121371352017</v>
      </c>
      <c r="J111" s="1"/>
      <c r="K111" s="1"/>
      <c r="L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">
      <c r="A112" s="95">
        <v>39</v>
      </c>
      <c r="B112" s="95" t="s">
        <v>59</v>
      </c>
      <c r="C112" s="96">
        <v>0.89700000000000002</v>
      </c>
      <c r="D112" s="96">
        <v>1.4057626249999999</v>
      </c>
      <c r="E112" s="96">
        <v>1.1907049827515337</v>
      </c>
      <c r="F112" s="96">
        <v>7.4608654999999997</v>
      </c>
      <c r="G112" s="96">
        <v>-20.890378079207977</v>
      </c>
      <c r="J112" s="1"/>
      <c r="K112" s="1"/>
      <c r="L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">
      <c r="A113" s="83">
        <v>40</v>
      </c>
      <c r="B113" s="83" t="s">
        <v>88</v>
      </c>
      <c r="C113" s="84">
        <v>1.675</v>
      </c>
      <c r="D113" s="84">
        <v>0.74855731250000002</v>
      </c>
      <c r="E113" s="84">
        <v>-1.0257962206445814</v>
      </c>
      <c r="F113" s="84">
        <v>1.0028758124999999</v>
      </c>
      <c r="G113" s="84">
        <v>-14.774332499855195</v>
      </c>
      <c r="J113" s="1"/>
      <c r="K113" s="1"/>
      <c r="L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">
      <c r="A114" s="95">
        <v>41</v>
      </c>
      <c r="B114" s="95" t="s">
        <v>89</v>
      </c>
      <c r="C114" s="96">
        <v>1.85</v>
      </c>
      <c r="D114" s="96">
        <v>0.82722743750000005</v>
      </c>
      <c r="E114" s="96">
        <v>0.11620440662407638</v>
      </c>
      <c r="F114" s="96">
        <v>3.5384380000000002</v>
      </c>
      <c r="G114" s="96">
        <v>-21.821340790504291</v>
      </c>
      <c r="J114" s="1"/>
      <c r="K114" s="1"/>
      <c r="L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">
      <c r="A115" s="83">
        <v>42</v>
      </c>
      <c r="B115" s="83" t="s">
        <v>90</v>
      </c>
      <c r="C115" s="84">
        <v>2.2530000000000001</v>
      </c>
      <c r="D115" s="84">
        <v>1.1734763749999999</v>
      </c>
      <c r="E115" s="84">
        <v>1.8729880525116815</v>
      </c>
      <c r="F115" s="84">
        <v>8.1786999999999992</v>
      </c>
      <c r="G115" s="84">
        <v>-20.826089451994573</v>
      </c>
      <c r="J115" s="1"/>
      <c r="K115" s="1"/>
      <c r="L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">
      <c r="A116" s="95">
        <v>43</v>
      </c>
      <c r="B116" s="95" t="s">
        <v>91</v>
      </c>
      <c r="C116" s="96">
        <v>1.899</v>
      </c>
      <c r="D116" s="96">
        <v>0.40452746875000001</v>
      </c>
      <c r="E116" s="96">
        <v>0.91687344275381832</v>
      </c>
      <c r="F116" s="96">
        <v>2.2489254999999999</v>
      </c>
      <c r="G116" s="96">
        <v>-21.300012214034261</v>
      </c>
      <c r="J116" s="1"/>
      <c r="K116" s="1"/>
      <c r="L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">
      <c r="A117" s="83">
        <v>44</v>
      </c>
      <c r="B117" s="83" t="s">
        <v>92</v>
      </c>
      <c r="C117" s="84">
        <v>2.0249999999999999</v>
      </c>
      <c r="D117" s="84">
        <v>0.76069575</v>
      </c>
      <c r="E117" s="84">
        <v>1.3994919646438397</v>
      </c>
      <c r="F117" s="84">
        <v>8.4483800000000002</v>
      </c>
      <c r="G117" s="84">
        <v>-21.607738615614373</v>
      </c>
      <c r="J117" s="1"/>
      <c r="K117" s="1"/>
      <c r="L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">
      <c r="A118" s="95">
        <v>45</v>
      </c>
      <c r="B118" s="95" t="s">
        <v>93</v>
      </c>
      <c r="C118" s="96">
        <v>2.375</v>
      </c>
      <c r="D118" s="96">
        <v>0.43351753124999998</v>
      </c>
      <c r="E118" s="96">
        <v>3.0537940170307643</v>
      </c>
      <c r="F118" s="96">
        <v>4.3568505000000002</v>
      </c>
      <c r="G118" s="96">
        <v>-21.095167686141682</v>
      </c>
      <c r="J118" s="1"/>
      <c r="K118" s="1"/>
      <c r="L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">
      <c r="A119" s="83">
        <v>46</v>
      </c>
      <c r="B119" s="83" t="s">
        <v>94</v>
      </c>
      <c r="C119" s="84">
        <v>2.0550000000000002</v>
      </c>
      <c r="D119" s="84">
        <v>0.22826857812500001</v>
      </c>
      <c r="E119" s="84">
        <v>3.6730644409579405</v>
      </c>
      <c r="F119" s="84">
        <v>1.344137125</v>
      </c>
      <c r="G119" s="84">
        <v>-21.394488910642064</v>
      </c>
      <c r="J119" s="1"/>
      <c r="K119" s="1"/>
      <c r="L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">
      <c r="A120" s="95">
        <v>47</v>
      </c>
      <c r="B120" s="95" t="s">
        <v>95</v>
      </c>
      <c r="C120" s="96">
        <v>1.9259999999999999</v>
      </c>
      <c r="D120" s="96">
        <v>0.32061221875000001</v>
      </c>
      <c r="E120" s="96">
        <v>4.7864659199357007</v>
      </c>
      <c r="F120" s="96">
        <v>2.4850842499999999</v>
      </c>
      <c r="G120" s="96">
        <v>-20.359530068586118</v>
      </c>
      <c r="J120" s="1"/>
      <c r="K120" s="1"/>
      <c r="L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">
      <c r="A121" s="83">
        <v>48</v>
      </c>
      <c r="B121" s="83" t="s">
        <v>96</v>
      </c>
      <c r="C121" s="84">
        <v>2.1709999999999998</v>
      </c>
      <c r="D121" s="84">
        <v>1.384966125</v>
      </c>
      <c r="E121" s="84">
        <v>4.5192554619666314</v>
      </c>
      <c r="F121" s="84">
        <v>8.8891989999999996</v>
      </c>
      <c r="G121" s="84">
        <v>-22.73040626589011</v>
      </c>
      <c r="J121" s="1"/>
      <c r="K121" s="1"/>
      <c r="L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">
      <c r="A122" s="95">
        <v>49</v>
      </c>
      <c r="B122" s="95" t="s">
        <v>97</v>
      </c>
      <c r="C122" s="96">
        <v>1.8149999999999999</v>
      </c>
      <c r="D122" s="96">
        <v>0.19939612500000001</v>
      </c>
      <c r="E122" s="96">
        <v>2.5703315832150686</v>
      </c>
      <c r="F122" s="96">
        <v>1.1905619999999999</v>
      </c>
      <c r="G122" s="96">
        <v>-21.279163918156808</v>
      </c>
      <c r="J122" s="1"/>
      <c r="K122" s="1"/>
      <c r="L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">
      <c r="A123" s="83">
        <v>50</v>
      </c>
      <c r="B123" s="83" t="s">
        <v>98</v>
      </c>
      <c r="C123" s="84">
        <v>1.966</v>
      </c>
      <c r="D123" s="84">
        <v>0.40649409375000001</v>
      </c>
      <c r="E123" s="84">
        <v>4.272205263890605</v>
      </c>
      <c r="F123" s="84">
        <v>2.7447837499999999</v>
      </c>
      <c r="G123" s="84">
        <v>-21.171070522824952</v>
      </c>
      <c r="J123" s="1"/>
      <c r="K123" s="1"/>
      <c r="L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">
      <c r="A124" s="95">
        <v>51</v>
      </c>
      <c r="B124" s="95" t="s">
        <v>82</v>
      </c>
      <c r="C124" s="96">
        <v>1.2549999999999999</v>
      </c>
      <c r="D124" s="96">
        <v>1.5809407499999999</v>
      </c>
      <c r="E124" s="96">
        <v>4.227965545924528</v>
      </c>
      <c r="F124" s="96">
        <v>10.427472</v>
      </c>
      <c r="G124" s="96">
        <v>-21.523410163299701</v>
      </c>
      <c r="J124" s="1"/>
      <c r="K124" s="1"/>
      <c r="L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">
      <c r="A125" s="83">
        <v>52</v>
      </c>
      <c r="B125" s="83" t="s">
        <v>99</v>
      </c>
      <c r="C125" s="84">
        <v>1.468</v>
      </c>
      <c r="D125" s="84">
        <v>0.14764212500000001</v>
      </c>
      <c r="E125" s="84">
        <v>0.24671533910081145</v>
      </c>
      <c r="F125" s="84">
        <v>0.91555462499999996</v>
      </c>
      <c r="G125" s="84">
        <v>-14.717710758435677</v>
      </c>
      <c r="J125" s="1"/>
      <c r="K125" s="1"/>
      <c r="L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">
      <c r="A126" s="95">
        <v>53</v>
      </c>
      <c r="B126" s="95" t="s">
        <v>100</v>
      </c>
      <c r="C126" s="96">
        <v>1.8480000000000001</v>
      </c>
      <c r="D126" s="96">
        <v>0.237152</v>
      </c>
      <c r="E126" s="96">
        <v>0.34063550411889132</v>
      </c>
      <c r="F126" s="96">
        <v>1.1569183750000001</v>
      </c>
      <c r="G126" s="96">
        <v>-21.700792837567594</v>
      </c>
      <c r="J126" s="1"/>
      <c r="K126" s="1"/>
      <c r="L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">
      <c r="A127" s="83">
        <v>54</v>
      </c>
      <c r="B127" s="83" t="s">
        <v>101</v>
      </c>
      <c r="C127" s="84">
        <v>1.978</v>
      </c>
      <c r="D127" s="84">
        <v>0.40742253125</v>
      </c>
      <c r="E127" s="84">
        <v>2.7172954864622678</v>
      </c>
      <c r="F127" s="84">
        <v>2.21779525</v>
      </c>
      <c r="G127" s="84">
        <v>-21.371571395348155</v>
      </c>
      <c r="J127" s="1"/>
      <c r="K127" s="1"/>
      <c r="L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">
      <c r="A128" s="95">
        <v>55</v>
      </c>
      <c r="B128" s="95" t="s">
        <v>102</v>
      </c>
      <c r="C128" s="96">
        <v>1.913</v>
      </c>
      <c r="D128" s="96">
        <v>0.47017687499999999</v>
      </c>
      <c r="E128" s="96">
        <v>5.8010962718446635</v>
      </c>
      <c r="F128" s="96">
        <v>2.26651925</v>
      </c>
      <c r="G128" s="96">
        <v>-21.732805002996987</v>
      </c>
      <c r="J128" s="1"/>
      <c r="K128" s="1"/>
      <c r="L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">
      <c r="A129" s="83">
        <v>56</v>
      </c>
      <c r="B129" s="83" t="s">
        <v>103</v>
      </c>
      <c r="C129" s="84">
        <v>2.181</v>
      </c>
      <c r="D129" s="84">
        <v>0.57686400000000004</v>
      </c>
      <c r="E129" s="84">
        <v>2.6117012377016025</v>
      </c>
      <c r="F129" s="84">
        <v>3.3970069999999999</v>
      </c>
      <c r="G129" s="84">
        <v>-21.94902827330986</v>
      </c>
      <c r="J129" s="1"/>
      <c r="K129" s="1"/>
      <c r="L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">
      <c r="A130" s="95">
        <v>57</v>
      </c>
      <c r="B130" s="95" t="s">
        <v>104</v>
      </c>
      <c r="C130" s="96">
        <v>2.044</v>
      </c>
      <c r="D130" s="96">
        <v>0.67287356249999997</v>
      </c>
      <c r="E130" s="96">
        <v>2.7326772595224202</v>
      </c>
      <c r="F130" s="96">
        <v>3.99223025</v>
      </c>
      <c r="G130" s="96">
        <v>-22.29451246884706</v>
      </c>
      <c r="J130" s="1"/>
      <c r="K130" s="1"/>
      <c r="L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">
      <c r="A131" s="83">
        <v>58</v>
      </c>
      <c r="B131" s="83" t="s">
        <v>105</v>
      </c>
      <c r="C131" s="84">
        <v>2.0379999999999998</v>
      </c>
      <c r="D131" s="84">
        <v>0.24202615625000001</v>
      </c>
      <c r="E131" s="84">
        <v>2.2799909827955211</v>
      </c>
      <c r="F131" s="84">
        <v>0.80042168749999998</v>
      </c>
      <c r="G131" s="84">
        <v>-21.445065961568133</v>
      </c>
      <c r="J131" s="1"/>
      <c r="K131" s="1"/>
      <c r="L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">
      <c r="A132" s="95">
        <v>59</v>
      </c>
      <c r="B132" s="95" t="s">
        <v>106</v>
      </c>
      <c r="C132" s="96">
        <v>2.2210000000000001</v>
      </c>
      <c r="D132" s="96">
        <v>0.31075003125</v>
      </c>
      <c r="E132" s="96">
        <v>-0.20275709474071313</v>
      </c>
      <c r="F132" s="96">
        <v>1.458761625</v>
      </c>
      <c r="G132" s="96">
        <v>-20.898060970980232</v>
      </c>
      <c r="J132" s="1"/>
      <c r="K132" s="1"/>
      <c r="L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">
      <c r="A133" s="83">
        <v>60</v>
      </c>
      <c r="B133" s="83" t="s">
        <v>107</v>
      </c>
      <c r="C133" s="84">
        <v>2.1349999999999998</v>
      </c>
      <c r="D133" s="84">
        <v>0.24464309375000001</v>
      </c>
      <c r="E133" s="84">
        <v>-1.6485398498926607</v>
      </c>
      <c r="F133" s="84">
        <v>0.91781318749999996</v>
      </c>
      <c r="G133" s="84">
        <v>-21.374885135605535</v>
      </c>
      <c r="J133" s="1"/>
      <c r="K133" s="1"/>
      <c r="L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">
      <c r="A134" s="95">
        <v>61</v>
      </c>
      <c r="B134" s="95" t="s">
        <v>108</v>
      </c>
      <c r="C134" s="96">
        <v>2.105</v>
      </c>
      <c r="D134" s="96">
        <v>0.20479924999999999</v>
      </c>
      <c r="E134" s="96">
        <v>-3.1024103545146398</v>
      </c>
      <c r="F134" s="96">
        <v>0.42752893749999998</v>
      </c>
      <c r="G134" s="96">
        <v>-21.539733774746896</v>
      </c>
      <c r="J134" s="1"/>
      <c r="K134" s="1"/>
      <c r="L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">
      <c r="A135" s="83">
        <v>62</v>
      </c>
      <c r="B135" s="83" t="s">
        <v>109</v>
      </c>
      <c r="C135" s="84">
        <v>2.27</v>
      </c>
      <c r="D135" s="84">
        <v>0.24064526562499999</v>
      </c>
      <c r="E135" s="84">
        <v>-0.61371662636666713</v>
      </c>
      <c r="F135" s="84">
        <v>0.90762481250000004</v>
      </c>
      <c r="G135" s="84">
        <v>-21.148991315114234</v>
      </c>
      <c r="J135" s="1"/>
      <c r="K135" s="1"/>
      <c r="L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">
      <c r="A136" s="95">
        <v>63</v>
      </c>
      <c r="B136" s="95" t="s">
        <v>61</v>
      </c>
      <c r="C136" s="96">
        <v>1.115</v>
      </c>
      <c r="D136" s="96">
        <v>1.4337353749999999</v>
      </c>
      <c r="E136" s="96">
        <v>3.7303220290716421</v>
      </c>
      <c r="F136" s="96">
        <v>9.2543860000000002</v>
      </c>
      <c r="G136" s="96">
        <v>-21.877641357850798</v>
      </c>
      <c r="J136" s="1"/>
      <c r="K136" s="1"/>
      <c r="L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">
      <c r="A137" s="83">
        <v>64</v>
      </c>
      <c r="B137" s="83" t="s">
        <v>110</v>
      </c>
      <c r="C137" s="84">
        <v>1.3029999999999999</v>
      </c>
      <c r="D137" s="84">
        <v>0.2202845625</v>
      </c>
      <c r="E137" s="84">
        <v>-1.0342040337354419</v>
      </c>
      <c r="F137" s="84">
        <v>0.81909462499999997</v>
      </c>
      <c r="G137" s="84">
        <v>-15.085546881221498</v>
      </c>
      <c r="J137" s="1"/>
      <c r="K137" s="1"/>
      <c r="L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">
      <c r="A138" s="95">
        <v>65</v>
      </c>
      <c r="B138" s="95" t="s">
        <v>111</v>
      </c>
      <c r="C138" s="96">
        <v>2.1619999999999999</v>
      </c>
      <c r="D138" s="96">
        <v>0.24625301562499999</v>
      </c>
      <c r="E138" s="96">
        <v>0.1606197672452403</v>
      </c>
      <c r="F138" s="96">
        <v>0.94975262500000002</v>
      </c>
      <c r="G138" s="96">
        <v>-22.145873046955035</v>
      </c>
      <c r="J138" s="1"/>
      <c r="K138" s="1"/>
      <c r="L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">
      <c r="A139" s="83">
        <v>66</v>
      </c>
      <c r="B139" s="83" t="s">
        <v>112</v>
      </c>
      <c r="C139" s="84">
        <v>2.081</v>
      </c>
      <c r="D139" s="84">
        <v>0.45825646874999998</v>
      </c>
      <c r="E139" s="84">
        <v>2.6379249790304815</v>
      </c>
      <c r="F139" s="84">
        <v>2.2147060000000001</v>
      </c>
      <c r="G139" s="84">
        <v>-22.989833621174242</v>
      </c>
      <c r="J139" s="1"/>
      <c r="K139" s="1"/>
      <c r="L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">
      <c r="A140" s="95">
        <v>67</v>
      </c>
      <c r="B140" s="95" t="s">
        <v>113</v>
      </c>
      <c r="C140" s="96">
        <v>1.974</v>
      </c>
      <c r="D140" s="96">
        <v>0.6634766875</v>
      </c>
      <c r="E140" s="96">
        <v>3.9978670158482554</v>
      </c>
      <c r="F140" s="96">
        <v>4.1987814999999999</v>
      </c>
      <c r="G140" s="96">
        <v>-23.040326083892509</v>
      </c>
      <c r="J140" s="1"/>
      <c r="K140" s="1"/>
      <c r="L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">
      <c r="A141" s="83">
        <v>68</v>
      </c>
      <c r="B141" s="83" t="s">
        <v>114</v>
      </c>
      <c r="C141" s="84">
        <v>2.2200000000000002</v>
      </c>
      <c r="D141" s="84">
        <v>0.75954156250000004</v>
      </c>
      <c r="E141" s="84">
        <v>2.8858540737513039</v>
      </c>
      <c r="F141" s="84">
        <v>5.3001915000000004</v>
      </c>
      <c r="G141" s="84">
        <v>-23.020687311898687</v>
      </c>
      <c r="J141" s="1"/>
      <c r="K141" s="1"/>
      <c r="L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">
      <c r="A142" s="95">
        <v>69</v>
      </c>
      <c r="B142" s="95" t="s">
        <v>115</v>
      </c>
      <c r="C142" s="96">
        <v>1.88</v>
      </c>
      <c r="D142" s="96">
        <v>0.23892284375</v>
      </c>
      <c r="E142" s="96">
        <v>-3.5229712845804562</v>
      </c>
      <c r="F142" s="96">
        <v>1.0373135</v>
      </c>
      <c r="G142" s="96">
        <v>-21.502281687979156</v>
      </c>
      <c r="J142" s="1"/>
      <c r="K142" s="1"/>
      <c r="L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">
      <c r="A143" s="83">
        <v>70</v>
      </c>
      <c r="B143" s="83" t="s">
        <v>116</v>
      </c>
      <c r="C143" s="84">
        <v>2.0619999999999998</v>
      </c>
      <c r="D143" s="84">
        <v>0.25906507812500001</v>
      </c>
      <c r="E143" s="84">
        <v>-8.3873695282288274E-2</v>
      </c>
      <c r="F143" s="84">
        <v>1.1002503749999999</v>
      </c>
      <c r="G143" s="84">
        <v>-21.19221317810041</v>
      </c>
      <c r="J143" s="1"/>
      <c r="K143" s="1"/>
      <c r="L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">
      <c r="A144" s="95">
        <v>71</v>
      </c>
      <c r="B144" s="95" t="s">
        <v>117</v>
      </c>
      <c r="C144" s="96">
        <v>1.8680000000000001</v>
      </c>
      <c r="D144" s="96">
        <v>0.50348215625000003</v>
      </c>
      <c r="E144" s="96">
        <v>2.8518827330701324</v>
      </c>
      <c r="F144" s="96">
        <v>3.0902335000000001</v>
      </c>
      <c r="G144" s="96">
        <v>-22.149725515115115</v>
      </c>
      <c r="J144" s="1"/>
      <c r="K144" s="1"/>
      <c r="L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">
      <c r="A145" s="83">
        <v>72</v>
      </c>
      <c r="B145" s="83" t="s">
        <v>118</v>
      </c>
      <c r="C145" s="84">
        <v>1.9359999999999999</v>
      </c>
      <c r="D145" s="84">
        <v>0.21941684375000001</v>
      </c>
      <c r="E145" s="84">
        <v>-3.0869955589906128</v>
      </c>
      <c r="F145" s="84">
        <v>0.68092249999999999</v>
      </c>
      <c r="G145" s="84">
        <v>-21.576453736707283</v>
      </c>
      <c r="J145" s="1"/>
      <c r="K145" s="1"/>
      <c r="L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">
      <c r="A146" s="95">
        <v>73</v>
      </c>
      <c r="B146" s="95" t="s">
        <v>84</v>
      </c>
      <c r="C146" s="96">
        <v>0.80400000000000005</v>
      </c>
      <c r="D146" s="96">
        <v>1.0477574375000001</v>
      </c>
      <c r="E146" s="96">
        <v>3.4852830536147295</v>
      </c>
      <c r="F146" s="96">
        <v>6.6975094999999998</v>
      </c>
      <c r="G146" s="96">
        <v>-21.943691232778349</v>
      </c>
      <c r="J146" s="1"/>
      <c r="K146" s="1"/>
      <c r="L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">
      <c r="A147" s="83">
        <v>74</v>
      </c>
      <c r="B147" s="83" t="s">
        <v>62</v>
      </c>
      <c r="C147" s="84">
        <v>0.77</v>
      </c>
      <c r="D147" s="84">
        <v>0.15531714062499999</v>
      </c>
      <c r="E147" s="84">
        <v>-5.4803338678818259</v>
      </c>
      <c r="F147" s="84">
        <v>5.8375874999999997</v>
      </c>
      <c r="G147" s="84">
        <v>-20.406823011363013</v>
      </c>
      <c r="J147" s="1"/>
      <c r="K147" s="1"/>
      <c r="L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">
      <c r="A148" s="95">
        <v>75</v>
      </c>
      <c r="B148" s="95" t="s">
        <v>63</v>
      </c>
      <c r="C148" s="96">
        <v>1.07</v>
      </c>
      <c r="D148" s="96">
        <v>0.15326134375</v>
      </c>
      <c r="E148" s="96">
        <v>-6.4531850494143894</v>
      </c>
      <c r="F148" s="96">
        <v>8.0983479999999997</v>
      </c>
      <c r="G148" s="96">
        <v>-6.0078495867460466</v>
      </c>
      <c r="J148" s="1"/>
      <c r="K148" s="1"/>
      <c r="L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">
      <c r="A149" s="83">
        <v>76</v>
      </c>
      <c r="B149" s="83" t="s">
        <v>70</v>
      </c>
      <c r="C149" s="84">
        <v>1.405</v>
      </c>
      <c r="D149" s="84">
        <v>0.15160489062499999</v>
      </c>
      <c r="E149" s="84">
        <v>-5.8194471610019116</v>
      </c>
      <c r="F149" s="84">
        <v>4.9027684999999996</v>
      </c>
      <c r="G149" s="84">
        <v>-14.098716258451006</v>
      </c>
      <c r="J149" s="1"/>
      <c r="K149" s="1"/>
      <c r="L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">
      <c r="A150" s="95">
        <v>77</v>
      </c>
      <c r="B150" s="95" t="s">
        <v>64</v>
      </c>
      <c r="C150" s="96">
        <v>0.48099999999999998</v>
      </c>
      <c r="D150" s="96">
        <v>4.5119210000000001</v>
      </c>
      <c r="E150" s="96">
        <v>1.8733042079939199</v>
      </c>
      <c r="F150" s="96">
        <v>1.3111895507812501E-2</v>
      </c>
      <c r="G150" s="96">
        <v>-13.232647811854577</v>
      </c>
      <c r="J150" s="1"/>
      <c r="K150" s="1"/>
      <c r="L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">
      <c r="A151" s="83">
        <v>78</v>
      </c>
      <c r="B151" s="83" t="s">
        <v>69</v>
      </c>
      <c r="C151" s="84">
        <v>0.432</v>
      </c>
      <c r="D151" s="84">
        <v>0.14931801562499999</v>
      </c>
      <c r="E151" s="84">
        <v>-6.5432018994915353</v>
      </c>
      <c r="F151" s="85">
        <v>9.5247236328124991E-3</v>
      </c>
      <c r="G151" s="85">
        <v>-18.596135370972753</v>
      </c>
      <c r="J151" s="1"/>
      <c r="K151" s="1"/>
      <c r="L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">
      <c r="A152" s="113">
        <v>79</v>
      </c>
      <c r="B152" s="113" t="s">
        <v>86</v>
      </c>
      <c r="C152" s="108">
        <v>0</v>
      </c>
      <c r="D152" s="108">
        <v>0.14586409375000001</v>
      </c>
      <c r="E152" s="108">
        <v>-6.5857297252118752</v>
      </c>
      <c r="J152" s="1"/>
      <c r="K152" s="1"/>
      <c r="L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H153"/>
      <c r="I153"/>
      <c r="J153"/>
      <c r="K153" s="1"/>
      <c r="L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H154"/>
      <c r="I154"/>
      <c r="J154"/>
      <c r="K154" s="1"/>
      <c r="L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H155"/>
      <c r="I155"/>
      <c r="J155"/>
      <c r="K155" s="1"/>
      <c r="L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H156"/>
      <c r="I156"/>
      <c r="J156"/>
      <c r="K156" s="1"/>
      <c r="L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H157"/>
      <c r="I157"/>
      <c r="J157"/>
      <c r="K157" s="1"/>
      <c r="L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H158"/>
      <c r="I158"/>
      <c r="J158"/>
      <c r="K158" s="1"/>
      <c r="L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H159"/>
      <c r="I159"/>
      <c r="J159"/>
      <c r="K159" s="1"/>
      <c r="L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H160"/>
      <c r="I160"/>
      <c r="J160"/>
      <c r="K160" s="1"/>
      <c r="L160" s="1"/>
      <c r="V160" s="1"/>
      <c r="W160" s="1"/>
      <c r="X160" s="1"/>
      <c r="Y160" s="1"/>
      <c r="Z160" s="1"/>
      <c r="AA160" s="1"/>
      <c r="AB160" s="1"/>
    </row>
    <row r="161" spans="8:28" ht="11.25" customHeight="1" x14ac:dyDescent="0.25">
      <c r="H161"/>
      <c r="I161"/>
      <c r="J161"/>
      <c r="K161" s="1"/>
      <c r="L161" s="1"/>
      <c r="V161" s="1"/>
      <c r="W161" s="1"/>
      <c r="X161" s="1"/>
      <c r="Y161" s="1"/>
      <c r="Z161" s="1"/>
      <c r="AA161" s="1"/>
      <c r="AB161" s="1"/>
    </row>
    <row r="162" spans="8:28" ht="11.25" customHeight="1" x14ac:dyDescent="0.25">
      <c r="H162"/>
      <c r="I162"/>
      <c r="J162"/>
      <c r="K162" s="1"/>
      <c r="L162" s="1"/>
      <c r="V162" s="1"/>
      <c r="W162" s="1"/>
      <c r="X162" s="1"/>
      <c r="Y162" s="1"/>
      <c r="Z162" s="1"/>
      <c r="AA162" s="1"/>
      <c r="AB162" s="1"/>
    </row>
    <row r="163" spans="8:28" ht="11.25" customHeight="1" x14ac:dyDescent="0.25">
      <c r="H163"/>
      <c r="I163"/>
      <c r="J163"/>
      <c r="K163" s="1"/>
      <c r="L163" s="1"/>
      <c r="V163" s="1"/>
      <c r="W163" s="1"/>
      <c r="X163" s="1"/>
      <c r="Y163" s="1"/>
      <c r="Z163" s="1"/>
      <c r="AA163" s="1"/>
      <c r="AB163" s="1"/>
    </row>
    <row r="164" spans="8:28" ht="11.25" customHeight="1" x14ac:dyDescent="0.25">
      <c r="H164"/>
      <c r="I164"/>
      <c r="J164"/>
      <c r="K164" s="1"/>
      <c r="L164" s="1"/>
      <c r="V164" s="1"/>
      <c r="W164" s="1"/>
      <c r="X164" s="1"/>
      <c r="Y164" s="1"/>
      <c r="Z164" s="1"/>
      <c r="AA164" s="1"/>
      <c r="AB164" s="1"/>
    </row>
    <row r="165" spans="8:28" ht="11.25" customHeight="1" x14ac:dyDescent="0.25">
      <c r="H165"/>
      <c r="I165"/>
      <c r="J165"/>
      <c r="K165" s="1"/>
      <c r="L165" s="1"/>
      <c r="V165" s="1"/>
      <c r="W165" s="1"/>
      <c r="X165" s="1"/>
      <c r="Y165" s="1"/>
      <c r="Z165" s="1"/>
      <c r="AA165" s="1"/>
      <c r="AB165" s="1"/>
    </row>
    <row r="166" spans="8:28" ht="11.25" customHeight="1" x14ac:dyDescent="0.25">
      <c r="H166"/>
      <c r="I166"/>
      <c r="J166"/>
      <c r="K166" s="1"/>
      <c r="L166" s="1"/>
      <c r="V166" s="1"/>
      <c r="W166" s="1"/>
      <c r="X166" s="1"/>
      <c r="Y166" s="1"/>
      <c r="Z166" s="1"/>
      <c r="AA166" s="1"/>
      <c r="AB166" s="1"/>
    </row>
    <row r="167" spans="8:28" ht="11.25" customHeight="1" x14ac:dyDescent="0.25">
      <c r="H167"/>
      <c r="I167"/>
      <c r="J167"/>
      <c r="K167" s="1"/>
      <c r="L167" s="1"/>
      <c r="V167" s="1"/>
      <c r="W167" s="1"/>
      <c r="X167" s="1"/>
      <c r="Y167" s="1"/>
      <c r="Z167" s="1"/>
      <c r="AA167" s="1"/>
      <c r="AB167" s="1"/>
    </row>
    <row r="168" spans="8:28" ht="11.25" customHeight="1" x14ac:dyDescent="0.25">
      <c r="H168"/>
      <c r="I168"/>
      <c r="J168"/>
      <c r="K168" s="1"/>
      <c r="L168" s="1"/>
      <c r="V168" s="1"/>
      <c r="W168" s="1"/>
      <c r="X168" s="1"/>
      <c r="Y168" s="1"/>
      <c r="Z168" s="1"/>
      <c r="AA168" s="1"/>
      <c r="AB168" s="1"/>
    </row>
    <row r="169" spans="8:28" ht="11.25" customHeight="1" x14ac:dyDescent="0.25">
      <c r="H169"/>
      <c r="I169"/>
      <c r="J169"/>
      <c r="K169" s="1"/>
      <c r="L169" s="1"/>
      <c r="V169" s="1"/>
      <c r="W169" s="1"/>
      <c r="X169" s="1"/>
      <c r="Y169" s="1"/>
      <c r="Z169" s="1"/>
      <c r="AA169" s="1"/>
      <c r="AB169" s="1"/>
    </row>
    <row r="170" spans="8:28" ht="11.25" customHeight="1" x14ac:dyDescent="0.25">
      <c r="H170"/>
      <c r="I170"/>
      <c r="J170"/>
      <c r="K170" s="1"/>
      <c r="L170" s="1"/>
      <c r="V170" s="1"/>
      <c r="W170" s="1"/>
      <c r="X170" s="1"/>
      <c r="Y170" s="1"/>
      <c r="Z170" s="1"/>
      <c r="AA170" s="1"/>
      <c r="AB170" s="1"/>
    </row>
    <row r="171" spans="8:28" ht="11.25" customHeight="1" x14ac:dyDescent="0.25">
      <c r="H171"/>
      <c r="I171"/>
      <c r="J171"/>
      <c r="K171" s="1"/>
      <c r="L171" s="1"/>
      <c r="V171" s="1"/>
      <c r="W171" s="1"/>
      <c r="X171" s="1"/>
      <c r="Y171" s="1"/>
      <c r="Z171" s="1"/>
      <c r="AA171" s="1"/>
      <c r="AB171" s="1"/>
    </row>
    <row r="172" spans="8:28" ht="11.25" customHeight="1" x14ac:dyDescent="0.25">
      <c r="H172"/>
      <c r="I172"/>
      <c r="J172"/>
      <c r="K172" s="1"/>
      <c r="L172" s="1"/>
      <c r="V172" s="1"/>
      <c r="W172" s="1"/>
      <c r="X172" s="1"/>
      <c r="Y172" s="1"/>
      <c r="Z172" s="1"/>
      <c r="AA172" s="1"/>
      <c r="AB172" s="1"/>
    </row>
    <row r="173" spans="8:28" ht="11.25" customHeight="1" x14ac:dyDescent="0.25">
      <c r="H173"/>
      <c r="I173"/>
      <c r="J173"/>
      <c r="K173" s="1"/>
      <c r="L173" s="1"/>
      <c r="V173" s="1"/>
      <c r="W173" s="1"/>
      <c r="X173" s="1"/>
      <c r="Y173" s="1"/>
      <c r="Z173" s="1"/>
      <c r="AA173" s="1"/>
      <c r="AB173" s="1"/>
    </row>
    <row r="174" spans="8:28" ht="11.25" customHeight="1" x14ac:dyDescent="0.25">
      <c r="H174"/>
      <c r="I174"/>
      <c r="J174"/>
      <c r="K174" s="1"/>
      <c r="L174" s="1"/>
      <c r="V174" s="1"/>
      <c r="W174" s="1"/>
      <c r="X174" s="1"/>
      <c r="Y174" s="1"/>
      <c r="Z174" s="1"/>
      <c r="AA174" s="1"/>
      <c r="AB174" s="1"/>
    </row>
    <row r="175" spans="8:28" ht="11.25" customHeight="1" x14ac:dyDescent="0.25">
      <c r="H175"/>
      <c r="I175"/>
      <c r="J175"/>
      <c r="K175" s="1"/>
      <c r="L175" s="1"/>
      <c r="V175" s="1"/>
      <c r="W175" s="1"/>
      <c r="X175" s="1"/>
      <c r="Y175" s="1"/>
      <c r="Z175" s="1"/>
      <c r="AA175" s="1"/>
      <c r="AB175" s="1"/>
    </row>
    <row r="176" spans="8:28" ht="11.25" customHeight="1" x14ac:dyDescent="0.25">
      <c r="H176"/>
      <c r="I176"/>
      <c r="J176"/>
      <c r="K176" s="1"/>
      <c r="L176" s="1"/>
      <c r="V176" s="1"/>
      <c r="W176" s="1"/>
      <c r="X176" s="1"/>
      <c r="Y176" s="1"/>
      <c r="Z176" s="1"/>
      <c r="AA176" s="1"/>
      <c r="AB176" s="1"/>
    </row>
    <row r="177" spans="8:28" ht="11.25" customHeight="1" x14ac:dyDescent="0.25">
      <c r="H177"/>
      <c r="I177"/>
      <c r="J177"/>
      <c r="K177" s="1"/>
      <c r="L177" s="1"/>
      <c r="V177" s="1"/>
      <c r="W177" s="1"/>
      <c r="X177" s="1"/>
      <c r="Y177" s="1"/>
      <c r="Z177" s="1"/>
      <c r="AA177" s="1"/>
      <c r="AB177" s="1"/>
    </row>
    <row r="178" spans="8:28" ht="11.25" customHeight="1" x14ac:dyDescent="0.25">
      <c r="H178"/>
      <c r="I178"/>
      <c r="J178"/>
      <c r="K178" s="1"/>
      <c r="L178" s="1"/>
      <c r="V178" s="1"/>
      <c r="W178" s="1"/>
      <c r="X178" s="1"/>
      <c r="Y178" s="1"/>
      <c r="Z178" s="1"/>
      <c r="AA178" s="1"/>
      <c r="AB178" s="1"/>
    </row>
    <row r="179" spans="8:28" ht="11.25" customHeight="1" x14ac:dyDescent="0.25">
      <c r="H179"/>
      <c r="I179"/>
      <c r="J179"/>
      <c r="K179" s="1"/>
      <c r="L179" s="1"/>
      <c r="V179" s="1"/>
      <c r="W179" s="1"/>
      <c r="X179" s="1"/>
      <c r="Y179" s="1"/>
      <c r="Z179" s="1"/>
      <c r="AA179" s="1"/>
      <c r="AB179" s="1"/>
    </row>
    <row r="180" spans="8:28" ht="11.25" customHeight="1" x14ac:dyDescent="0.25">
      <c r="H180"/>
      <c r="I180"/>
      <c r="J180"/>
      <c r="K180" s="1"/>
      <c r="L180" s="1"/>
      <c r="V180" s="1"/>
      <c r="W180" s="1"/>
      <c r="X180" s="1"/>
      <c r="Y180" s="1"/>
      <c r="Z180" s="1"/>
      <c r="AA180" s="1"/>
      <c r="AB180" s="1"/>
    </row>
    <row r="181" spans="8:28" ht="11.25" customHeight="1" x14ac:dyDescent="0.25">
      <c r="H181"/>
      <c r="I181"/>
      <c r="J181"/>
      <c r="K181" s="1"/>
      <c r="L181" s="1"/>
      <c r="V181" s="1"/>
      <c r="W181" s="1"/>
      <c r="X181" s="1"/>
      <c r="Y181" s="1"/>
      <c r="Z181" s="1"/>
      <c r="AA181" s="1"/>
      <c r="AB181" s="1"/>
    </row>
    <row r="182" spans="8:28" ht="11.25" customHeight="1" x14ac:dyDescent="0.25">
      <c r="H182"/>
      <c r="I182"/>
      <c r="J182"/>
      <c r="K182" s="1"/>
      <c r="L182" s="1"/>
      <c r="V182" s="1"/>
      <c r="W182" s="1"/>
      <c r="X182" s="1"/>
      <c r="Y182" s="1"/>
      <c r="Z182" s="1"/>
      <c r="AA182" s="1"/>
      <c r="AB182" s="1"/>
    </row>
    <row r="183" spans="8:28" ht="11.25" customHeight="1" x14ac:dyDescent="0.25">
      <c r="J183"/>
      <c r="K183"/>
      <c r="L183"/>
      <c r="M183"/>
      <c r="N183"/>
      <c r="O183"/>
      <c r="P183"/>
      <c r="V183" s="1"/>
      <c r="W183" s="1"/>
      <c r="X183" s="1"/>
      <c r="Y183" s="1"/>
      <c r="Z183" s="1"/>
      <c r="AA183" s="1"/>
      <c r="AB183" s="1"/>
    </row>
    <row r="184" spans="8:28" ht="11.25" customHeight="1" x14ac:dyDescent="0.25">
      <c r="J184"/>
      <c r="K184"/>
      <c r="L184"/>
      <c r="M184"/>
      <c r="N184"/>
      <c r="O184"/>
      <c r="P184"/>
      <c r="V184" s="1"/>
      <c r="W184" s="1"/>
      <c r="X184" s="1"/>
      <c r="Y184" s="1"/>
      <c r="Z184" s="1"/>
      <c r="AA184" s="1"/>
      <c r="AB184" s="1"/>
    </row>
    <row r="185" spans="8:28" ht="11.25" customHeight="1" x14ac:dyDescent="0.25">
      <c r="J185"/>
      <c r="K185"/>
      <c r="L185"/>
      <c r="M185"/>
      <c r="N185"/>
      <c r="O185"/>
      <c r="P185"/>
      <c r="V185" s="1"/>
      <c r="W185" s="1"/>
      <c r="X185" s="1"/>
      <c r="Y185" s="1"/>
      <c r="Z185" s="1"/>
      <c r="AA185" s="1"/>
      <c r="AB185" s="1"/>
    </row>
    <row r="186" spans="8:28" ht="11.25" customHeight="1" x14ac:dyDescent="0.25">
      <c r="J186"/>
      <c r="K186"/>
      <c r="L186"/>
      <c r="M186"/>
      <c r="N186"/>
      <c r="O186"/>
      <c r="P186"/>
      <c r="V186" s="1"/>
      <c r="W186" s="1"/>
      <c r="X186" s="1"/>
      <c r="Y186" s="1"/>
      <c r="Z186" s="1"/>
      <c r="AA186" s="1"/>
      <c r="AB186" s="1"/>
    </row>
    <row r="187" spans="8:28" ht="11.25" customHeight="1" x14ac:dyDescent="0.25">
      <c r="J187"/>
      <c r="K187"/>
      <c r="L187"/>
      <c r="M187"/>
      <c r="N187"/>
      <c r="O187"/>
      <c r="P187"/>
      <c r="V187" s="1"/>
      <c r="W187" s="1"/>
      <c r="X187" s="1"/>
      <c r="Y187" s="1"/>
      <c r="Z187" s="1"/>
      <c r="AA187" s="1"/>
      <c r="AB187" s="1"/>
    </row>
    <row r="188" spans="8:28" ht="11.25" customHeight="1" x14ac:dyDescent="0.25">
      <c r="J188"/>
      <c r="K188"/>
      <c r="L188"/>
      <c r="M188"/>
      <c r="N188"/>
      <c r="O188"/>
      <c r="P188"/>
      <c r="V188" s="1"/>
      <c r="W188" s="1"/>
      <c r="X188" s="1"/>
      <c r="Y188" s="1"/>
      <c r="Z188" s="1"/>
      <c r="AA188" s="1"/>
      <c r="AB188" s="1"/>
    </row>
    <row r="189" spans="8:28" ht="11.25" customHeight="1" x14ac:dyDescent="0.25">
      <c r="J189"/>
      <c r="K189"/>
      <c r="L189"/>
      <c r="M189"/>
      <c r="N189"/>
      <c r="O189"/>
      <c r="P189"/>
      <c r="V189" s="1"/>
      <c r="W189" s="1"/>
      <c r="X189" s="1"/>
      <c r="Y189" s="1"/>
      <c r="Z189" s="1"/>
      <c r="AA189" s="1"/>
      <c r="AB189" s="1"/>
    </row>
    <row r="190" spans="8:28" ht="11.25" customHeight="1" x14ac:dyDescent="0.25">
      <c r="J190"/>
      <c r="K190"/>
      <c r="L190"/>
      <c r="M190"/>
      <c r="N190"/>
      <c r="O190"/>
      <c r="P190"/>
      <c r="V190" s="1"/>
      <c r="W190" s="1"/>
      <c r="X190" s="1"/>
      <c r="Y190" s="1"/>
      <c r="Z190" s="1"/>
      <c r="AA190" s="1"/>
      <c r="AB190" s="1"/>
    </row>
    <row r="191" spans="8:28" ht="11.25" customHeight="1" x14ac:dyDescent="0.25">
      <c r="J191"/>
      <c r="K191"/>
      <c r="L191"/>
      <c r="M191"/>
      <c r="N191"/>
      <c r="O191"/>
      <c r="P191"/>
      <c r="V191" s="1"/>
      <c r="W191" s="1"/>
      <c r="X191" s="1"/>
      <c r="Y191" s="1"/>
      <c r="Z191" s="1"/>
      <c r="AA191" s="1"/>
      <c r="AB191" s="1"/>
    </row>
    <row r="192" spans="8:28" ht="11.25" customHeight="1" x14ac:dyDescent="0.25">
      <c r="J192"/>
      <c r="K192"/>
      <c r="L192"/>
      <c r="M192"/>
      <c r="N192"/>
      <c r="O192"/>
      <c r="P192"/>
      <c r="V192" s="1"/>
      <c r="W192" s="1"/>
      <c r="X192" s="1"/>
      <c r="Y192" s="1"/>
      <c r="Z192" s="1"/>
      <c r="AA192" s="1"/>
      <c r="AB192" s="1"/>
    </row>
    <row r="193" spans="10:28" ht="11.25" customHeight="1" x14ac:dyDescent="0.25">
      <c r="J193"/>
      <c r="K193"/>
      <c r="L193"/>
      <c r="M193"/>
      <c r="N193"/>
      <c r="O193"/>
      <c r="P193"/>
      <c r="V193" s="1"/>
      <c r="W193" s="1"/>
      <c r="X193" s="1"/>
      <c r="Y193" s="1"/>
      <c r="Z193" s="1"/>
      <c r="AA193" s="1"/>
      <c r="AB193" s="1"/>
    </row>
    <row r="194" spans="10:28" ht="11.25" customHeight="1" x14ac:dyDescent="0.25">
      <c r="J194"/>
      <c r="K194"/>
      <c r="L194"/>
      <c r="M194"/>
      <c r="N194"/>
      <c r="O194"/>
      <c r="P194"/>
      <c r="V194" s="1"/>
      <c r="W194" s="1"/>
      <c r="X194" s="1"/>
      <c r="Y194" s="1"/>
      <c r="Z194" s="1"/>
      <c r="AA194" s="1"/>
      <c r="AB194" s="1"/>
    </row>
    <row r="195" spans="10:28" ht="11.25" customHeight="1" x14ac:dyDescent="0.25">
      <c r="J195"/>
      <c r="K195"/>
      <c r="L195"/>
      <c r="M195"/>
      <c r="N195"/>
      <c r="O195"/>
      <c r="P195"/>
      <c r="V195" s="1"/>
      <c r="W195" s="1"/>
      <c r="X195" s="1"/>
      <c r="Y195" s="1"/>
      <c r="Z195" s="1"/>
      <c r="AA195" s="1"/>
      <c r="AB195" s="1"/>
    </row>
    <row r="196" spans="10:28" ht="11.25" customHeight="1" x14ac:dyDescent="0.25">
      <c r="J196"/>
      <c r="K196"/>
      <c r="L196"/>
      <c r="M196"/>
      <c r="N196"/>
      <c r="O196"/>
      <c r="P196"/>
      <c r="V196" s="1"/>
      <c r="W196" s="1"/>
      <c r="X196" s="1"/>
      <c r="Y196" s="1"/>
      <c r="Z196" s="1"/>
      <c r="AA196" s="1"/>
      <c r="AB196" s="1"/>
    </row>
    <row r="197" spans="10:28" ht="11.25" customHeight="1" x14ac:dyDescent="0.25">
      <c r="J197"/>
      <c r="K197"/>
      <c r="L197"/>
      <c r="M197"/>
      <c r="N197"/>
      <c r="O197"/>
      <c r="P197"/>
      <c r="V197" s="1"/>
      <c r="W197" s="1"/>
      <c r="X197" s="1"/>
      <c r="Y197" s="1"/>
      <c r="Z197" s="1"/>
      <c r="AA197" s="1"/>
      <c r="AB197" s="1"/>
    </row>
    <row r="198" spans="10:28" ht="11.25" customHeight="1" x14ac:dyDescent="0.25">
      <c r="J198"/>
      <c r="K198"/>
      <c r="L198"/>
      <c r="M198"/>
      <c r="N198"/>
      <c r="O198"/>
      <c r="P198"/>
      <c r="V198" s="1"/>
      <c r="W198" s="1"/>
      <c r="X198" s="1"/>
      <c r="Y198" s="1"/>
      <c r="Z198" s="1"/>
      <c r="AA198" s="1"/>
      <c r="AB198" s="1"/>
    </row>
    <row r="199" spans="10:28" ht="11.25" customHeight="1" x14ac:dyDescent="0.25">
      <c r="J199"/>
      <c r="K199"/>
      <c r="L199"/>
      <c r="M199"/>
      <c r="N199"/>
      <c r="O199"/>
      <c r="P199"/>
      <c r="V199" s="1"/>
      <c r="W199" s="1"/>
      <c r="X199" s="1"/>
      <c r="Y199" s="1"/>
      <c r="Z199" s="1"/>
      <c r="AA199" s="1"/>
      <c r="AB199" s="1"/>
    </row>
    <row r="200" spans="10:28" ht="11.25" customHeight="1" x14ac:dyDescent="0.25">
      <c r="J200"/>
      <c r="K200"/>
      <c r="L200"/>
      <c r="M200"/>
      <c r="N200"/>
      <c r="O200"/>
      <c r="P200"/>
      <c r="V200" s="1"/>
      <c r="W200" s="1"/>
      <c r="X200" s="1"/>
      <c r="Y200" s="1"/>
      <c r="Z200" s="1"/>
      <c r="AA200" s="1"/>
      <c r="AB200" s="1"/>
    </row>
    <row r="201" spans="10:28" ht="11.25" customHeight="1" x14ac:dyDescent="0.25">
      <c r="J201" s="1"/>
      <c r="K201" s="1"/>
      <c r="L201" s="1"/>
      <c r="P201"/>
      <c r="Q201"/>
      <c r="R201"/>
      <c r="S201"/>
      <c r="T201"/>
      <c r="U201"/>
      <c r="W201" s="1"/>
      <c r="X201" s="1"/>
      <c r="Y201" s="1"/>
      <c r="Z201" s="1"/>
      <c r="AA201" s="1"/>
      <c r="AB201" s="1"/>
    </row>
    <row r="202" spans="10:28" ht="11.25" customHeight="1" x14ac:dyDescent="0.25">
      <c r="J202" s="1"/>
      <c r="K202" s="1"/>
      <c r="L202" s="1"/>
      <c r="P202"/>
      <c r="Q202"/>
      <c r="R202"/>
      <c r="S202"/>
      <c r="T202"/>
      <c r="U202"/>
      <c r="W202" s="1"/>
      <c r="X202" s="1"/>
      <c r="Y202" s="1"/>
      <c r="Z202" s="1"/>
      <c r="AA202" s="1"/>
      <c r="AB202" s="1"/>
    </row>
    <row r="203" spans="10:28" ht="11.25" customHeight="1" x14ac:dyDescent="0.25">
      <c r="J203" s="1"/>
      <c r="K203" s="1"/>
      <c r="L203" s="1"/>
      <c r="P203"/>
      <c r="Q203"/>
      <c r="R203"/>
      <c r="S203"/>
      <c r="T203"/>
      <c r="U203"/>
      <c r="W203" s="1"/>
      <c r="X203" s="1"/>
      <c r="Y203" s="1"/>
      <c r="Z203" s="1"/>
      <c r="AA203" s="1"/>
      <c r="AB203" s="1"/>
    </row>
    <row r="204" spans="10:28" ht="11.25" customHeight="1" x14ac:dyDescent="0.25">
      <c r="J204" s="1"/>
      <c r="K204" s="1"/>
      <c r="L204" s="1"/>
      <c r="P204"/>
      <c r="Q204"/>
      <c r="R204"/>
      <c r="S204"/>
      <c r="T204"/>
      <c r="U204"/>
      <c r="W204" s="1"/>
      <c r="X204" s="1"/>
      <c r="Y204" s="1"/>
      <c r="Z204" s="1"/>
      <c r="AA204" s="1"/>
      <c r="AB204" s="1"/>
    </row>
  </sheetData>
  <sortState xmlns:xlrd2="http://schemas.microsoft.com/office/spreadsheetml/2017/richdata2" ref="A86:AB96">
    <sortCondition ref="B86:B96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29"/>
  <sheetViews>
    <sheetView tabSelected="1" topLeftCell="L1" zoomScaleNormal="100" workbookViewId="0">
      <selection activeCell="U12" sqref="U12"/>
    </sheetView>
  </sheetViews>
  <sheetFormatPr defaultRowHeight="15" x14ac:dyDescent="0.25"/>
  <cols>
    <col min="1" max="1" width="9.7109375" bestFit="1" customWidth="1"/>
    <col min="3" max="3" width="21.140625" bestFit="1" customWidth="1"/>
    <col min="7" max="7" width="13.28515625" customWidth="1"/>
    <col min="8" max="8" width="12" customWidth="1"/>
    <col min="12" max="12" width="68.140625" customWidth="1"/>
    <col min="16" max="16" width="11.85546875" customWidth="1"/>
    <col min="17" max="17" width="10.7109375" customWidth="1"/>
    <col min="18" max="18" width="16.140625" customWidth="1"/>
    <col min="19" max="19" width="11.42578125" customWidth="1"/>
    <col min="20" max="20" width="11" customWidth="1"/>
    <col min="21" max="21" width="13.42578125" customWidth="1"/>
    <col min="22" max="23" width="13" customWidth="1"/>
    <col min="24" max="24" width="33.85546875" customWidth="1"/>
  </cols>
  <sheetData>
    <row r="1" spans="2:24" ht="15.75" thickBot="1" x14ac:dyDescent="0.3">
      <c r="B1" s="179" t="s">
        <v>154</v>
      </c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spans="2:24" ht="33" customHeight="1" x14ac:dyDescent="0.25">
      <c r="B2" s="163"/>
      <c r="C2" s="164" t="s">
        <v>40</v>
      </c>
      <c r="D2" s="164" t="s">
        <v>54</v>
      </c>
      <c r="E2" s="164" t="s">
        <v>80</v>
      </c>
      <c r="F2" s="164" t="s">
        <v>81</v>
      </c>
      <c r="G2" s="165" t="s">
        <v>152</v>
      </c>
      <c r="H2" s="165" t="s">
        <v>151</v>
      </c>
      <c r="I2" s="165" t="s">
        <v>48</v>
      </c>
      <c r="J2" s="165" t="s">
        <v>87</v>
      </c>
      <c r="K2" s="165" t="s">
        <v>51</v>
      </c>
      <c r="L2" s="166" t="s">
        <v>147</v>
      </c>
      <c r="O2" s="183" t="s">
        <v>155</v>
      </c>
      <c r="P2" s="183" t="s">
        <v>156</v>
      </c>
      <c r="Q2" s="183" t="s">
        <v>157</v>
      </c>
      <c r="R2" s="187" t="s">
        <v>158</v>
      </c>
      <c r="S2" s="183" t="s">
        <v>159</v>
      </c>
      <c r="T2" s="183" t="s">
        <v>160</v>
      </c>
      <c r="U2" s="183" t="s">
        <v>189</v>
      </c>
      <c r="V2" s="183" t="s">
        <v>190</v>
      </c>
      <c r="W2" s="183" t="s">
        <v>192</v>
      </c>
      <c r="X2" s="183" t="s">
        <v>173</v>
      </c>
    </row>
    <row r="3" spans="2:24" ht="15.75" x14ac:dyDescent="0.25">
      <c r="B3" s="167">
        <v>41</v>
      </c>
      <c r="C3" s="127" t="s">
        <v>120</v>
      </c>
      <c r="D3" s="128">
        <v>1.85</v>
      </c>
      <c r="E3" s="128">
        <v>0.82722743750000005</v>
      </c>
      <c r="F3" s="128">
        <v>3.5384380000000002</v>
      </c>
      <c r="G3" s="129">
        <v>-26.443937807207909</v>
      </c>
      <c r="H3" s="130">
        <v>-0.89048645210266197</v>
      </c>
      <c r="I3" s="131">
        <v>10.377760486702703</v>
      </c>
      <c r="J3" s="132">
        <v>0.93275482952702693</v>
      </c>
      <c r="K3" s="158">
        <v>11.125925225136562</v>
      </c>
      <c r="L3" s="168"/>
      <c r="M3">
        <f>I3/J3</f>
        <v>11.125925225136562</v>
      </c>
      <c r="O3" s="182">
        <v>1</v>
      </c>
      <c r="P3" s="196">
        <v>1.16286058489161</v>
      </c>
      <c r="Q3" s="184">
        <v>0</v>
      </c>
      <c r="R3" s="182">
        <v>105.96</v>
      </c>
      <c r="S3" s="185">
        <f>P3/(R3/1000)</f>
        <v>10.974524206225086</v>
      </c>
      <c r="T3" s="185">
        <f>Q3/(R3/1000)</f>
        <v>0</v>
      </c>
      <c r="U3" s="199">
        <v>1.7699999999999994E-2</v>
      </c>
      <c r="V3" s="185">
        <f>P3/(U3*1000)*100</f>
        <v>6.5698338129469525</v>
      </c>
      <c r="W3" s="185">
        <f>Q3/(U3*1000)*100</f>
        <v>0</v>
      </c>
      <c r="X3" s="188" t="s">
        <v>172</v>
      </c>
    </row>
    <row r="4" spans="2:24" ht="15.75" x14ac:dyDescent="0.25">
      <c r="B4" s="169">
        <v>42</v>
      </c>
      <c r="C4" s="133" t="s">
        <v>121</v>
      </c>
      <c r="D4" s="134">
        <v>2.2530000000000001</v>
      </c>
      <c r="E4" s="134">
        <v>1.1734763749999999</v>
      </c>
      <c r="F4" s="134">
        <v>8.1786999999999992</v>
      </c>
      <c r="G4" s="129">
        <v>-25.455354652666209</v>
      </c>
      <c r="H4" s="130">
        <v>1.0342457103317979</v>
      </c>
      <c r="I4" s="131">
        <v>19.696400559254325</v>
      </c>
      <c r="J4" s="132">
        <v>1.0864943267865068</v>
      </c>
      <c r="K4" s="158">
        <v>18.12839705984458</v>
      </c>
      <c r="L4" s="168"/>
      <c r="M4">
        <f t="shared" ref="M4:M31" si="0">I4/J4</f>
        <v>18.12839705984458</v>
      </c>
      <c r="O4" s="182">
        <v>2</v>
      </c>
      <c r="P4" s="196">
        <v>1.4193635179030728</v>
      </c>
      <c r="Q4" s="184">
        <v>0</v>
      </c>
      <c r="R4" s="182">
        <v>115.11</v>
      </c>
      <c r="S4" s="185">
        <f t="shared" ref="S4:S67" si="1">P4/(R4/1000)</f>
        <v>12.330497071523522</v>
      </c>
      <c r="T4" s="185">
        <f t="shared" ref="T4:T67" si="2">Q4/(R4/1000)</f>
        <v>0</v>
      </c>
      <c r="U4" s="200">
        <v>1.670000000000002E-2</v>
      </c>
      <c r="V4" s="185">
        <f t="shared" ref="V4:V67" si="3">P4/(U4*1000)*100</f>
        <v>8.4991827419345576</v>
      </c>
      <c r="W4" s="185">
        <f t="shared" ref="W4:W67" si="4">Q4/(U4*1000)*100</f>
        <v>0</v>
      </c>
      <c r="X4" s="188" t="s">
        <v>172</v>
      </c>
    </row>
    <row r="5" spans="2:24" ht="15.75" x14ac:dyDescent="0.25">
      <c r="B5" s="167">
        <v>43</v>
      </c>
      <c r="C5" s="127" t="s">
        <v>122</v>
      </c>
      <c r="D5" s="128">
        <v>1.899</v>
      </c>
      <c r="E5" s="128">
        <v>0.40452746875000001</v>
      </c>
      <c r="F5" s="128">
        <v>2.2489254999999999</v>
      </c>
      <c r="G5" s="129">
        <v>-25.926102132200228</v>
      </c>
      <c r="H5" s="130">
        <v>-1.3273456118916727E-2</v>
      </c>
      <c r="I5" s="131">
        <v>6.4256029372827799</v>
      </c>
      <c r="J5" s="132">
        <v>0.44436245382438128</v>
      </c>
      <c r="K5" s="158">
        <v>14.460274224298608</v>
      </c>
      <c r="L5" s="168"/>
      <c r="M5">
        <f t="shared" si="0"/>
        <v>14.460274224298605</v>
      </c>
      <c r="O5" s="182">
        <v>4</v>
      </c>
      <c r="P5" s="196">
        <v>0.59024632893028472</v>
      </c>
      <c r="Q5" s="184">
        <v>0</v>
      </c>
      <c r="R5" s="182">
        <v>118.83</v>
      </c>
      <c r="S5" s="185">
        <f t="shared" si="1"/>
        <v>4.9671491115903788</v>
      </c>
      <c r="T5" s="185">
        <f t="shared" si="2"/>
        <v>0</v>
      </c>
      <c r="U5" s="200">
        <v>5.7000000000000106E-3</v>
      </c>
      <c r="V5" s="185">
        <f t="shared" si="3"/>
        <v>10.35519875316287</v>
      </c>
      <c r="W5" s="185">
        <f t="shared" si="4"/>
        <v>0</v>
      </c>
      <c r="X5" s="188" t="s">
        <v>172</v>
      </c>
    </row>
    <row r="6" spans="2:24" ht="15.75" x14ac:dyDescent="0.25">
      <c r="B6" s="169">
        <v>44</v>
      </c>
      <c r="C6" s="133" t="s">
        <v>123</v>
      </c>
      <c r="D6" s="134">
        <v>2.0249999999999999</v>
      </c>
      <c r="E6" s="134">
        <v>0.76069575</v>
      </c>
      <c r="F6" s="134">
        <v>8.4483800000000002</v>
      </c>
      <c r="G6" s="129">
        <v>-26.231766766889756</v>
      </c>
      <c r="H6" s="130">
        <v>0.5154833964637906</v>
      </c>
      <c r="I6" s="131">
        <v>22.636651952592597</v>
      </c>
      <c r="J6" s="132">
        <v>0.78361053555555571</v>
      </c>
      <c r="K6" s="158">
        <v>28.887630940980024</v>
      </c>
      <c r="L6" s="168"/>
      <c r="M6">
        <f t="shared" si="0"/>
        <v>28.887630940980024</v>
      </c>
      <c r="O6" s="182">
        <v>5</v>
      </c>
      <c r="P6" s="196">
        <v>1.069598429588535</v>
      </c>
      <c r="Q6" s="184">
        <v>3.1029480684568966E-2</v>
      </c>
      <c r="R6" s="182">
        <v>120.31</v>
      </c>
      <c r="S6" s="185">
        <f t="shared" si="1"/>
        <v>8.8903535000293825</v>
      </c>
      <c r="T6" s="185">
        <f t="shared" si="2"/>
        <v>0.25791273114927243</v>
      </c>
      <c r="U6" s="200">
        <v>8.0999999999999961E-3</v>
      </c>
      <c r="V6" s="185">
        <f t="shared" si="3"/>
        <v>13.20491888380908</v>
      </c>
      <c r="W6" s="185">
        <f t="shared" si="4"/>
        <v>0.38308000845146895</v>
      </c>
      <c r="X6" s="188" t="s">
        <v>172</v>
      </c>
    </row>
    <row r="7" spans="2:24" ht="15.75" x14ac:dyDescent="0.25">
      <c r="B7" s="167">
        <v>45</v>
      </c>
      <c r="C7" s="127" t="s">
        <v>124</v>
      </c>
      <c r="D7" s="128">
        <v>2.375</v>
      </c>
      <c r="E7" s="128">
        <v>0.43351753124999998</v>
      </c>
      <c r="F7" s="128">
        <v>4.3568505000000002</v>
      </c>
      <c r="G7" s="129">
        <v>-25.72263006264453</v>
      </c>
      <c r="H7" s="130">
        <v>2.3279367250589047</v>
      </c>
      <c r="I7" s="131">
        <v>9.9534313443789486</v>
      </c>
      <c r="J7" s="132">
        <v>0.38076529271052634</v>
      </c>
      <c r="K7" s="158">
        <v>26.140595098687115</v>
      </c>
      <c r="L7" s="168"/>
      <c r="M7">
        <f t="shared" si="0"/>
        <v>26.140595098687111</v>
      </c>
      <c r="O7" s="182">
        <v>11</v>
      </c>
      <c r="P7" s="196">
        <v>0.26461862273170189</v>
      </c>
      <c r="Q7" s="184">
        <v>0</v>
      </c>
      <c r="R7" s="182">
        <v>120.93</v>
      </c>
      <c r="S7" s="185">
        <f t="shared" si="1"/>
        <v>2.188196665274968</v>
      </c>
      <c r="T7" s="185">
        <f t="shared" si="2"/>
        <v>0</v>
      </c>
      <c r="U7" s="200">
        <v>2.5000000000000022E-3</v>
      </c>
      <c r="V7" s="185">
        <f t="shared" si="3"/>
        <v>10.584744909268066</v>
      </c>
      <c r="W7" s="185">
        <f t="shared" si="4"/>
        <v>0</v>
      </c>
      <c r="X7" s="188" t="s">
        <v>172</v>
      </c>
    </row>
    <row r="8" spans="2:24" ht="15.75" x14ac:dyDescent="0.25">
      <c r="B8" s="169">
        <v>46</v>
      </c>
      <c r="C8" s="133" t="s">
        <v>125</v>
      </c>
      <c r="D8" s="134">
        <v>2.0550000000000002</v>
      </c>
      <c r="E8" s="135">
        <v>0.22826857812500001</v>
      </c>
      <c r="F8" s="134">
        <v>1.344137125</v>
      </c>
      <c r="G8" s="129">
        <v>-26.01994583494076</v>
      </c>
      <c r="H8" s="136">
        <v>3.006409401513519</v>
      </c>
      <c r="I8" s="131">
        <v>3.5489144587956196</v>
      </c>
      <c r="J8" s="132">
        <v>0.23171204572688561</v>
      </c>
      <c r="K8" s="137">
        <v>15.316055096154365</v>
      </c>
      <c r="L8" s="168" t="s">
        <v>148</v>
      </c>
      <c r="M8">
        <f t="shared" si="0"/>
        <v>15.316055096154365</v>
      </c>
      <c r="O8" s="182">
        <v>12</v>
      </c>
      <c r="P8" s="196">
        <v>0.38750065033160025</v>
      </c>
      <c r="Q8" s="184">
        <v>0</v>
      </c>
      <c r="R8" s="182">
        <v>119.54</v>
      </c>
      <c r="S8" s="185">
        <f t="shared" si="1"/>
        <v>3.2415982125782183</v>
      </c>
      <c r="T8" s="185">
        <f t="shared" si="2"/>
        <v>0</v>
      </c>
      <c r="U8" s="200">
        <v>1.5000000000000013E-3</v>
      </c>
      <c r="V8" s="185">
        <f t="shared" si="3"/>
        <v>25.833376688773331</v>
      </c>
      <c r="W8" s="185">
        <f t="shared" si="4"/>
        <v>0</v>
      </c>
      <c r="X8" s="188" t="s">
        <v>172</v>
      </c>
    </row>
    <row r="9" spans="2:24" ht="15.75" x14ac:dyDescent="0.25">
      <c r="B9" s="167">
        <v>47</v>
      </c>
      <c r="C9" s="127" t="s">
        <v>126</v>
      </c>
      <c r="D9" s="128">
        <v>1.9259999999999999</v>
      </c>
      <c r="E9" s="138">
        <v>0.32061221875000001</v>
      </c>
      <c r="F9" s="128">
        <v>2.4850842499999999</v>
      </c>
      <c r="G9" s="129">
        <v>-24.991921217126588</v>
      </c>
      <c r="H9" s="136">
        <v>4.2262520618815529</v>
      </c>
      <c r="I9" s="131">
        <v>7.0008152251557627</v>
      </c>
      <c r="J9" s="132">
        <v>0.34724667098260642</v>
      </c>
      <c r="K9" s="137">
        <v>20.16092826850004</v>
      </c>
      <c r="L9" s="168" t="s">
        <v>148</v>
      </c>
      <c r="M9">
        <f t="shared" si="0"/>
        <v>20.16092826850004</v>
      </c>
      <c r="O9" s="182">
        <v>15</v>
      </c>
      <c r="P9" s="196">
        <v>0.40833207437825553</v>
      </c>
      <c r="Q9" s="184">
        <v>0</v>
      </c>
      <c r="R9" s="182">
        <v>122.7</v>
      </c>
      <c r="S9" s="185">
        <f t="shared" si="1"/>
        <v>3.3278897667339487</v>
      </c>
      <c r="T9" s="185">
        <f t="shared" si="2"/>
        <v>0</v>
      </c>
      <c r="U9" s="200">
        <v>2.7999999999999969E-3</v>
      </c>
      <c r="V9" s="185">
        <f t="shared" si="3"/>
        <v>14.583288370651998</v>
      </c>
      <c r="W9" s="185">
        <f t="shared" si="4"/>
        <v>0</v>
      </c>
      <c r="X9" s="188" t="s">
        <v>172</v>
      </c>
    </row>
    <row r="10" spans="2:24" ht="15.75" x14ac:dyDescent="0.25">
      <c r="B10" s="169">
        <v>48</v>
      </c>
      <c r="C10" s="133" t="s">
        <v>127</v>
      </c>
      <c r="D10" s="134">
        <v>2.1709999999999998</v>
      </c>
      <c r="E10" s="134">
        <v>1.384966125</v>
      </c>
      <c r="F10" s="134">
        <v>8.8891989999999996</v>
      </c>
      <c r="G10" s="129">
        <v>-27.346912543908644</v>
      </c>
      <c r="H10" s="130">
        <v>3.9334962841306407</v>
      </c>
      <c r="I10" s="131">
        <v>22.216036819069554</v>
      </c>
      <c r="J10" s="132">
        <v>1.3307412882312299</v>
      </c>
      <c r="K10" s="137">
        <v>16.694482252518259</v>
      </c>
      <c r="L10" s="168"/>
      <c r="M10">
        <f t="shared" si="0"/>
        <v>16.694482252518259</v>
      </c>
      <c r="O10" s="182">
        <v>16</v>
      </c>
      <c r="P10" s="196">
        <v>0.80993612318169206</v>
      </c>
      <c r="Q10" s="184">
        <v>0</v>
      </c>
      <c r="R10" s="182">
        <v>121.56</v>
      </c>
      <c r="S10" s="185">
        <f t="shared" si="1"/>
        <v>6.6628506349267198</v>
      </c>
      <c r="T10" s="185">
        <f t="shared" si="2"/>
        <v>0</v>
      </c>
      <c r="U10" s="200">
        <v>8.0999999999999961E-3</v>
      </c>
      <c r="V10" s="185">
        <f t="shared" si="3"/>
        <v>9.9992113973048458</v>
      </c>
      <c r="W10" s="185">
        <f t="shared" si="4"/>
        <v>0</v>
      </c>
      <c r="X10" s="188" t="s">
        <v>172</v>
      </c>
    </row>
    <row r="11" spans="2:24" ht="15.75" x14ac:dyDescent="0.25">
      <c r="B11" s="167">
        <v>49</v>
      </c>
      <c r="C11" s="127" t="s">
        <v>128</v>
      </c>
      <c r="D11" s="128">
        <v>1.8149999999999999</v>
      </c>
      <c r="E11" s="138">
        <v>0.19939612500000001</v>
      </c>
      <c r="F11" s="128">
        <v>1.1905619999999999</v>
      </c>
      <c r="G11" s="129">
        <v>-25.905393519905154</v>
      </c>
      <c r="H11" s="136">
        <v>1.7982552825704288</v>
      </c>
      <c r="I11" s="131">
        <v>3.5590916251239668</v>
      </c>
      <c r="J11" s="132">
        <v>0.22916821859504133</v>
      </c>
      <c r="K11" s="137">
        <v>15.530476463724529</v>
      </c>
      <c r="L11" s="168" t="s">
        <v>148</v>
      </c>
      <c r="M11">
        <f t="shared" si="0"/>
        <v>15.530476463724527</v>
      </c>
      <c r="O11" s="182">
        <v>17</v>
      </c>
      <c r="P11" s="196">
        <v>1.474205448106104</v>
      </c>
      <c r="Q11" s="184">
        <v>0</v>
      </c>
      <c r="R11" s="182">
        <v>122.43</v>
      </c>
      <c r="S11" s="185">
        <f t="shared" si="1"/>
        <v>12.041210880553001</v>
      </c>
      <c r="T11" s="185">
        <f t="shared" si="2"/>
        <v>0</v>
      </c>
      <c r="U11" s="200">
        <v>1.9900000000000001E-2</v>
      </c>
      <c r="V11" s="185">
        <f t="shared" si="3"/>
        <v>7.4080675784226324</v>
      </c>
      <c r="W11" s="185">
        <f t="shared" si="4"/>
        <v>0</v>
      </c>
      <c r="X11" s="188" t="s">
        <v>172</v>
      </c>
    </row>
    <row r="12" spans="2:24" ht="15.75" x14ac:dyDescent="0.25">
      <c r="B12" s="169">
        <v>50</v>
      </c>
      <c r="C12" s="133" t="s">
        <v>129</v>
      </c>
      <c r="D12" s="134">
        <v>1.966</v>
      </c>
      <c r="E12" s="134">
        <v>0.40649409375000001</v>
      </c>
      <c r="F12" s="134">
        <v>2.7447837499999999</v>
      </c>
      <c r="G12" s="129">
        <v>-25.798024350322024</v>
      </c>
      <c r="H12" s="130">
        <v>3.6628280871185463</v>
      </c>
      <c r="I12" s="131">
        <v>7.5751005446337745</v>
      </c>
      <c r="J12" s="132">
        <v>0.43130553385681586</v>
      </c>
      <c r="K12" s="137">
        <v>17.563188853376836</v>
      </c>
      <c r="L12" s="168"/>
      <c r="M12">
        <f t="shared" si="0"/>
        <v>17.563188853376836</v>
      </c>
      <c r="O12" s="182">
        <v>19</v>
      </c>
      <c r="P12" s="196">
        <v>0.97576711126086391</v>
      </c>
      <c r="Q12" s="184">
        <v>1.3058368440721273E-2</v>
      </c>
      <c r="R12" s="182">
        <v>121.09</v>
      </c>
      <c r="S12" s="185">
        <f t="shared" si="1"/>
        <v>8.058197301683574</v>
      </c>
      <c r="T12" s="185">
        <f t="shared" si="2"/>
        <v>0.10784018862599118</v>
      </c>
      <c r="U12" s="200">
        <v>1.0600000000000026E-2</v>
      </c>
      <c r="V12" s="185">
        <f t="shared" si="3"/>
        <v>9.2053501062345422</v>
      </c>
      <c r="W12" s="185">
        <f t="shared" si="4"/>
        <v>0.12319215510114379</v>
      </c>
      <c r="X12" s="188" t="s">
        <v>172</v>
      </c>
    </row>
    <row r="13" spans="2:24" ht="15.75" x14ac:dyDescent="0.25">
      <c r="B13" s="167">
        <v>53</v>
      </c>
      <c r="C13" s="127" t="s">
        <v>130</v>
      </c>
      <c r="D13" s="128">
        <v>1.8480000000000001</v>
      </c>
      <c r="E13" s="138">
        <v>0.237152</v>
      </c>
      <c r="F13" s="128">
        <v>1.1569183750000001</v>
      </c>
      <c r="G13" s="129">
        <v>-26.324197525555888</v>
      </c>
      <c r="H13" s="136">
        <v>-0.6445997416873428</v>
      </c>
      <c r="I13" s="131">
        <v>3.3967574237418834</v>
      </c>
      <c r="J13" s="132">
        <v>0.267694303030303</v>
      </c>
      <c r="K13" s="159">
        <v>12.688941771604943</v>
      </c>
      <c r="L13" s="168" t="s">
        <v>148</v>
      </c>
      <c r="M13">
        <f t="shared" si="0"/>
        <v>12.688941771604943</v>
      </c>
      <c r="O13" s="182">
        <v>22</v>
      </c>
      <c r="P13" s="196">
        <v>0.61806168943374584</v>
      </c>
      <c r="Q13" s="184">
        <v>2.2239773697654008E-2</v>
      </c>
      <c r="R13" s="182">
        <v>122.23</v>
      </c>
      <c r="S13" s="185">
        <f t="shared" si="1"/>
        <v>5.0565465878568752</v>
      </c>
      <c r="T13" s="185">
        <f t="shared" si="2"/>
        <v>0.18195020614950508</v>
      </c>
      <c r="U13" s="200">
        <v>4.6000000000000207E-3</v>
      </c>
      <c r="V13" s="185">
        <f t="shared" si="3"/>
        <v>13.436123683342242</v>
      </c>
      <c r="W13" s="185">
        <f t="shared" si="4"/>
        <v>0.48347334125334579</v>
      </c>
      <c r="X13" s="188" t="s">
        <v>172</v>
      </c>
    </row>
    <row r="14" spans="2:24" ht="15.75" x14ac:dyDescent="0.25">
      <c r="B14" s="169">
        <v>54</v>
      </c>
      <c r="C14" s="133" t="s">
        <v>131</v>
      </c>
      <c r="D14" s="134">
        <v>1.978</v>
      </c>
      <c r="E14" s="134">
        <v>0.40742253125</v>
      </c>
      <c r="F14" s="134">
        <v>2.21779525</v>
      </c>
      <c r="G14" s="129">
        <v>-25.99718186699932</v>
      </c>
      <c r="H14" s="130">
        <v>1.9592689349680603</v>
      </c>
      <c r="I14" s="131">
        <v>6.0835760705005058</v>
      </c>
      <c r="J14" s="132">
        <v>0.42966804862866531</v>
      </c>
      <c r="K14" s="159">
        <v>14.158781622038068</v>
      </c>
      <c r="L14" s="168"/>
      <c r="M14">
        <f t="shared" si="0"/>
        <v>14.158781622038068</v>
      </c>
      <c r="O14" s="182">
        <v>34</v>
      </c>
      <c r="P14" s="196">
        <v>0.66058478213085325</v>
      </c>
      <c r="Q14" s="184">
        <v>5.2075067339308743E-2</v>
      </c>
      <c r="R14" s="182">
        <v>73.569999999999993</v>
      </c>
      <c r="S14" s="185">
        <f t="shared" si="1"/>
        <v>8.9789966308393812</v>
      </c>
      <c r="T14" s="185">
        <f t="shared" si="2"/>
        <v>0.70783019354776056</v>
      </c>
      <c r="U14" s="200">
        <v>5.5000000000000049E-3</v>
      </c>
      <c r="V14" s="185">
        <f t="shared" si="3"/>
        <v>12.010632402379139</v>
      </c>
      <c r="W14" s="185">
        <f t="shared" si="4"/>
        <v>0.94681940616924887</v>
      </c>
      <c r="X14" s="188" t="s">
        <v>172</v>
      </c>
    </row>
    <row r="15" spans="2:24" ht="15.75" x14ac:dyDescent="0.25">
      <c r="B15" s="167">
        <v>55</v>
      </c>
      <c r="C15" s="127" t="s">
        <v>132</v>
      </c>
      <c r="D15" s="128">
        <v>1.913</v>
      </c>
      <c r="E15" s="128">
        <v>0.47017687499999999</v>
      </c>
      <c r="F15" s="128">
        <v>2.26651925</v>
      </c>
      <c r="G15" s="129">
        <v>-26.355995209476905</v>
      </c>
      <c r="H15" s="130">
        <v>5.3378810754330122</v>
      </c>
      <c r="I15" s="131">
        <v>6.4284789057239946</v>
      </c>
      <c r="J15" s="132">
        <v>0.51269679103502352</v>
      </c>
      <c r="K15" s="159">
        <v>12.538558887303138</v>
      </c>
      <c r="L15" s="168"/>
      <c r="M15">
        <f t="shared" si="0"/>
        <v>12.538558887303139</v>
      </c>
      <c r="O15" s="182">
        <v>37</v>
      </c>
      <c r="P15" s="196">
        <v>0.55110306598027126</v>
      </c>
      <c r="Q15" s="184">
        <v>3.8954011790505623E-2</v>
      </c>
      <c r="R15" s="182">
        <v>119.82</v>
      </c>
      <c r="S15" s="185">
        <f t="shared" si="1"/>
        <v>4.599424686865893</v>
      </c>
      <c r="T15" s="185">
        <f t="shared" si="2"/>
        <v>0.32510442155321001</v>
      </c>
      <c r="U15" s="200">
        <v>5.1999999999999824E-3</v>
      </c>
      <c r="V15" s="185">
        <f t="shared" si="3"/>
        <v>10.598135884236022</v>
      </c>
      <c r="W15" s="185">
        <f t="shared" si="4"/>
        <v>0.7491156113558799</v>
      </c>
      <c r="X15" s="188" t="s">
        <v>172</v>
      </c>
    </row>
    <row r="16" spans="2:24" ht="15.75" x14ac:dyDescent="0.25">
      <c r="B16" s="169">
        <v>56</v>
      </c>
      <c r="C16" s="133" t="s">
        <v>133</v>
      </c>
      <c r="D16" s="134">
        <v>2.181</v>
      </c>
      <c r="E16" s="134">
        <v>0.57686400000000004</v>
      </c>
      <c r="F16" s="134">
        <v>3.3970069999999999</v>
      </c>
      <c r="G16" s="129">
        <v>-26.570769783878681</v>
      </c>
      <c r="H16" s="130">
        <v>1.8435798760258753</v>
      </c>
      <c r="I16" s="131">
        <v>8.450931031911967</v>
      </c>
      <c r="J16" s="132">
        <v>0.55173695735900963</v>
      </c>
      <c r="K16" s="159">
        <v>15.316956602588125</v>
      </c>
      <c r="L16" s="168"/>
      <c r="M16">
        <f t="shared" si="0"/>
        <v>15.316956602588128</v>
      </c>
      <c r="O16" s="182">
        <v>42</v>
      </c>
      <c r="P16" s="196">
        <v>0.38589525070057579</v>
      </c>
      <c r="Q16" s="184">
        <v>2.649749173737188E-2</v>
      </c>
      <c r="R16" s="182">
        <v>118.43</v>
      </c>
      <c r="S16" s="185">
        <f t="shared" si="1"/>
        <v>3.2584248138189289</v>
      </c>
      <c r="T16" s="185">
        <f t="shared" si="2"/>
        <v>0.22373969211662484</v>
      </c>
      <c r="U16" s="200">
        <v>2.0999999999999908E-3</v>
      </c>
      <c r="V16" s="185">
        <f t="shared" si="3"/>
        <v>18.37596431907512</v>
      </c>
      <c r="W16" s="185">
        <f t="shared" si="4"/>
        <v>1.261785320827238</v>
      </c>
      <c r="X16" s="188" t="s">
        <v>172</v>
      </c>
    </row>
    <row r="17" spans="2:24" ht="15.75" x14ac:dyDescent="0.25">
      <c r="B17" s="167">
        <v>57</v>
      </c>
      <c r="C17" s="127" t="s">
        <v>134</v>
      </c>
      <c r="D17" s="128">
        <v>2.044</v>
      </c>
      <c r="E17" s="128">
        <v>0.67287356249999997</v>
      </c>
      <c r="F17" s="128">
        <v>3.99223025</v>
      </c>
      <c r="G17" s="129">
        <v>-26.913939235305783</v>
      </c>
      <c r="H17" s="130">
        <v>1.9761212055327635</v>
      </c>
      <c r="I17" s="131">
        <v>10.597379104916829</v>
      </c>
      <c r="J17" s="132">
        <v>0.68669973159246567</v>
      </c>
      <c r="K17" s="159">
        <v>15.432333256256513</v>
      </c>
      <c r="L17" s="168"/>
      <c r="M17">
        <f t="shared" si="0"/>
        <v>15.432333256256513</v>
      </c>
      <c r="O17" s="182">
        <v>44</v>
      </c>
      <c r="P17" s="196">
        <v>1.0305382226612345</v>
      </c>
      <c r="Q17" s="184">
        <v>7.4814327844836256E-2</v>
      </c>
      <c r="R17" s="182">
        <v>123.31</v>
      </c>
      <c r="S17" s="185">
        <f t="shared" si="1"/>
        <v>8.3572964290100931</v>
      </c>
      <c r="T17" s="185">
        <f t="shared" si="2"/>
        <v>0.60671744258240412</v>
      </c>
      <c r="U17" s="200">
        <v>8.7000000000000133E-3</v>
      </c>
      <c r="V17" s="185">
        <f t="shared" si="3"/>
        <v>11.845266927140608</v>
      </c>
      <c r="W17" s="185">
        <f t="shared" si="4"/>
        <v>0.85993480281420853</v>
      </c>
      <c r="X17" s="188" t="s">
        <v>172</v>
      </c>
    </row>
    <row r="18" spans="2:24" ht="15.75" x14ac:dyDescent="0.25">
      <c r="B18" s="169">
        <v>58</v>
      </c>
      <c r="C18" s="133" t="s">
        <v>135</v>
      </c>
      <c r="D18" s="134">
        <v>2.0379999999999998</v>
      </c>
      <c r="E18" s="135">
        <v>0.24202615625000001</v>
      </c>
      <c r="F18" s="134">
        <v>0.80042168749999998</v>
      </c>
      <c r="G18" s="129">
        <v>-26.070184019625625</v>
      </c>
      <c r="H18" s="136">
        <v>1.4801581207507726</v>
      </c>
      <c r="I18" s="131">
        <v>2.1309754622362611</v>
      </c>
      <c r="J18" s="132">
        <v>0.24772647788886165</v>
      </c>
      <c r="K18" s="140">
        <v>8.6021303834638445</v>
      </c>
      <c r="L18" s="168" t="s">
        <v>148</v>
      </c>
      <c r="M18">
        <f t="shared" si="0"/>
        <v>8.6021303834638445</v>
      </c>
      <c r="O18" s="182">
        <v>45</v>
      </c>
      <c r="P18" s="196">
        <v>2.9986743538459577</v>
      </c>
      <c r="Q18" s="184">
        <v>0.20283094830438</v>
      </c>
      <c r="R18" s="182">
        <v>121.6</v>
      </c>
      <c r="S18" s="185">
        <f t="shared" si="1"/>
        <v>24.660150936233205</v>
      </c>
      <c r="T18" s="185">
        <f t="shared" si="2"/>
        <v>1.6680176669768092</v>
      </c>
      <c r="U18" s="200">
        <v>3.4999999999999976E-2</v>
      </c>
      <c r="V18" s="185">
        <f t="shared" si="3"/>
        <v>8.5676410109884547</v>
      </c>
      <c r="W18" s="185">
        <f t="shared" si="4"/>
        <v>0.57951699515537181</v>
      </c>
      <c r="X18" s="188" t="s">
        <v>172</v>
      </c>
    </row>
    <row r="19" spans="2:24" ht="15.75" x14ac:dyDescent="0.25">
      <c r="B19" s="167">
        <v>59</v>
      </c>
      <c r="C19" s="127" t="s">
        <v>136</v>
      </c>
      <c r="D19" s="128">
        <v>2.2210000000000001</v>
      </c>
      <c r="E19" s="138">
        <v>0.31075003125</v>
      </c>
      <c r="F19" s="128">
        <v>1.458761625</v>
      </c>
      <c r="G19" s="129">
        <v>-25.526843962474661</v>
      </c>
      <c r="H19" s="136">
        <v>-1.2399406729979252</v>
      </c>
      <c r="I19" s="131">
        <v>3.5636869990657365</v>
      </c>
      <c r="J19" s="132">
        <v>0.29186157820238628</v>
      </c>
      <c r="K19" s="140">
        <v>12.210195740785585</v>
      </c>
      <c r="L19" s="168" t="s">
        <v>148</v>
      </c>
      <c r="M19">
        <f t="shared" si="0"/>
        <v>12.210195740785586</v>
      </c>
      <c r="O19" s="182">
        <v>46</v>
      </c>
      <c r="P19" s="196">
        <v>2.0003640122307424</v>
      </c>
      <c r="Q19" s="184">
        <v>0.18814211536536166</v>
      </c>
      <c r="R19" s="182">
        <v>120.47</v>
      </c>
      <c r="S19" s="185">
        <f t="shared" si="1"/>
        <v>16.604665163366338</v>
      </c>
      <c r="T19" s="185">
        <f t="shared" si="2"/>
        <v>1.5617341692152542</v>
      </c>
      <c r="U19" s="200">
        <v>2.4099999999999983E-2</v>
      </c>
      <c r="V19" s="185">
        <f t="shared" si="3"/>
        <v>8.3002656109159503</v>
      </c>
      <c r="W19" s="185">
        <f t="shared" si="4"/>
        <v>0.78067267786457173</v>
      </c>
      <c r="X19" s="188" t="s">
        <v>172</v>
      </c>
    </row>
    <row r="20" spans="2:24" ht="15.75" x14ac:dyDescent="0.25">
      <c r="B20" s="169">
        <v>60</v>
      </c>
      <c r="C20" s="133" t="s">
        <v>137</v>
      </c>
      <c r="D20" s="134">
        <v>2.1349999999999998</v>
      </c>
      <c r="E20" s="135">
        <v>0.24464309375000001</v>
      </c>
      <c r="F20" s="134">
        <v>0.91781318749999996</v>
      </c>
      <c r="G20" s="129">
        <v>-26.000473405196974</v>
      </c>
      <c r="H20" s="136">
        <v>-2.823940259542399</v>
      </c>
      <c r="I20" s="131">
        <v>2.3324921745843095</v>
      </c>
      <c r="J20" s="132">
        <v>0.23902833422131151</v>
      </c>
      <c r="K20" s="140">
        <v>9.7582246145961182</v>
      </c>
      <c r="L20" s="168" t="s">
        <v>148</v>
      </c>
      <c r="M20">
        <f t="shared" si="0"/>
        <v>9.7582246145961182</v>
      </c>
      <c r="O20" s="182">
        <v>47</v>
      </c>
      <c r="P20" s="196">
        <v>1.2712134654138045</v>
      </c>
      <c r="Q20" s="184">
        <v>0.18013431712978165</v>
      </c>
      <c r="R20" s="182">
        <v>122.71</v>
      </c>
      <c r="S20" s="185">
        <f t="shared" si="1"/>
        <v>10.359493646922049</v>
      </c>
      <c r="T20" s="185">
        <f t="shared" si="2"/>
        <v>1.4679677054012032</v>
      </c>
      <c r="U20" s="200">
        <v>1.3800000000000007E-2</v>
      </c>
      <c r="V20" s="185">
        <f t="shared" si="3"/>
        <v>9.2116917783608994</v>
      </c>
      <c r="W20" s="185">
        <f t="shared" si="4"/>
        <v>1.3053211386216057</v>
      </c>
      <c r="X20" s="188" t="s">
        <v>172</v>
      </c>
    </row>
    <row r="21" spans="2:24" ht="15.75" x14ac:dyDescent="0.25">
      <c r="B21" s="167">
        <v>61</v>
      </c>
      <c r="C21" s="127" t="s">
        <v>138</v>
      </c>
      <c r="D21" s="128">
        <v>2.105</v>
      </c>
      <c r="E21" s="138">
        <v>0.20479924999999999</v>
      </c>
      <c r="F21" s="128">
        <v>0.42752893749999998</v>
      </c>
      <c r="G21" s="129">
        <v>-26.164217558456091</v>
      </c>
      <c r="H21" s="136">
        <v>-4.4168007844062389</v>
      </c>
      <c r="I21" s="131">
        <v>1.1019888404216152</v>
      </c>
      <c r="J21" s="132">
        <v>0.20295070570071258</v>
      </c>
      <c r="K21" s="140">
        <v>5.4298349770051875</v>
      </c>
      <c r="L21" s="168" t="s">
        <v>148</v>
      </c>
      <c r="M21">
        <f t="shared" si="0"/>
        <v>5.4298349770051866</v>
      </c>
      <c r="O21" s="182">
        <v>49</v>
      </c>
      <c r="P21" s="196">
        <v>1.1283648603113214</v>
      </c>
      <c r="Q21" s="184">
        <v>0.17673237409196416</v>
      </c>
      <c r="R21" s="182">
        <v>121.54</v>
      </c>
      <c r="S21" s="185">
        <f t="shared" si="1"/>
        <v>9.2838971557620642</v>
      </c>
      <c r="T21" s="185">
        <f t="shared" si="2"/>
        <v>1.4541087221652471</v>
      </c>
      <c r="U21" s="200">
        <v>9.7000000000000142E-3</v>
      </c>
      <c r="V21" s="185">
        <f t="shared" si="3"/>
        <v>11.632627425889895</v>
      </c>
      <c r="W21" s="185">
        <f t="shared" si="4"/>
        <v>1.8219832380614838</v>
      </c>
      <c r="X21" s="188" t="s">
        <v>172</v>
      </c>
    </row>
    <row r="22" spans="2:24" ht="15.75" x14ac:dyDescent="0.25">
      <c r="B22" s="169">
        <v>62</v>
      </c>
      <c r="C22" s="133" t="s">
        <v>139</v>
      </c>
      <c r="D22" s="134">
        <v>2.27</v>
      </c>
      <c r="E22" s="135">
        <v>0.24064526562499999</v>
      </c>
      <c r="F22" s="134">
        <v>0.90762481250000004</v>
      </c>
      <c r="G22" s="129">
        <v>-25.776093073302967</v>
      </c>
      <c r="H22" s="136">
        <v>-1.6901879358473204</v>
      </c>
      <c r="I22" s="131">
        <v>2.1694232192345817</v>
      </c>
      <c r="J22" s="132">
        <v>0.22113921766244493</v>
      </c>
      <c r="K22" s="140">
        <v>9.8102147695307007</v>
      </c>
      <c r="L22" s="168" t="s">
        <v>148</v>
      </c>
      <c r="M22">
        <f t="shared" si="0"/>
        <v>9.8102147695307007</v>
      </c>
      <c r="O22" s="182">
        <v>53</v>
      </c>
      <c r="P22" s="196">
        <v>0.64333027986728275</v>
      </c>
      <c r="Q22" s="184">
        <v>0.15615491888528585</v>
      </c>
      <c r="R22" s="182">
        <v>122.43</v>
      </c>
      <c r="S22" s="185">
        <f t="shared" si="1"/>
        <v>5.2546784274057234</v>
      </c>
      <c r="T22" s="185">
        <f t="shared" si="2"/>
        <v>1.2754628676409854</v>
      </c>
      <c r="U22" s="200">
        <v>5.3999999999999881E-3</v>
      </c>
      <c r="V22" s="185">
        <f t="shared" si="3"/>
        <v>11.913523701246003</v>
      </c>
      <c r="W22" s="185">
        <f t="shared" si="4"/>
        <v>2.8917577571349296</v>
      </c>
      <c r="X22" s="188" t="s">
        <v>172</v>
      </c>
    </row>
    <row r="23" spans="2:24" ht="15.75" x14ac:dyDescent="0.25">
      <c r="B23" s="167">
        <v>65</v>
      </c>
      <c r="C23" s="127" t="s">
        <v>140</v>
      </c>
      <c r="D23" s="128">
        <v>2.1619999999999999</v>
      </c>
      <c r="E23" s="138">
        <v>0.24625301562499999</v>
      </c>
      <c r="F23" s="128">
        <v>0.94975262500000002</v>
      </c>
      <c r="G23" s="129">
        <v>-26.766295697540436</v>
      </c>
      <c r="H23" s="136">
        <v>-0.84182498300611475</v>
      </c>
      <c r="I23" s="131">
        <v>2.3835188680504169</v>
      </c>
      <c r="J23" s="132">
        <v>0.2375965728925763</v>
      </c>
      <c r="K23" s="139">
        <v>10.031789764611077</v>
      </c>
      <c r="L23" s="168" t="s">
        <v>148</v>
      </c>
      <c r="M23">
        <f t="shared" si="0"/>
        <v>10.031789764611078</v>
      </c>
      <c r="O23" s="182">
        <v>56</v>
      </c>
      <c r="P23" s="196">
        <v>0.5903027678031495</v>
      </c>
      <c r="Q23" s="184">
        <v>0.14354782564176083</v>
      </c>
      <c r="R23" s="182">
        <v>111.04</v>
      </c>
      <c r="S23" s="185">
        <f t="shared" si="1"/>
        <v>5.3161272316566057</v>
      </c>
      <c r="T23" s="185">
        <f t="shared" si="2"/>
        <v>1.2927577957651371</v>
      </c>
      <c r="U23" s="200">
        <v>6.8999999999999895E-3</v>
      </c>
      <c r="V23" s="185">
        <f t="shared" si="3"/>
        <v>8.5551125768572511</v>
      </c>
      <c r="W23" s="185">
        <f t="shared" si="4"/>
        <v>2.08040327017045</v>
      </c>
      <c r="X23" s="188" t="s">
        <v>172</v>
      </c>
    </row>
    <row r="24" spans="2:24" ht="15.75" x14ac:dyDescent="0.25">
      <c r="B24" s="169">
        <v>66</v>
      </c>
      <c r="C24" s="133" t="s">
        <v>141</v>
      </c>
      <c r="D24" s="134">
        <v>2.081</v>
      </c>
      <c r="E24" s="134">
        <v>0.45825646874999998</v>
      </c>
      <c r="F24" s="134">
        <v>2.2147060000000001</v>
      </c>
      <c r="G24" s="129">
        <v>-27.604601735912372</v>
      </c>
      <c r="H24" s="130">
        <v>1.8723106070257953</v>
      </c>
      <c r="I24" s="131">
        <v>5.7744122127823161</v>
      </c>
      <c r="J24" s="132">
        <v>0.45935751744954356</v>
      </c>
      <c r="K24" s="139">
        <v>12.570627438173114</v>
      </c>
      <c r="L24" s="168"/>
      <c r="M24">
        <f t="shared" si="0"/>
        <v>12.570627438173112</v>
      </c>
      <c r="O24" s="182">
        <v>57</v>
      </c>
      <c r="P24" s="196">
        <v>2.5466168852787932</v>
      </c>
      <c r="Q24" s="184">
        <v>0.20848056064960666</v>
      </c>
      <c r="R24" s="182">
        <v>122.87</v>
      </c>
      <c r="S24" s="185">
        <f t="shared" si="1"/>
        <v>20.726107961901139</v>
      </c>
      <c r="T24" s="185">
        <f t="shared" si="2"/>
        <v>1.6967572283682482</v>
      </c>
      <c r="U24" s="200">
        <v>2.9899999999999982E-2</v>
      </c>
      <c r="V24" s="185">
        <f t="shared" si="3"/>
        <v>8.5171133286916216</v>
      </c>
      <c r="W24" s="185">
        <f t="shared" si="4"/>
        <v>0.69725940016590904</v>
      </c>
      <c r="X24" s="188" t="s">
        <v>172</v>
      </c>
    </row>
    <row r="25" spans="2:24" ht="15.75" x14ac:dyDescent="0.25">
      <c r="B25" s="167">
        <v>67</v>
      </c>
      <c r="C25" s="127" t="s">
        <v>142</v>
      </c>
      <c r="D25" s="128">
        <v>1.974</v>
      </c>
      <c r="E25" s="128">
        <v>0.6634766875</v>
      </c>
      <c r="F25" s="128">
        <v>4.1987814999999999</v>
      </c>
      <c r="G25" s="129">
        <v>-27.654755899130429</v>
      </c>
      <c r="H25" s="130">
        <v>3.3622631025633476</v>
      </c>
      <c r="I25" s="131">
        <v>11.540906110790274</v>
      </c>
      <c r="J25" s="132">
        <v>0.70112075487588654</v>
      </c>
      <c r="K25" s="139">
        <v>16.460653932336182</v>
      </c>
      <c r="L25" s="168"/>
      <c r="M25">
        <f t="shared" si="0"/>
        <v>16.460653932336182</v>
      </c>
      <c r="O25" s="189">
        <v>59</v>
      </c>
      <c r="P25" s="197">
        <v>1.4132252795075484</v>
      </c>
      <c r="Q25" s="190">
        <v>0.20837412117911081</v>
      </c>
      <c r="R25" s="189">
        <v>121.12</v>
      </c>
      <c r="S25" s="191">
        <f t="shared" si="1"/>
        <v>11.667976217862849</v>
      </c>
      <c r="T25" s="191">
        <f t="shared" si="2"/>
        <v>1.720393999167031</v>
      </c>
      <c r="U25" s="201">
        <v>1.6400000000000026E-2</v>
      </c>
      <c r="V25" s="191">
        <f t="shared" si="3"/>
        <v>8.6172273140704032</v>
      </c>
      <c r="W25" s="191">
        <f t="shared" si="4"/>
        <v>1.2705739096287223</v>
      </c>
      <c r="X25" s="195"/>
    </row>
    <row r="26" spans="2:24" ht="15.75" x14ac:dyDescent="0.25">
      <c r="B26" s="170">
        <v>68</v>
      </c>
      <c r="C26" s="142" t="s">
        <v>153</v>
      </c>
      <c r="D26" s="143">
        <v>1.8680000000000001</v>
      </c>
      <c r="E26" s="143">
        <v>0.50348215625000003</v>
      </c>
      <c r="F26" s="143">
        <v>3.0902335000000001</v>
      </c>
      <c r="G26" s="144">
        <v>-26.770122354163842</v>
      </c>
      <c r="H26" s="145">
        <v>2.1067227223516367</v>
      </c>
      <c r="I26" s="146">
        <v>8.9759041350642388</v>
      </c>
      <c r="J26" s="147">
        <v>0.56223970981664884</v>
      </c>
      <c r="K26" s="139">
        <v>15.964550312519474</v>
      </c>
      <c r="L26" s="168"/>
      <c r="M26">
        <f t="shared" si="0"/>
        <v>15.964550312519473</v>
      </c>
      <c r="O26" s="189">
        <v>61</v>
      </c>
      <c r="P26" s="197">
        <v>0.81918649545773159</v>
      </c>
      <c r="Q26" s="190">
        <v>0.2955136212294171</v>
      </c>
      <c r="R26" s="189">
        <v>122.71</v>
      </c>
      <c r="S26" s="191">
        <f t="shared" si="1"/>
        <v>6.6757924819308254</v>
      </c>
      <c r="T26" s="191">
        <f t="shared" si="2"/>
        <v>2.4082277013235851</v>
      </c>
      <c r="U26" s="201">
        <v>1.21E-2</v>
      </c>
      <c r="V26" s="191">
        <f t="shared" si="3"/>
        <v>6.7701363260969556</v>
      </c>
      <c r="W26" s="191">
        <f t="shared" si="4"/>
        <v>2.4422613324745215</v>
      </c>
      <c r="X26" s="195"/>
    </row>
    <row r="27" spans="2:24" ht="15.75" x14ac:dyDescent="0.25">
      <c r="B27" s="171">
        <v>69</v>
      </c>
      <c r="C27" s="148" t="s">
        <v>143</v>
      </c>
      <c r="D27" s="149">
        <v>2.2200000000000002</v>
      </c>
      <c r="E27" s="149">
        <v>0.75954156250000004</v>
      </c>
      <c r="F27" s="149">
        <v>5.3001915000000004</v>
      </c>
      <c r="G27" s="150">
        <v>-27.635248706908964</v>
      </c>
      <c r="H27" s="151">
        <v>2.1439417232019284</v>
      </c>
      <c r="I27" s="152">
        <v>12.953954522837838</v>
      </c>
      <c r="J27" s="153">
        <v>0.71369536007882883</v>
      </c>
      <c r="K27" s="139">
        <v>18.150537676757565</v>
      </c>
      <c r="L27" s="172" t="s">
        <v>150</v>
      </c>
      <c r="M27">
        <f t="shared" si="0"/>
        <v>18.150537676757562</v>
      </c>
      <c r="O27" s="189">
        <v>65</v>
      </c>
      <c r="P27" s="197">
        <v>0.68460601900610329</v>
      </c>
      <c r="Q27" s="190">
        <v>0.4017001100768775</v>
      </c>
      <c r="R27" s="189">
        <v>121.58</v>
      </c>
      <c r="S27" s="191">
        <f t="shared" si="1"/>
        <v>5.6309098454195041</v>
      </c>
      <c r="T27" s="191">
        <f t="shared" si="2"/>
        <v>3.3039982733745479</v>
      </c>
      <c r="U27" s="201">
        <v>5.8999999999999886E-3</v>
      </c>
      <c r="V27" s="191">
        <f t="shared" si="3"/>
        <v>11.603491847561095</v>
      </c>
      <c r="W27" s="191">
        <f t="shared" si="4"/>
        <v>6.8084764419809876</v>
      </c>
      <c r="X27" s="195"/>
    </row>
    <row r="28" spans="2:24" ht="15.75" x14ac:dyDescent="0.25">
      <c r="B28" s="173">
        <v>70</v>
      </c>
      <c r="C28" s="127" t="s">
        <v>144</v>
      </c>
      <c r="D28" s="128">
        <v>1.88</v>
      </c>
      <c r="E28" s="138">
        <v>0.23892284375</v>
      </c>
      <c r="F28" s="128">
        <v>1.0373135</v>
      </c>
      <c r="G28" s="129">
        <v>-26.127016400669692</v>
      </c>
      <c r="H28" s="136">
        <v>-4.8775673393863475</v>
      </c>
      <c r="I28" s="131">
        <v>2.9937529725000003</v>
      </c>
      <c r="J28" s="132">
        <v>0.26510268726728725</v>
      </c>
      <c r="K28" s="141">
        <v>11.292805076251744</v>
      </c>
      <c r="L28" s="168" t="s">
        <v>148</v>
      </c>
      <c r="M28">
        <f t="shared" si="0"/>
        <v>11.292805076251744</v>
      </c>
      <c r="O28" s="189">
        <v>69</v>
      </c>
      <c r="P28" s="197">
        <v>0.44474433029321164</v>
      </c>
      <c r="Q28" s="190">
        <v>0.57710381431332669</v>
      </c>
      <c r="R28" s="189">
        <v>121.95</v>
      </c>
      <c r="S28" s="191">
        <f t="shared" si="1"/>
        <v>3.6469399778041134</v>
      </c>
      <c r="T28" s="191">
        <f t="shared" si="2"/>
        <v>4.732298600355282</v>
      </c>
      <c r="U28" s="201">
        <v>3.0999999999999917E-3</v>
      </c>
      <c r="V28" s="191">
        <f t="shared" si="3"/>
        <v>14.346591299781059</v>
      </c>
      <c r="W28" s="191">
        <f>Q28/(U28*1000)*100</f>
        <v>18.616252074623489</v>
      </c>
      <c r="X28" s="195"/>
    </row>
    <row r="29" spans="2:24" ht="15.75" x14ac:dyDescent="0.25">
      <c r="B29" s="170">
        <v>71</v>
      </c>
      <c r="C29" s="133" t="s">
        <v>145</v>
      </c>
      <c r="D29" s="134">
        <v>2.0619999999999998</v>
      </c>
      <c r="E29" s="135">
        <v>0.25906507812500001</v>
      </c>
      <c r="F29" s="134">
        <v>1.1002503749999999</v>
      </c>
      <c r="G29" s="129">
        <v>-25.819025349807134</v>
      </c>
      <c r="H29" s="136">
        <v>-1.109692020551275</v>
      </c>
      <c r="I29" s="131">
        <v>2.8951205066319106</v>
      </c>
      <c r="J29" s="132">
        <v>0.26208038456292437</v>
      </c>
      <c r="K29" s="141">
        <v>11.046689020470376</v>
      </c>
      <c r="L29" s="168" t="s">
        <v>148</v>
      </c>
      <c r="M29">
        <f t="shared" si="0"/>
        <v>11.046689020470376</v>
      </c>
      <c r="O29" s="182">
        <v>71</v>
      </c>
      <c r="P29" s="196">
        <v>0.28651051544030248</v>
      </c>
      <c r="Q29" s="184">
        <v>6.8646168995441653E-3</v>
      </c>
      <c r="R29" s="182">
        <v>120.21</v>
      </c>
      <c r="S29" s="185">
        <f t="shared" si="1"/>
        <v>2.3834166495325055</v>
      </c>
      <c r="T29" s="185">
        <f t="shared" si="2"/>
        <v>5.7105206717778599E-2</v>
      </c>
      <c r="U29" s="200">
        <v>8.9999999999998415E-4</v>
      </c>
      <c r="V29" s="185">
        <f t="shared" si="3"/>
        <v>31.834501715589724</v>
      </c>
      <c r="W29" s="185">
        <f t="shared" si="4"/>
        <v>0.76273521106047626</v>
      </c>
      <c r="X29" s="188" t="s">
        <v>172</v>
      </c>
    </row>
    <row r="30" spans="2:24" ht="15.75" x14ac:dyDescent="0.25">
      <c r="B30" s="173">
        <v>72</v>
      </c>
      <c r="C30" s="155" t="s">
        <v>146</v>
      </c>
      <c r="D30" s="156">
        <v>1.9359999999999999</v>
      </c>
      <c r="E30" s="157">
        <v>0.21941684375000001</v>
      </c>
      <c r="F30" s="156">
        <v>0.68092249999999999</v>
      </c>
      <c r="G30" s="129">
        <v>-26.200691496671343</v>
      </c>
      <c r="H30" s="136">
        <v>-4.3999123344301152</v>
      </c>
      <c r="I30" s="131">
        <v>1.9083415808367767</v>
      </c>
      <c r="J30" s="132">
        <v>0.23641711573476246</v>
      </c>
      <c r="K30" s="141">
        <v>8.0719264969705282</v>
      </c>
      <c r="L30" s="168" t="s">
        <v>148</v>
      </c>
      <c r="M30">
        <f>I30/J30</f>
        <v>8.0719264969705264</v>
      </c>
      <c r="O30" s="182">
        <v>73</v>
      </c>
      <c r="P30" s="196">
        <v>0.26821580803837913</v>
      </c>
      <c r="Q30" s="184">
        <v>2.260331710397458E-2</v>
      </c>
      <c r="R30" s="182">
        <v>123.28</v>
      </c>
      <c r="S30" s="185">
        <f t="shared" si="1"/>
        <v>2.1756635953794543</v>
      </c>
      <c r="T30" s="185">
        <f t="shared" si="2"/>
        <v>0.18334942491867764</v>
      </c>
      <c r="U30" s="200">
        <v>8.9999999999998415E-4</v>
      </c>
      <c r="V30" s="185">
        <f t="shared" si="3"/>
        <v>29.801756448709316</v>
      </c>
      <c r="W30" s="185">
        <f t="shared" si="4"/>
        <v>2.5114796782194424</v>
      </c>
      <c r="X30" s="188" t="s">
        <v>172</v>
      </c>
    </row>
    <row r="31" spans="2:24" ht="16.5" thickBot="1" x14ac:dyDescent="0.3">
      <c r="B31" s="174"/>
      <c r="C31" s="175"/>
      <c r="D31" s="176"/>
      <c r="E31" s="176"/>
      <c r="F31" s="177"/>
      <c r="G31" s="177"/>
      <c r="H31" s="177"/>
      <c r="I31" s="177"/>
      <c r="J31" s="177"/>
      <c r="K31" s="177"/>
      <c r="L31" s="178"/>
      <c r="O31" s="182">
        <v>76</v>
      </c>
      <c r="P31" s="196">
        <v>0.58537031039460408</v>
      </c>
      <c r="Q31" s="184">
        <v>7.6484602670189902E-2</v>
      </c>
      <c r="R31" s="182">
        <v>122.52</v>
      </c>
      <c r="S31" s="185">
        <f t="shared" si="1"/>
        <v>4.7777531047551758</v>
      </c>
      <c r="T31" s="185">
        <f t="shared" si="2"/>
        <v>0.62426218307370152</v>
      </c>
      <c r="U31" s="200">
        <v>5.5000000000000049E-3</v>
      </c>
      <c r="V31" s="185">
        <f t="shared" si="3"/>
        <v>10.643096552629155</v>
      </c>
      <c r="W31" s="185">
        <f t="shared" si="4"/>
        <v>1.3906291394579968</v>
      </c>
      <c r="X31" s="188" t="s">
        <v>172</v>
      </c>
    </row>
    <row r="32" spans="2:24" ht="15.75" x14ac:dyDescent="0.25">
      <c r="B32" s="160" t="s">
        <v>149</v>
      </c>
      <c r="C32" s="161"/>
      <c r="D32" s="161"/>
      <c r="E32" s="161"/>
      <c r="F32" s="161"/>
      <c r="G32" s="162">
        <v>0.33447603231721418</v>
      </c>
      <c r="H32" s="162">
        <v>0.83181410797573974</v>
      </c>
      <c r="I32" s="162">
        <v>0.51038584171488766</v>
      </c>
      <c r="J32" s="162">
        <v>0.20076388075847812</v>
      </c>
      <c r="K32" s="162">
        <v>1.0775013794346902</v>
      </c>
      <c r="L32" s="154"/>
      <c r="O32" s="182">
        <v>78</v>
      </c>
      <c r="P32" s="196">
        <v>0.60271771247966577</v>
      </c>
      <c r="Q32" s="184">
        <v>8.4787441965808633E-2</v>
      </c>
      <c r="R32" s="182">
        <v>122.2</v>
      </c>
      <c r="S32" s="185">
        <f t="shared" si="1"/>
        <v>4.9322235063802431</v>
      </c>
      <c r="T32" s="185">
        <f t="shared" si="2"/>
        <v>0.6938415872815763</v>
      </c>
      <c r="U32" s="200">
        <v>3.0999999999999917E-3</v>
      </c>
      <c r="V32" s="185">
        <f t="shared" si="3"/>
        <v>19.44250685418282</v>
      </c>
      <c r="W32" s="185">
        <f t="shared" si="4"/>
        <v>2.7350787730906085</v>
      </c>
      <c r="X32" s="188" t="s">
        <v>172</v>
      </c>
    </row>
    <row r="33" spans="2:24" ht="16.5" thickBot="1" x14ac:dyDescent="0.3">
      <c r="C33" s="154"/>
      <c r="D33" s="154"/>
      <c r="L33" s="154"/>
      <c r="O33" s="182">
        <v>85</v>
      </c>
      <c r="P33" s="196">
        <v>0.67675156739919073</v>
      </c>
      <c r="Q33" s="184">
        <v>7.4902281767798007E-2</v>
      </c>
      <c r="R33" s="182">
        <v>122.7</v>
      </c>
      <c r="S33" s="185">
        <f t="shared" si="1"/>
        <v>5.5154976968149203</v>
      </c>
      <c r="T33" s="185">
        <f t="shared" si="2"/>
        <v>0.61045054415483302</v>
      </c>
      <c r="U33" s="200">
        <v>5.6999999999999829E-3</v>
      </c>
      <c r="V33" s="185">
        <f t="shared" si="3"/>
        <v>11.872834515775311</v>
      </c>
      <c r="W33" s="185">
        <f t="shared" si="4"/>
        <v>1.3140751187333022</v>
      </c>
      <c r="X33" s="188" t="s">
        <v>172</v>
      </c>
    </row>
    <row r="34" spans="2:24" ht="45" x14ac:dyDescent="0.25">
      <c r="B34" s="183" t="s">
        <v>155</v>
      </c>
      <c r="C34" s="183" t="s">
        <v>156</v>
      </c>
      <c r="D34" s="183" t="s">
        <v>157</v>
      </c>
      <c r="E34" s="187" t="s">
        <v>158</v>
      </c>
      <c r="F34" s="183" t="s">
        <v>159</v>
      </c>
      <c r="G34" s="165" t="s">
        <v>152</v>
      </c>
      <c r="H34" s="165" t="s">
        <v>151</v>
      </c>
      <c r="I34" s="165" t="s">
        <v>48</v>
      </c>
      <c r="J34" s="165" t="s">
        <v>87</v>
      </c>
      <c r="K34" s="165" t="s">
        <v>51</v>
      </c>
      <c r="L34" s="183" t="s">
        <v>173</v>
      </c>
      <c r="O34" s="182">
        <v>87</v>
      </c>
      <c r="P34" s="196">
        <v>0.47228571175514489</v>
      </c>
      <c r="Q34" s="184">
        <v>5.6870089810818959E-2</v>
      </c>
      <c r="R34" s="182">
        <v>120.25</v>
      </c>
      <c r="S34" s="185">
        <f t="shared" si="1"/>
        <v>3.9275319064876917</v>
      </c>
      <c r="T34" s="185">
        <f t="shared" si="2"/>
        <v>0.4729321397989103</v>
      </c>
      <c r="U34" s="200">
        <v>5.2000000000000102E-3</v>
      </c>
      <c r="V34" s="185">
        <f t="shared" si="3"/>
        <v>9.0824175337527695</v>
      </c>
      <c r="W34" s="185">
        <f t="shared" si="4"/>
        <v>1.093655573284978</v>
      </c>
      <c r="X34" s="188" t="s">
        <v>172</v>
      </c>
    </row>
    <row r="35" spans="2:24" x14ac:dyDescent="0.25">
      <c r="B35" s="189">
        <v>59</v>
      </c>
      <c r="C35" s="190">
        <v>1.4132252795075484</v>
      </c>
      <c r="D35" s="190">
        <v>0.20837412117911081</v>
      </c>
      <c r="E35" s="189">
        <v>121.12</v>
      </c>
      <c r="F35" s="191">
        <v>11.667976217862849</v>
      </c>
      <c r="G35" s="186">
        <v>-27.070954983585491</v>
      </c>
      <c r="H35" s="186">
        <v>-1.2886279944100301</v>
      </c>
      <c r="I35" s="191">
        <v>8.6172273140703997</v>
      </c>
      <c r="J35" s="191">
        <v>1.2705739096287223</v>
      </c>
      <c r="K35" s="186">
        <v>6.9887548513663278</v>
      </c>
      <c r="L35" s="182" t="s">
        <v>174</v>
      </c>
      <c r="M35" s="50">
        <f>I35/J35</f>
        <v>6.7821535203634573</v>
      </c>
      <c r="N35">
        <f>C35/D35</f>
        <v>6.7821535203634591</v>
      </c>
      <c r="O35" s="189">
        <v>89</v>
      </c>
      <c r="P35" s="197">
        <v>1.8334773361671102</v>
      </c>
      <c r="Q35" s="190">
        <v>0.13472556685463166</v>
      </c>
      <c r="R35" s="189">
        <v>121.24</v>
      </c>
      <c r="S35" s="191">
        <f t="shared" si="1"/>
        <v>15.12270980012463</v>
      </c>
      <c r="T35" s="191">
        <f t="shared" si="2"/>
        <v>1.1112303435716897</v>
      </c>
      <c r="U35" s="201">
        <v>2.9100000000000015E-2</v>
      </c>
      <c r="V35" s="191">
        <f t="shared" si="3"/>
        <v>6.3006094026361135</v>
      </c>
      <c r="W35" s="191">
        <f t="shared" si="4"/>
        <v>0.46297445654512576</v>
      </c>
      <c r="X35" s="195"/>
    </row>
    <row r="36" spans="2:24" x14ac:dyDescent="0.25">
      <c r="B36" s="189">
        <v>61</v>
      </c>
      <c r="C36" s="190">
        <v>0.81918649545773159</v>
      </c>
      <c r="D36" s="190">
        <v>0.2955136212294171</v>
      </c>
      <c r="E36" s="189">
        <v>122.71</v>
      </c>
      <c r="F36" s="191">
        <v>6.6757924819308254</v>
      </c>
      <c r="G36" s="186">
        <v>-26.543625275396341</v>
      </c>
      <c r="H36" s="186">
        <v>-2.6393347624989354</v>
      </c>
      <c r="I36" s="191">
        <v>6.7701363260969556</v>
      </c>
      <c r="J36" s="191">
        <v>2.4422613324745215</v>
      </c>
      <c r="K36" s="186">
        <v>2.7833318164604783</v>
      </c>
      <c r="L36" s="182" t="s">
        <v>174</v>
      </c>
      <c r="M36" s="50">
        <f t="shared" ref="M36:M51" si="5">I36/J36</f>
        <v>2.7720769420025135</v>
      </c>
      <c r="N36">
        <f t="shared" ref="N36:N51" si="6">C36/D36</f>
        <v>2.7720769420025135</v>
      </c>
      <c r="O36" s="182">
        <v>91</v>
      </c>
      <c r="P36" s="196">
        <v>2.1062359783450173</v>
      </c>
      <c r="Q36" s="184">
        <v>9.7391627284062476E-2</v>
      </c>
      <c r="R36" s="182">
        <v>122.48</v>
      </c>
      <c r="S36" s="185">
        <f t="shared" si="1"/>
        <v>17.196570691909024</v>
      </c>
      <c r="T36" s="185">
        <f t="shared" si="2"/>
        <v>0.79516351472944535</v>
      </c>
      <c r="U36" s="200">
        <v>2.0099999999999979E-2</v>
      </c>
      <c r="V36" s="185">
        <f t="shared" si="3"/>
        <v>10.47878596191552</v>
      </c>
      <c r="W36" s="185">
        <f t="shared" si="4"/>
        <v>0.48453545912468937</v>
      </c>
      <c r="X36" s="188" t="s">
        <v>172</v>
      </c>
    </row>
    <row r="37" spans="2:24" x14ac:dyDescent="0.25">
      <c r="B37" s="189">
        <v>65</v>
      </c>
      <c r="C37" s="190">
        <v>0.68460601900610329</v>
      </c>
      <c r="D37" s="190">
        <v>0.4017001100768775</v>
      </c>
      <c r="E37" s="189">
        <v>121.58</v>
      </c>
      <c r="F37" s="191">
        <v>5.6309098454195041</v>
      </c>
      <c r="G37" s="186">
        <v>-26.74908258141453</v>
      </c>
      <c r="H37" s="186">
        <v>-3.4247317329603253</v>
      </c>
      <c r="I37" s="191">
        <v>11.603491847561095</v>
      </c>
      <c r="J37" s="191">
        <v>6.8084764419809876</v>
      </c>
      <c r="K37" s="186">
        <v>1.7329898129804564</v>
      </c>
      <c r="L37" s="182" t="s">
        <v>174</v>
      </c>
      <c r="M37" s="50">
        <f t="shared" si="5"/>
        <v>1.7042714249569988</v>
      </c>
      <c r="N37">
        <f t="shared" si="6"/>
        <v>1.7042714249569988</v>
      </c>
      <c r="O37" s="192">
        <v>92</v>
      </c>
      <c r="P37" s="198">
        <v>1.1324545663874486</v>
      </c>
      <c r="Q37" s="193">
        <v>2.8817261334687493E-2</v>
      </c>
      <c r="R37" s="192">
        <v>119.13</v>
      </c>
      <c r="S37" s="194">
        <f t="shared" si="1"/>
        <v>9.506040177851494</v>
      </c>
      <c r="T37" s="194">
        <f t="shared" si="2"/>
        <v>0.24189760207074198</v>
      </c>
      <c r="U37" s="200">
        <v>1.4200000000000018E-2</v>
      </c>
      <c r="V37" s="185">
        <f t="shared" si="3"/>
        <v>7.9750321576580783</v>
      </c>
      <c r="W37" s="185">
        <f t="shared" si="4"/>
        <v>0.20293846010343278</v>
      </c>
      <c r="X37" s="188" t="s">
        <v>172</v>
      </c>
    </row>
    <row r="38" spans="2:24" x14ac:dyDescent="0.25">
      <c r="B38" s="189">
        <v>69</v>
      </c>
      <c r="C38" s="190">
        <v>0.44474433029321164</v>
      </c>
      <c r="D38" s="190">
        <v>0.57710381431332669</v>
      </c>
      <c r="E38" s="189">
        <v>121.95</v>
      </c>
      <c r="F38" s="191">
        <v>3.6469399778041134</v>
      </c>
      <c r="G38" s="186">
        <v>-26.948655380458252</v>
      </c>
      <c r="H38" s="186">
        <v>-3.1178572859970504</v>
      </c>
      <c r="I38" s="191">
        <v>14.346591299781059</v>
      </c>
      <c r="J38" s="191">
        <v>18.616252074623489</v>
      </c>
      <c r="K38" s="186">
        <v>0.77485642515362763</v>
      </c>
      <c r="L38" s="182" t="s">
        <v>175</v>
      </c>
      <c r="M38" s="50">
        <f t="shared" si="5"/>
        <v>0.7706487451003865</v>
      </c>
      <c r="N38">
        <f t="shared" si="6"/>
        <v>0.77064874510038639</v>
      </c>
      <c r="O38" s="192">
        <v>93</v>
      </c>
      <c r="P38" s="198">
        <v>0.76040884088149185</v>
      </c>
      <c r="Q38" s="193">
        <v>0</v>
      </c>
      <c r="R38" s="192">
        <v>119.42</v>
      </c>
      <c r="S38" s="194">
        <f t="shared" si="1"/>
        <v>6.3675166712568405</v>
      </c>
      <c r="T38" s="194">
        <f t="shared" si="2"/>
        <v>0</v>
      </c>
      <c r="U38" s="200">
        <v>1.1499999999999982E-2</v>
      </c>
      <c r="V38" s="185">
        <f t="shared" si="3"/>
        <v>6.6122507902738521</v>
      </c>
      <c r="W38" s="185">
        <f t="shared" si="4"/>
        <v>0</v>
      </c>
      <c r="X38" s="188" t="s">
        <v>172</v>
      </c>
    </row>
    <row r="39" spans="2:24" x14ac:dyDescent="0.25">
      <c r="B39" s="189">
        <v>89</v>
      </c>
      <c r="C39" s="190">
        <v>1.8334773361671102</v>
      </c>
      <c r="D39" s="190">
        <v>0.13472556685463166</v>
      </c>
      <c r="E39" s="189">
        <v>121.24</v>
      </c>
      <c r="F39" s="191">
        <v>15.12270980012463</v>
      </c>
      <c r="G39" s="186">
        <v>-26.876514661465333</v>
      </c>
      <c r="H39" s="186">
        <v>1.1339234137857384</v>
      </c>
      <c r="I39" s="191">
        <v>6.3006094026361135</v>
      </c>
      <c r="J39" s="191">
        <v>0.46297445654512576</v>
      </c>
      <c r="K39" s="186">
        <v>12.894307652835986</v>
      </c>
      <c r="L39" s="182" t="s">
        <v>176</v>
      </c>
      <c r="M39" s="50">
        <f t="shared" si="5"/>
        <v>13.608978451324123</v>
      </c>
      <c r="N39">
        <f t="shared" si="6"/>
        <v>13.608978451324125</v>
      </c>
      <c r="O39" s="192">
        <v>95</v>
      </c>
      <c r="P39" s="198">
        <v>0.81093355630223884</v>
      </c>
      <c r="Q39" s="193">
        <v>1.1602888397562492E-2</v>
      </c>
      <c r="R39" s="192">
        <v>119.53</v>
      </c>
      <c r="S39" s="194">
        <f t="shared" si="1"/>
        <v>6.7843516799317234</v>
      </c>
      <c r="T39" s="194">
        <f t="shared" si="2"/>
        <v>9.7070931126599952E-2</v>
      </c>
      <c r="U39" s="200">
        <v>6.8999999999999895E-3</v>
      </c>
      <c r="V39" s="185">
        <f t="shared" si="3"/>
        <v>11.752660236264349</v>
      </c>
      <c r="W39" s="185">
        <f t="shared" si="4"/>
        <v>0.16815780286322479</v>
      </c>
      <c r="X39" s="188" t="s">
        <v>172</v>
      </c>
    </row>
    <row r="40" spans="2:24" x14ac:dyDescent="0.25">
      <c r="B40" s="189">
        <v>351</v>
      </c>
      <c r="C40" s="190">
        <v>0.35698471885056998</v>
      </c>
      <c r="D40" s="190">
        <v>0.21653379693066999</v>
      </c>
      <c r="E40" s="189">
        <v>160</v>
      </c>
      <c r="F40" s="191">
        <v>2.2311544928160623</v>
      </c>
      <c r="G40" s="186">
        <v>-25.877476031445209</v>
      </c>
      <c r="H40" s="186">
        <v>-9.2415223038417711</v>
      </c>
      <c r="I40" s="191">
        <v>18.788669413187765</v>
      </c>
      <c r="J40" s="191">
        <v>11.396515627929922</v>
      </c>
      <c r="K40" s="186">
        <v>1.6486327950221542</v>
      </c>
      <c r="L40" s="182" t="s">
        <v>177</v>
      </c>
      <c r="M40" s="50">
        <f t="shared" si="5"/>
        <v>1.648632795022154</v>
      </c>
      <c r="N40">
        <f t="shared" si="6"/>
        <v>1.648632795022154</v>
      </c>
      <c r="O40" s="192">
        <v>96</v>
      </c>
      <c r="P40" s="198">
        <v>0.67779828329961622</v>
      </c>
      <c r="Q40" s="193">
        <v>1.5800829441875032E-3</v>
      </c>
      <c r="R40" s="192">
        <v>118.59</v>
      </c>
      <c r="S40" s="194">
        <f t="shared" si="1"/>
        <v>5.7154758689570473</v>
      </c>
      <c r="T40" s="194">
        <f t="shared" si="2"/>
        <v>1.3323913856037635E-2</v>
      </c>
      <c r="U40" s="200">
        <v>5.7000000000000106E-3</v>
      </c>
      <c r="V40" s="185">
        <f t="shared" si="3"/>
        <v>11.891197952624823</v>
      </c>
      <c r="W40" s="185">
        <f t="shared" si="4"/>
        <v>2.7720753406798245E-2</v>
      </c>
      <c r="X40" s="188" t="s">
        <v>172</v>
      </c>
    </row>
    <row r="41" spans="2:24" x14ac:dyDescent="0.25">
      <c r="B41" s="189">
        <v>436</v>
      </c>
      <c r="C41" s="190">
        <v>0.36010107191321999</v>
      </c>
      <c r="D41" s="190">
        <v>0.27396926318224624</v>
      </c>
      <c r="E41" s="189">
        <v>150</v>
      </c>
      <c r="F41" s="191">
        <v>2.4006738127548002</v>
      </c>
      <c r="G41" s="186">
        <v>-26.768223885930311</v>
      </c>
      <c r="H41" s="186">
        <v>-10.923615179204363</v>
      </c>
      <c r="I41" s="191">
        <v>18.005053595660982</v>
      </c>
      <c r="J41" s="191">
        <v>13.698463159112301</v>
      </c>
      <c r="K41" s="186">
        <v>1.3143849340269909</v>
      </c>
      <c r="L41" s="182" t="s">
        <v>178</v>
      </c>
      <c r="M41" s="50">
        <f t="shared" si="5"/>
        <v>1.3143849340269906</v>
      </c>
      <c r="N41">
        <f t="shared" si="6"/>
        <v>1.3143849340269909</v>
      </c>
      <c r="O41" s="192">
        <v>97</v>
      </c>
      <c r="P41" s="198">
        <v>0.3795284226614497</v>
      </c>
      <c r="Q41" s="193">
        <v>0</v>
      </c>
      <c r="R41" s="192">
        <v>120.51</v>
      </c>
      <c r="S41" s="194">
        <f t="shared" si="1"/>
        <v>3.1493521090486243</v>
      </c>
      <c r="T41" s="194">
        <f t="shared" si="2"/>
        <v>0</v>
      </c>
      <c r="U41" s="200">
        <v>2.0999999999999908E-3</v>
      </c>
      <c r="V41" s="185">
        <f t="shared" si="3"/>
        <v>18.072782031497685</v>
      </c>
      <c r="W41" s="185">
        <f t="shared" si="4"/>
        <v>0</v>
      </c>
      <c r="X41" s="188" t="s">
        <v>172</v>
      </c>
    </row>
    <row r="42" spans="2:24" x14ac:dyDescent="0.25">
      <c r="B42" s="189">
        <v>439</v>
      </c>
      <c r="C42" s="190">
        <v>2.9943162613702401</v>
      </c>
      <c r="D42" s="190">
        <v>0.58095881965063745</v>
      </c>
      <c r="E42" s="189">
        <v>100</v>
      </c>
      <c r="F42" s="191">
        <v>29.943162613702398</v>
      </c>
      <c r="G42" s="186">
        <v>-30.735719088149114</v>
      </c>
      <c r="H42" s="186">
        <v>-3.7808214248180851</v>
      </c>
      <c r="I42" s="191">
        <v>16.012386424439772</v>
      </c>
      <c r="J42" s="191">
        <v>3.1067316558857581</v>
      </c>
      <c r="K42" s="186">
        <v>5.1540938188542995</v>
      </c>
      <c r="L42" s="182" t="s">
        <v>179</v>
      </c>
      <c r="M42" s="50">
        <f t="shared" si="5"/>
        <v>5.1540938188543004</v>
      </c>
      <c r="N42">
        <f t="shared" si="6"/>
        <v>5.1540938188542995</v>
      </c>
      <c r="O42" s="192">
        <v>98</v>
      </c>
      <c r="P42" s="198">
        <v>0.25540994636617004</v>
      </c>
      <c r="Q42" s="193">
        <v>0</v>
      </c>
      <c r="R42" s="192">
        <v>122.31</v>
      </c>
      <c r="S42" s="194">
        <f t="shared" si="1"/>
        <v>2.0882180227795768</v>
      </c>
      <c r="T42" s="194">
        <f t="shared" si="2"/>
        <v>0</v>
      </c>
      <c r="U42" s="200">
        <v>1.4000000000000123E-3</v>
      </c>
      <c r="V42" s="185">
        <f t="shared" si="3"/>
        <v>18.243567597583414</v>
      </c>
      <c r="W42" s="185">
        <f t="shared" si="4"/>
        <v>0</v>
      </c>
      <c r="X42" s="188" t="s">
        <v>172</v>
      </c>
    </row>
    <row r="43" spans="2:24" x14ac:dyDescent="0.25">
      <c r="B43" s="189">
        <v>442</v>
      </c>
      <c r="C43" s="190">
        <v>0.74831808175628001</v>
      </c>
      <c r="D43" s="190">
        <v>0.58524009427813495</v>
      </c>
      <c r="E43" s="189">
        <v>100</v>
      </c>
      <c r="F43" s="191">
        <v>7.4831808175627996</v>
      </c>
      <c r="G43" s="186">
        <v>-25.772090322942649</v>
      </c>
      <c r="H43" s="186">
        <v>-4.2354164658730102</v>
      </c>
      <c r="I43" s="191">
        <v>9.3539760219534926</v>
      </c>
      <c r="J43" s="191">
        <v>7.3155011784766799</v>
      </c>
      <c r="K43" s="186">
        <v>1.2786514271194864</v>
      </c>
      <c r="L43" s="182" t="s">
        <v>180</v>
      </c>
      <c r="M43" s="50">
        <f t="shared" si="5"/>
        <v>1.2786514271194866</v>
      </c>
      <c r="N43">
        <f t="shared" si="6"/>
        <v>1.2786514271194864</v>
      </c>
      <c r="O43" s="192">
        <v>99</v>
      </c>
      <c r="P43" s="198">
        <v>0.63223097869840805</v>
      </c>
      <c r="Q43" s="193">
        <v>0</v>
      </c>
      <c r="R43" s="192">
        <v>121.81</v>
      </c>
      <c r="S43" s="194">
        <f t="shared" si="1"/>
        <v>5.1903043978196211</v>
      </c>
      <c r="T43" s="194">
        <f t="shared" si="2"/>
        <v>0</v>
      </c>
      <c r="U43" s="200">
        <v>6.7000000000000115E-3</v>
      </c>
      <c r="V43" s="185">
        <f t="shared" si="3"/>
        <v>9.4362832641553283</v>
      </c>
      <c r="W43" s="185">
        <f t="shared" si="4"/>
        <v>0</v>
      </c>
      <c r="X43" s="188" t="s">
        <v>172</v>
      </c>
    </row>
    <row r="44" spans="2:24" x14ac:dyDescent="0.25">
      <c r="B44" s="189">
        <v>456</v>
      </c>
      <c r="C44" s="190">
        <v>2.0222215051616801</v>
      </c>
      <c r="D44" s="190">
        <v>0.26903278395002872</v>
      </c>
      <c r="E44" s="189">
        <v>260</v>
      </c>
      <c r="F44" s="191">
        <v>7.7777750198526157</v>
      </c>
      <c r="G44" s="186">
        <v>-26.536760368864492</v>
      </c>
      <c r="H44" s="186">
        <v>-1.6961529457379256</v>
      </c>
      <c r="I44" s="191">
        <v>10.213239925058984</v>
      </c>
      <c r="J44" s="191">
        <v>1.3587514340910534</v>
      </c>
      <c r="K44" s="186">
        <v>7.5166359856622389</v>
      </c>
      <c r="L44" s="182" t="s">
        <v>181</v>
      </c>
      <c r="M44" s="50">
        <f t="shared" si="5"/>
        <v>7.516635985662238</v>
      </c>
      <c r="N44">
        <f t="shared" si="6"/>
        <v>7.516635985662238</v>
      </c>
      <c r="O44" s="192">
        <v>101</v>
      </c>
      <c r="P44" s="198">
        <v>0.64059153994189177</v>
      </c>
      <c r="Q44" s="193">
        <v>0</v>
      </c>
      <c r="R44" s="192">
        <v>117.35</v>
      </c>
      <c r="S44" s="194">
        <f t="shared" si="1"/>
        <v>5.4588115887677189</v>
      </c>
      <c r="T44" s="194">
        <f t="shared" si="2"/>
        <v>0</v>
      </c>
      <c r="U44" s="200">
        <v>5.2999999999999992E-3</v>
      </c>
      <c r="V44" s="185">
        <f t="shared" si="3"/>
        <v>12.0866328290923</v>
      </c>
      <c r="W44" s="185">
        <f t="shared" si="4"/>
        <v>0</v>
      </c>
      <c r="X44" s="188" t="s">
        <v>172</v>
      </c>
    </row>
    <row r="45" spans="2:24" x14ac:dyDescent="0.25">
      <c r="B45" s="189">
        <v>457</v>
      </c>
      <c r="C45" s="190">
        <v>1.1336781018156401</v>
      </c>
      <c r="D45" s="190">
        <v>0.21615742767736373</v>
      </c>
      <c r="E45" s="189">
        <v>250</v>
      </c>
      <c r="F45" s="191">
        <v>4.5347124072625604</v>
      </c>
      <c r="G45" s="186">
        <v>-25.794937522900081</v>
      </c>
      <c r="H45" s="186">
        <v>-12.592236503920725</v>
      </c>
      <c r="I45" s="191">
        <v>11.006583512773201</v>
      </c>
      <c r="J45" s="191">
        <v>2.098615802692851</v>
      </c>
      <c r="K45" s="186">
        <v>5.2446872355816812</v>
      </c>
      <c r="L45" s="182" t="s">
        <v>182</v>
      </c>
      <c r="M45" s="50">
        <f t="shared" si="5"/>
        <v>5.244687235581682</v>
      </c>
      <c r="N45">
        <f t="shared" si="6"/>
        <v>5.244687235581682</v>
      </c>
      <c r="O45" s="192">
        <v>102</v>
      </c>
      <c r="P45" s="198">
        <v>0.17978326915702031</v>
      </c>
      <c r="Q45" s="193">
        <v>0</v>
      </c>
      <c r="R45" s="192">
        <v>117.93</v>
      </c>
      <c r="S45" s="194">
        <f t="shared" si="1"/>
        <v>1.5244913860512193</v>
      </c>
      <c r="T45" s="194">
        <f t="shared" si="2"/>
        <v>0</v>
      </c>
      <c r="U45" s="200">
        <v>9.9999999999997313E-4</v>
      </c>
      <c r="V45" s="185">
        <f t="shared" si="3"/>
        <v>17.978326915702514</v>
      </c>
      <c r="W45" s="185">
        <f t="shared" si="4"/>
        <v>0</v>
      </c>
      <c r="X45" s="188" t="s">
        <v>172</v>
      </c>
    </row>
    <row r="46" spans="2:24" x14ac:dyDescent="0.25">
      <c r="B46" s="189">
        <v>458</v>
      </c>
      <c r="C46" s="190">
        <v>1.4723180433944001</v>
      </c>
      <c r="D46" s="190">
        <v>0.45811792712729493</v>
      </c>
      <c r="E46" s="189">
        <v>250</v>
      </c>
      <c r="F46" s="191">
        <v>5.8892721735776004</v>
      </c>
      <c r="G46" s="186">
        <v>-25.615183385323608</v>
      </c>
      <c r="H46" s="186">
        <v>-4.8584492948265172</v>
      </c>
      <c r="I46" s="191">
        <v>14.871899428226234</v>
      </c>
      <c r="J46" s="191">
        <v>4.6274538093666067</v>
      </c>
      <c r="K46" s="186">
        <v>3.2138407082796707</v>
      </c>
      <c r="L46" s="182" t="s">
        <v>183</v>
      </c>
      <c r="M46" s="50">
        <f t="shared" si="5"/>
        <v>3.2138407082796703</v>
      </c>
      <c r="N46">
        <f t="shared" si="6"/>
        <v>3.2138407082796707</v>
      </c>
      <c r="O46" s="192">
        <v>103</v>
      </c>
      <c r="P46" s="198">
        <v>0.20670824007668936</v>
      </c>
      <c r="Q46" s="193">
        <v>0</v>
      </c>
      <c r="R46" s="192">
        <v>121</v>
      </c>
      <c r="S46" s="194">
        <f t="shared" si="1"/>
        <v>1.7083325626172676</v>
      </c>
      <c r="T46" s="194">
        <f t="shared" si="2"/>
        <v>0</v>
      </c>
      <c r="U46" s="200">
        <v>1.2999999999999956E-3</v>
      </c>
      <c r="V46" s="185">
        <f t="shared" si="3"/>
        <v>15.900633852053081</v>
      </c>
      <c r="W46" s="185">
        <f t="shared" si="4"/>
        <v>0</v>
      </c>
      <c r="X46" s="188" t="s">
        <v>172</v>
      </c>
    </row>
    <row r="47" spans="2:24" x14ac:dyDescent="0.25">
      <c r="B47" s="189">
        <v>459</v>
      </c>
      <c r="C47" s="190">
        <v>1.2008849810370801</v>
      </c>
      <c r="D47" s="190">
        <v>0.20862913989948373</v>
      </c>
      <c r="E47" s="189">
        <v>250</v>
      </c>
      <c r="F47" s="191">
        <v>4.8035399241483203</v>
      </c>
      <c r="G47" s="186">
        <v>-25.978309703631069</v>
      </c>
      <c r="H47" s="186">
        <v>-8.4960664271216046</v>
      </c>
      <c r="I47" s="191">
        <v>17.404130159957639</v>
      </c>
      <c r="J47" s="191">
        <v>3.0236107231809162</v>
      </c>
      <c r="K47" s="186">
        <v>5.7560750220015242</v>
      </c>
      <c r="L47" s="182" t="s">
        <v>184</v>
      </c>
      <c r="M47" s="50">
        <f t="shared" si="5"/>
        <v>5.7560750220015251</v>
      </c>
      <c r="N47">
        <f t="shared" si="6"/>
        <v>5.7560750220015251</v>
      </c>
      <c r="O47" s="192">
        <v>104</v>
      </c>
      <c r="P47" s="198">
        <v>0.37004991918953345</v>
      </c>
      <c r="Q47" s="193">
        <v>0</v>
      </c>
      <c r="R47" s="192">
        <v>120.98</v>
      </c>
      <c r="S47" s="194">
        <f t="shared" si="1"/>
        <v>3.0587693766699737</v>
      </c>
      <c r="T47" s="194">
        <f t="shared" si="2"/>
        <v>0</v>
      </c>
      <c r="U47" s="200">
        <v>2.3999999999999855E-3</v>
      </c>
      <c r="V47" s="185">
        <f t="shared" si="3"/>
        <v>15.418746632897321</v>
      </c>
      <c r="W47" s="185">
        <f t="shared" si="4"/>
        <v>0</v>
      </c>
      <c r="X47" s="188" t="s">
        <v>172</v>
      </c>
    </row>
    <row r="48" spans="2:24" x14ac:dyDescent="0.25">
      <c r="B48" s="189">
        <v>484</v>
      </c>
      <c r="C48" s="190">
        <v>1.3348544727944125</v>
      </c>
      <c r="D48" s="190">
        <v>0.29341896581978877</v>
      </c>
      <c r="E48" s="189">
        <v>250</v>
      </c>
      <c r="F48" s="191">
        <v>5.33941789117765</v>
      </c>
      <c r="G48" s="186">
        <v>-27.062745717948154</v>
      </c>
      <c r="H48" s="186">
        <v>-4.6037483389687086</v>
      </c>
      <c r="I48" s="191">
        <v>14.200579497812868</v>
      </c>
      <c r="J48" s="191">
        <v>3.1214783597849802</v>
      </c>
      <c r="K48" s="186">
        <v>4.5493121723230718</v>
      </c>
      <c r="L48" s="182" t="s">
        <v>185</v>
      </c>
      <c r="M48" s="50">
        <f t="shared" si="5"/>
        <v>4.5493121723230718</v>
      </c>
      <c r="N48">
        <f t="shared" si="6"/>
        <v>4.5493121723230718</v>
      </c>
      <c r="O48" s="192">
        <v>105</v>
      </c>
      <c r="P48" s="198">
        <v>0.65572150300064624</v>
      </c>
      <c r="Q48" s="193">
        <v>1.6676072853593744E-2</v>
      </c>
      <c r="R48" s="192">
        <v>122.22</v>
      </c>
      <c r="S48" s="194">
        <f t="shared" si="1"/>
        <v>5.365091662580971</v>
      </c>
      <c r="T48" s="194">
        <f t="shared" si="2"/>
        <v>0.13644307685807353</v>
      </c>
      <c r="U48" s="200">
        <v>6.0000000000000053E-3</v>
      </c>
      <c r="V48" s="185">
        <f t="shared" si="3"/>
        <v>10.928691716677427</v>
      </c>
      <c r="W48" s="185">
        <f t="shared" si="4"/>
        <v>0.2779345475598955</v>
      </c>
      <c r="X48" s="188" t="s">
        <v>172</v>
      </c>
    </row>
    <row r="49" spans="2:24" x14ac:dyDescent="0.25">
      <c r="B49" s="189">
        <v>485</v>
      </c>
      <c r="C49" s="190">
        <v>1.1993748002938676</v>
      </c>
      <c r="D49" s="190">
        <v>0.43744319109833879</v>
      </c>
      <c r="E49" s="189">
        <v>260</v>
      </c>
      <c r="F49" s="191">
        <v>4.6129800011302597</v>
      </c>
      <c r="G49" s="186">
        <v>-26.891283034880551</v>
      </c>
      <c r="H49" s="186">
        <v>-3.3658367833460132</v>
      </c>
      <c r="I49" s="191">
        <v>14.626521954803289</v>
      </c>
      <c r="J49" s="191">
        <v>5.3346730621748728</v>
      </c>
      <c r="K49" s="186">
        <v>2.741784132660654</v>
      </c>
      <c r="L49" s="182" t="s">
        <v>186</v>
      </c>
      <c r="M49" s="50">
        <f t="shared" si="5"/>
        <v>2.741784132660654</v>
      </c>
      <c r="N49">
        <f t="shared" si="6"/>
        <v>2.741784132660654</v>
      </c>
      <c r="O49" s="192">
        <v>106</v>
      </c>
      <c r="P49" s="198">
        <v>0.62239773814796806</v>
      </c>
      <c r="Q49" s="193">
        <v>2.4655120881031237E-2</v>
      </c>
      <c r="R49" s="192">
        <v>121.52</v>
      </c>
      <c r="S49" s="194">
        <f t="shared" si="1"/>
        <v>5.1217720387423311</v>
      </c>
      <c r="T49" s="194">
        <f t="shared" si="2"/>
        <v>0.20288940817175147</v>
      </c>
      <c r="U49" s="200">
        <v>4.2999999999999983E-3</v>
      </c>
      <c r="V49" s="185">
        <f t="shared" si="3"/>
        <v>14.474366003441125</v>
      </c>
      <c r="W49" s="185">
        <f t="shared" si="4"/>
        <v>0.57337490421002901</v>
      </c>
      <c r="X49" s="188" t="s">
        <v>172</v>
      </c>
    </row>
    <row r="50" spans="2:24" x14ac:dyDescent="0.25">
      <c r="B50" s="189">
        <v>487</v>
      </c>
      <c r="C50" s="190">
        <v>1.0275484426400625</v>
      </c>
      <c r="D50" s="190">
        <v>0.32987097317754627</v>
      </c>
      <c r="E50" s="189">
        <v>250</v>
      </c>
      <c r="F50" s="191">
        <v>4.11019377056025</v>
      </c>
      <c r="G50" s="186">
        <v>-26.824580540520955</v>
      </c>
      <c r="H50" s="186">
        <v>-4.0234256485354205</v>
      </c>
      <c r="I50" s="191">
        <v>17.416075298984143</v>
      </c>
      <c r="J50" s="191">
        <v>5.5910334436872358</v>
      </c>
      <c r="K50" s="186">
        <v>3.1150010949493447</v>
      </c>
      <c r="L50" s="182" t="s">
        <v>187</v>
      </c>
      <c r="M50" s="50">
        <f t="shared" si="5"/>
        <v>3.1150010949493443</v>
      </c>
      <c r="N50">
        <f t="shared" si="6"/>
        <v>3.1150010949493447</v>
      </c>
      <c r="O50" s="192">
        <v>107</v>
      </c>
      <c r="P50" s="198">
        <v>0.27757088646634936</v>
      </c>
      <c r="Q50" s="193">
        <v>3.6541684346187493E-2</v>
      </c>
      <c r="R50" s="192">
        <v>122.46</v>
      </c>
      <c r="S50" s="194">
        <f t="shared" si="1"/>
        <v>2.2666249098999622</v>
      </c>
      <c r="T50" s="194">
        <f t="shared" si="2"/>
        <v>0.29839689977288497</v>
      </c>
      <c r="U50" s="200">
        <v>2.8999999999999859E-3</v>
      </c>
      <c r="V50" s="185">
        <f t="shared" si="3"/>
        <v>9.571409878150023</v>
      </c>
      <c r="W50" s="185">
        <f t="shared" si="4"/>
        <v>1.2600580809030231</v>
      </c>
      <c r="X50" s="188" t="s">
        <v>172</v>
      </c>
    </row>
    <row r="51" spans="2:24" x14ac:dyDescent="0.25">
      <c r="B51" s="189">
        <v>491</v>
      </c>
      <c r="C51" s="190">
        <v>1.1113195373306999</v>
      </c>
      <c r="D51" s="190">
        <v>0.42729814384967868</v>
      </c>
      <c r="E51" s="189">
        <v>265</v>
      </c>
      <c r="F51" s="191">
        <v>4.1936586314366027</v>
      </c>
      <c r="G51" s="186">
        <v>-26.501797157527477</v>
      </c>
      <c r="H51" s="186">
        <v>-3.0994543181193133</v>
      </c>
      <c r="I51" s="191">
        <v>13.891494216633784</v>
      </c>
      <c r="J51" s="191">
        <v>5.3412267981209975</v>
      </c>
      <c r="K51" s="186">
        <v>2.6008059087700048</v>
      </c>
      <c r="L51" s="182" t="s">
        <v>188</v>
      </c>
      <c r="M51" s="50">
        <f t="shared" si="5"/>
        <v>2.6008059087700048</v>
      </c>
      <c r="N51">
        <f t="shared" si="6"/>
        <v>2.6008059087700048</v>
      </c>
      <c r="O51" s="192">
        <v>108</v>
      </c>
      <c r="P51" s="198">
        <v>0.23932675048380125</v>
      </c>
      <c r="Q51" s="193">
        <v>6.8134977698749988E-2</v>
      </c>
      <c r="R51" s="192">
        <v>121.35</v>
      </c>
      <c r="S51" s="194">
        <f t="shared" si="1"/>
        <v>1.9722023113621858</v>
      </c>
      <c r="T51" s="194">
        <f t="shared" si="2"/>
        <v>0.56147488832921288</v>
      </c>
      <c r="U51" s="200">
        <v>1.1999999999999789E-3</v>
      </c>
      <c r="V51" s="185">
        <f t="shared" si="3"/>
        <v>19.943895873650455</v>
      </c>
      <c r="W51" s="185">
        <f t="shared" si="4"/>
        <v>5.6779148082292652</v>
      </c>
      <c r="X51" s="188" t="s">
        <v>172</v>
      </c>
    </row>
    <row r="52" spans="2:24" x14ac:dyDescent="0.25">
      <c r="O52" s="192">
        <v>109</v>
      </c>
      <c r="P52" s="198">
        <v>0.22695010228087936</v>
      </c>
      <c r="Q52" s="193">
        <v>8.9253107013500005E-2</v>
      </c>
      <c r="R52" s="192">
        <v>121.26</v>
      </c>
      <c r="S52" s="194">
        <f t="shared" si="1"/>
        <v>1.8715990621876906</v>
      </c>
      <c r="T52" s="194">
        <f t="shared" si="2"/>
        <v>0.73604739414068943</v>
      </c>
      <c r="U52" s="200">
        <v>-1.0000000000001674E-4</v>
      </c>
      <c r="V52" s="185">
        <f t="shared" si="3"/>
        <v>-226.95010228084138</v>
      </c>
      <c r="W52" s="185">
        <f t="shared" si="4"/>
        <v>-89.253107013485064</v>
      </c>
      <c r="X52" s="188" t="s">
        <v>172</v>
      </c>
    </row>
    <row r="53" spans="2:24" x14ac:dyDescent="0.25">
      <c r="O53" s="192">
        <v>110</v>
      </c>
      <c r="P53" s="198">
        <v>0.18463063927826467</v>
      </c>
      <c r="Q53" s="193">
        <v>9.0935774432562511E-2</v>
      </c>
      <c r="R53" s="192">
        <v>119.95</v>
      </c>
      <c r="S53" s="194">
        <f t="shared" si="1"/>
        <v>1.5392300064882423</v>
      </c>
      <c r="T53" s="194">
        <f t="shared" si="2"/>
        <v>0.75811400110514804</v>
      </c>
      <c r="U53" s="200">
        <v>-1.0000000000000009E-3</v>
      </c>
      <c r="V53" s="185">
        <f t="shared" si="3"/>
        <v>-18.46306392782645</v>
      </c>
      <c r="W53" s="185">
        <f t="shared" si="4"/>
        <v>-9.0935774432562422</v>
      </c>
      <c r="X53" s="188" t="s">
        <v>172</v>
      </c>
    </row>
    <row r="54" spans="2:24" x14ac:dyDescent="0.25">
      <c r="O54" s="192">
        <v>111</v>
      </c>
      <c r="P54" s="198">
        <v>0.18608289987021998</v>
      </c>
      <c r="Q54" s="193">
        <v>9.256437345331249E-2</v>
      </c>
      <c r="R54" s="192">
        <v>122.53</v>
      </c>
      <c r="S54" s="194">
        <f t="shared" si="1"/>
        <v>1.5186721608603606</v>
      </c>
      <c r="T54" s="194">
        <f t="shared" si="2"/>
        <v>0.75544253206000567</v>
      </c>
      <c r="U54" s="200">
        <v>5.0000000000000044E-4</v>
      </c>
      <c r="V54" s="185">
        <f t="shared" si="3"/>
        <v>37.21657997404396</v>
      </c>
      <c r="W54" s="185">
        <f t="shared" si="4"/>
        <v>18.512874690662482</v>
      </c>
      <c r="X54" s="188" t="s">
        <v>172</v>
      </c>
    </row>
    <row r="55" spans="2:24" x14ac:dyDescent="0.25">
      <c r="O55" s="192">
        <v>112</v>
      </c>
      <c r="P55" s="198">
        <v>0.19585625568188858</v>
      </c>
      <c r="Q55" s="193">
        <v>9.3483726430062516E-2</v>
      </c>
      <c r="R55" s="192">
        <v>121.54</v>
      </c>
      <c r="S55" s="194">
        <f t="shared" si="1"/>
        <v>1.611455123267143</v>
      </c>
      <c r="T55" s="194">
        <f t="shared" si="2"/>
        <v>0.76916016480222571</v>
      </c>
      <c r="U55" s="200">
        <v>2.0000000000000573E-4</v>
      </c>
      <c r="V55" s="185">
        <f t="shared" si="3"/>
        <v>97.928127840941485</v>
      </c>
      <c r="W55" s="185">
        <f t="shared" si="4"/>
        <v>46.741863215029923</v>
      </c>
      <c r="X55" s="188" t="s">
        <v>172</v>
      </c>
    </row>
    <row r="56" spans="2:24" x14ac:dyDescent="0.25">
      <c r="O56" s="192">
        <v>113</v>
      </c>
      <c r="P56" s="198">
        <v>0.20604215861937406</v>
      </c>
      <c r="Q56" s="193">
        <v>9.5953383863000008E-2</v>
      </c>
      <c r="R56" s="192">
        <v>118.38</v>
      </c>
      <c r="S56" s="194">
        <f t="shared" si="1"/>
        <v>1.7405149401873126</v>
      </c>
      <c r="T56" s="194">
        <f t="shared" si="2"/>
        <v>0.81055401134482186</v>
      </c>
      <c r="U56" s="200">
        <v>1.0000000000001674E-4</v>
      </c>
      <c r="V56" s="185">
        <f t="shared" si="3"/>
        <v>206.04215861933955</v>
      </c>
      <c r="W56" s="185">
        <f t="shared" si="4"/>
        <v>95.953383862983941</v>
      </c>
      <c r="X56" s="188" t="s">
        <v>172</v>
      </c>
    </row>
    <row r="57" spans="2:24" x14ac:dyDescent="0.25">
      <c r="O57" s="192">
        <v>114</v>
      </c>
      <c r="P57" s="198">
        <v>0.18269018151077029</v>
      </c>
      <c r="Q57" s="193">
        <v>9.2310228956374987E-2</v>
      </c>
      <c r="R57" s="192">
        <v>122.39</v>
      </c>
      <c r="S57" s="194">
        <f t="shared" si="1"/>
        <v>1.492688794107119</v>
      </c>
      <c r="T57" s="194">
        <f t="shared" si="2"/>
        <v>0.75423015733617937</v>
      </c>
      <c r="U57" s="200">
        <v>6.9999999999997842E-4</v>
      </c>
      <c r="V57" s="185">
        <f t="shared" si="3"/>
        <v>26.098597358682273</v>
      </c>
      <c r="W57" s="185">
        <f t="shared" si="4"/>
        <v>13.187175565196831</v>
      </c>
      <c r="X57" s="188" t="s">
        <v>172</v>
      </c>
    </row>
    <row r="58" spans="2:24" x14ac:dyDescent="0.25">
      <c r="O58" s="192">
        <v>115</v>
      </c>
      <c r="P58" s="198">
        <v>0.1654785175641075</v>
      </c>
      <c r="Q58" s="193">
        <v>9.3365939210187487E-2</v>
      </c>
      <c r="R58" s="192">
        <v>109.83</v>
      </c>
      <c r="S58" s="194">
        <f t="shared" si="1"/>
        <v>1.5066786630620732</v>
      </c>
      <c r="T58" s="194">
        <f t="shared" si="2"/>
        <v>0.85009504880440212</v>
      </c>
      <c r="U58" s="200">
        <v>-4.0000000000001146E-4</v>
      </c>
      <c r="V58" s="185">
        <f t="shared" si="3"/>
        <v>-41.36962939102569</v>
      </c>
      <c r="W58" s="185">
        <f t="shared" si="4"/>
        <v>-23.341484802546201</v>
      </c>
      <c r="X58" s="188" t="s">
        <v>172</v>
      </c>
    </row>
    <row r="59" spans="2:24" x14ac:dyDescent="0.25">
      <c r="O59" s="192">
        <v>116</v>
      </c>
      <c r="P59" s="198">
        <v>0.20100928529284562</v>
      </c>
      <c r="Q59" s="193">
        <v>9.4450270376937484E-2</v>
      </c>
      <c r="R59" s="192">
        <v>109.47</v>
      </c>
      <c r="S59" s="194">
        <f t="shared" si="1"/>
        <v>1.8362043052237655</v>
      </c>
      <c r="T59" s="194">
        <f t="shared" si="2"/>
        <v>0.86279592926772164</v>
      </c>
      <c r="U59" s="200">
        <v>2.9999999999999472E-4</v>
      </c>
      <c r="V59" s="185">
        <f t="shared" si="3"/>
        <v>67.003095097616381</v>
      </c>
      <c r="W59" s="185">
        <f t="shared" si="4"/>
        <v>31.483423458979715</v>
      </c>
      <c r="X59" s="188" t="s">
        <v>172</v>
      </c>
    </row>
    <row r="60" spans="2:24" x14ac:dyDescent="0.25">
      <c r="O60" s="192">
        <v>117</v>
      </c>
      <c r="P60" s="198">
        <v>0.17167778947257811</v>
      </c>
      <c r="Q60" s="193">
        <v>9.3629614000624986E-2</v>
      </c>
      <c r="R60" s="192">
        <v>103.98</v>
      </c>
      <c r="S60" s="194">
        <f t="shared" si="1"/>
        <v>1.6510654882917686</v>
      </c>
      <c r="T60" s="194">
        <f t="shared" si="2"/>
        <v>0.90045791498966132</v>
      </c>
      <c r="U60" s="200">
        <v>2.9999999999999472E-4</v>
      </c>
      <c r="V60" s="185">
        <f t="shared" si="3"/>
        <v>57.225929824193713</v>
      </c>
      <c r="W60" s="185">
        <f t="shared" si="4"/>
        <v>31.20987133354221</v>
      </c>
      <c r="X60" s="188" t="s">
        <v>172</v>
      </c>
    </row>
    <row r="61" spans="2:24" x14ac:dyDescent="0.25">
      <c r="O61" s="192">
        <v>118</v>
      </c>
      <c r="P61" s="198">
        <v>0.14909381157498264</v>
      </c>
      <c r="Q61" s="193">
        <v>9.1344515906937498E-2</v>
      </c>
      <c r="R61" s="192">
        <v>118.64</v>
      </c>
      <c r="S61" s="194">
        <f t="shared" si="1"/>
        <v>1.2566909269637783</v>
      </c>
      <c r="T61" s="194">
        <f t="shared" si="2"/>
        <v>0.76993017453588586</v>
      </c>
      <c r="U61" s="200">
        <v>-7.9999999999999516E-4</v>
      </c>
      <c r="V61" s="185">
        <f t="shared" si="3"/>
        <v>-18.636726446872942</v>
      </c>
      <c r="W61" s="185">
        <f t="shared" si="4"/>
        <v>-11.418064488367257</v>
      </c>
      <c r="X61" s="188" t="s">
        <v>172</v>
      </c>
    </row>
    <row r="62" spans="2:24" x14ac:dyDescent="0.25">
      <c r="O62" s="192">
        <v>119</v>
      </c>
      <c r="P62" s="198">
        <v>0.15904044515006044</v>
      </c>
      <c r="Q62" s="193">
        <v>9.4409826694437496E-2</v>
      </c>
      <c r="R62" s="192">
        <v>113.88</v>
      </c>
      <c r="S62" s="194">
        <f t="shared" si="1"/>
        <v>1.396561689059189</v>
      </c>
      <c r="T62" s="194">
        <f t="shared" si="2"/>
        <v>0.82902903665645855</v>
      </c>
      <c r="U62" s="200">
        <v>5.0000000000000044E-4</v>
      </c>
      <c r="V62" s="185">
        <f t="shared" si="3"/>
        <v>31.808089030012059</v>
      </c>
      <c r="W62" s="185">
        <f t="shared" si="4"/>
        <v>18.881965338887483</v>
      </c>
      <c r="X62" s="188" t="s">
        <v>172</v>
      </c>
    </row>
    <row r="63" spans="2:24" x14ac:dyDescent="0.25">
      <c r="O63" s="192">
        <v>215</v>
      </c>
      <c r="P63" s="198">
        <v>0.31530199328909997</v>
      </c>
      <c r="Q63" s="193">
        <v>0.11395381839242499</v>
      </c>
      <c r="R63" s="192">
        <v>200</v>
      </c>
      <c r="S63" s="194">
        <f t="shared" si="1"/>
        <v>1.5765099664454998</v>
      </c>
      <c r="T63" s="194">
        <f t="shared" si="2"/>
        <v>0.56976909196212489</v>
      </c>
      <c r="U63" s="200">
        <v>3.5999999999999921E-3</v>
      </c>
      <c r="V63" s="185">
        <f t="shared" si="3"/>
        <v>8.7583887024750187</v>
      </c>
      <c r="W63" s="185">
        <f t="shared" si="4"/>
        <v>3.165383844234035</v>
      </c>
      <c r="X63" s="188" t="s">
        <v>172</v>
      </c>
    </row>
    <row r="64" spans="2:24" x14ac:dyDescent="0.25">
      <c r="O64" s="192">
        <v>222</v>
      </c>
      <c r="P64" s="198">
        <v>0.26495702109897251</v>
      </c>
      <c r="Q64" s="193">
        <v>9.0547470643250333E-2</v>
      </c>
      <c r="R64" s="192">
        <v>190</v>
      </c>
      <c r="S64" s="194">
        <f t="shared" si="1"/>
        <v>1.3945106373630132</v>
      </c>
      <c r="T64" s="194">
        <f t="shared" si="2"/>
        <v>0.4765656349644754</v>
      </c>
      <c r="U64" s="200">
        <v>1.7000000000000071E-3</v>
      </c>
      <c r="V64" s="185">
        <f t="shared" si="3"/>
        <v>15.585707123468906</v>
      </c>
      <c r="W64" s="185">
        <f t="shared" si="4"/>
        <v>5.3263218025441148</v>
      </c>
      <c r="X64" s="188" t="s">
        <v>172</v>
      </c>
    </row>
    <row r="65" spans="15:24" x14ac:dyDescent="0.25">
      <c r="O65" s="192">
        <v>242</v>
      </c>
      <c r="P65" s="198">
        <v>0.15978321823957126</v>
      </c>
      <c r="Q65" s="193">
        <v>8.770262663952906E-2</v>
      </c>
      <c r="R65" s="192">
        <v>150</v>
      </c>
      <c r="S65" s="194">
        <f t="shared" si="1"/>
        <v>1.065221454930475</v>
      </c>
      <c r="T65" s="194">
        <f t="shared" si="2"/>
        <v>0.58468417759686042</v>
      </c>
      <c r="U65" s="200">
        <v>1.0000000000000009E-3</v>
      </c>
      <c r="V65" s="185">
        <f t="shared" si="3"/>
        <v>15.978321823957112</v>
      </c>
      <c r="W65" s="185">
        <f t="shared" si="4"/>
        <v>8.7702626639528969</v>
      </c>
      <c r="X65" s="188" t="s">
        <v>172</v>
      </c>
    </row>
    <row r="66" spans="15:24" x14ac:dyDescent="0.25">
      <c r="O66" s="192">
        <v>252</v>
      </c>
      <c r="P66" s="198">
        <v>0.18948292787725377</v>
      </c>
      <c r="Q66" s="193">
        <v>9.3311378006955603E-2</v>
      </c>
      <c r="R66" s="192">
        <v>150</v>
      </c>
      <c r="S66" s="194">
        <f t="shared" si="1"/>
        <v>1.2632195191816917</v>
      </c>
      <c r="T66" s="194">
        <f t="shared" si="2"/>
        <v>0.62207585337970406</v>
      </c>
      <c r="U66" s="200" t="s">
        <v>191</v>
      </c>
      <c r="V66" s="185" t="s">
        <v>191</v>
      </c>
      <c r="W66" s="185" t="s">
        <v>191</v>
      </c>
      <c r="X66" s="188" t="s">
        <v>172</v>
      </c>
    </row>
    <row r="67" spans="15:24" x14ac:dyDescent="0.25">
      <c r="O67" s="192">
        <v>253</v>
      </c>
      <c r="P67" s="198">
        <v>0.26033827035929002</v>
      </c>
      <c r="Q67" s="193">
        <v>0.12253527330383437</v>
      </c>
      <c r="R67" s="192">
        <v>160</v>
      </c>
      <c r="S67" s="194">
        <f t="shared" si="1"/>
        <v>1.6271141897455625</v>
      </c>
      <c r="T67" s="194">
        <f t="shared" si="2"/>
        <v>0.76584545814896487</v>
      </c>
      <c r="U67" s="200">
        <v>2.4000000000000132E-3</v>
      </c>
      <c r="V67" s="185">
        <f t="shared" si="3"/>
        <v>10.847427931637025</v>
      </c>
      <c r="W67" s="185">
        <f t="shared" si="4"/>
        <v>5.1056363876597368</v>
      </c>
      <c r="X67" s="188" t="s">
        <v>172</v>
      </c>
    </row>
    <row r="68" spans="15:24" x14ac:dyDescent="0.25">
      <c r="O68" s="192">
        <v>269</v>
      </c>
      <c r="P68" s="198">
        <v>0.229187852131155</v>
      </c>
      <c r="Q68" s="193">
        <v>8.8711639575632523E-2</v>
      </c>
      <c r="R68" s="192">
        <v>140</v>
      </c>
      <c r="S68" s="194">
        <f t="shared" ref="S68:S129" si="7">P68/(R68/1000)</f>
        <v>1.637056086651107</v>
      </c>
      <c r="T68" s="194">
        <f t="shared" ref="T68:T129" si="8">Q68/(R68/1000)</f>
        <v>0.63365456839737511</v>
      </c>
      <c r="U68" s="200">
        <v>1.0000000000000009E-3</v>
      </c>
      <c r="V68" s="185">
        <f t="shared" ref="V68:V125" si="9">P68/(U68*1000)*100</f>
        <v>22.918785213115481</v>
      </c>
      <c r="W68" s="185">
        <f t="shared" ref="W68:W129" si="10">Q68/(U68*1000)*100</f>
        <v>8.8711639575632439</v>
      </c>
      <c r="X68" s="188" t="s">
        <v>172</v>
      </c>
    </row>
    <row r="69" spans="15:24" x14ac:dyDescent="0.25">
      <c r="O69" s="192">
        <v>338</v>
      </c>
      <c r="P69" s="198">
        <v>0.32084063734641</v>
      </c>
      <c r="Q69" s="193">
        <v>0.14699979793123499</v>
      </c>
      <c r="R69" s="192">
        <v>140</v>
      </c>
      <c r="S69" s="194">
        <f t="shared" si="7"/>
        <v>2.2917188381886424</v>
      </c>
      <c r="T69" s="194">
        <f t="shared" si="8"/>
        <v>1.0499985566516785</v>
      </c>
      <c r="U69" s="200">
        <v>1.0000000000001674E-4</v>
      </c>
      <c r="V69" s="185">
        <f t="shared" si="9"/>
        <v>320.84063734635629</v>
      </c>
      <c r="W69" s="185">
        <f>Q69/(U69*1000)*100</f>
        <v>146.9997979312104</v>
      </c>
      <c r="X69" s="188" t="s">
        <v>172</v>
      </c>
    </row>
    <row r="70" spans="15:24" x14ac:dyDescent="0.25">
      <c r="O70" s="192">
        <v>339</v>
      </c>
      <c r="P70" s="198">
        <v>0.23670720619151001</v>
      </c>
      <c r="Q70" s="193">
        <v>0.13843057066087061</v>
      </c>
      <c r="R70" s="192">
        <v>140</v>
      </c>
      <c r="S70" s="194">
        <f t="shared" si="7"/>
        <v>1.6907657585107856</v>
      </c>
      <c r="T70" s="194">
        <f t="shared" si="8"/>
        <v>0.98878979043478998</v>
      </c>
      <c r="U70" s="200">
        <v>-7.9999999999999516E-4</v>
      </c>
      <c r="V70" s="185">
        <f t="shared" si="9"/>
        <v>-29.588400773938929</v>
      </c>
      <c r="W70" s="185">
        <f t="shared" si="10"/>
        <v>-17.303821332608933</v>
      </c>
      <c r="X70" s="188" t="s">
        <v>172</v>
      </c>
    </row>
    <row r="71" spans="15:24" x14ac:dyDescent="0.25">
      <c r="O71" s="192">
        <v>341</v>
      </c>
      <c r="P71" s="198">
        <v>0.20347239790898</v>
      </c>
      <c r="Q71" s="193">
        <v>0.14261319325486999</v>
      </c>
      <c r="R71" s="192">
        <v>150</v>
      </c>
      <c r="S71" s="194">
        <f t="shared" si="7"/>
        <v>1.3564826527265335</v>
      </c>
      <c r="T71" s="194">
        <f t="shared" si="8"/>
        <v>0.95075462169913327</v>
      </c>
      <c r="U71" s="200">
        <v>1.0000000000001674E-4</v>
      </c>
      <c r="V71" s="185">
        <f t="shared" si="9"/>
        <v>203.47239790894594</v>
      </c>
      <c r="W71" s="185">
        <f t="shared" si="10"/>
        <v>142.61319325484612</v>
      </c>
      <c r="X71" s="188" t="s">
        <v>172</v>
      </c>
    </row>
    <row r="72" spans="15:24" x14ac:dyDescent="0.25">
      <c r="O72" s="192">
        <v>342</v>
      </c>
      <c r="P72" s="198">
        <v>0.25646756153899003</v>
      </c>
      <c r="Q72" s="193">
        <v>9.5221092827661252E-2</v>
      </c>
      <c r="R72" s="192">
        <v>150</v>
      </c>
      <c r="S72" s="194">
        <f t="shared" si="7"/>
        <v>1.709783743593267</v>
      </c>
      <c r="T72" s="194">
        <f t="shared" si="8"/>
        <v>0.63480728551774168</v>
      </c>
      <c r="U72" s="200">
        <v>1.3999999999999846E-3</v>
      </c>
      <c r="V72" s="185">
        <f t="shared" si="9"/>
        <v>18.319111538499488</v>
      </c>
      <c r="W72" s="185">
        <f t="shared" si="10"/>
        <v>6.8015066305473075</v>
      </c>
      <c r="X72" s="188" t="s">
        <v>172</v>
      </c>
    </row>
    <row r="73" spans="15:24" x14ac:dyDescent="0.25">
      <c r="O73" s="192">
        <v>343</v>
      </c>
      <c r="P73" s="198">
        <v>0.32057063937427999</v>
      </c>
      <c r="Q73" s="193">
        <v>0.15039394283959437</v>
      </c>
      <c r="R73" s="192">
        <v>140</v>
      </c>
      <c r="S73" s="194">
        <f t="shared" si="7"/>
        <v>2.2897902812448567</v>
      </c>
      <c r="T73" s="194">
        <f t="shared" si="8"/>
        <v>1.0742424488542455</v>
      </c>
      <c r="U73" s="200">
        <v>3.0999999999999917E-3</v>
      </c>
      <c r="V73" s="185">
        <f t="shared" si="9"/>
        <v>10.340988366912285</v>
      </c>
      <c r="W73" s="185">
        <f t="shared" si="10"/>
        <v>4.8514175109546702</v>
      </c>
      <c r="X73" s="188" t="s">
        <v>172</v>
      </c>
    </row>
    <row r="74" spans="15:24" x14ac:dyDescent="0.25">
      <c r="O74" s="192">
        <v>350</v>
      </c>
      <c r="P74" s="198">
        <v>0.47319523729009999</v>
      </c>
      <c r="Q74" s="193">
        <v>0.14135144841549502</v>
      </c>
      <c r="R74" s="192">
        <v>150</v>
      </c>
      <c r="S74" s="194">
        <f t="shared" si="7"/>
        <v>3.1546349152673332</v>
      </c>
      <c r="T74" s="194">
        <f t="shared" si="8"/>
        <v>0.94234298943663353</v>
      </c>
      <c r="U74" s="200">
        <v>3.0999999999999917E-3</v>
      </c>
      <c r="V74" s="185">
        <f t="shared" si="9"/>
        <v>15.264362493229072</v>
      </c>
      <c r="W74" s="185">
        <f t="shared" si="10"/>
        <v>4.5597241424353356</v>
      </c>
      <c r="X74" s="188" t="s">
        <v>172</v>
      </c>
    </row>
    <row r="75" spans="15:24" x14ac:dyDescent="0.25">
      <c r="O75" s="189">
        <v>351</v>
      </c>
      <c r="P75" s="197">
        <v>0.35698471885056998</v>
      </c>
      <c r="Q75" s="190">
        <v>0.21653379693066999</v>
      </c>
      <c r="R75" s="189">
        <v>160</v>
      </c>
      <c r="S75" s="191">
        <f t="shared" si="7"/>
        <v>2.2311544928160623</v>
      </c>
      <c r="T75" s="191">
        <f t="shared" si="8"/>
        <v>1.3533362308166874</v>
      </c>
      <c r="U75" s="201">
        <v>1.9000000000000128E-3</v>
      </c>
      <c r="V75" s="191">
        <f t="shared" si="9"/>
        <v>18.788669413187765</v>
      </c>
      <c r="W75" s="191">
        <f t="shared" si="10"/>
        <v>11.396515627929922</v>
      </c>
      <c r="X75" s="195"/>
    </row>
    <row r="76" spans="15:24" x14ac:dyDescent="0.25">
      <c r="O76" s="189">
        <v>436</v>
      </c>
      <c r="P76" s="197">
        <v>0.36010107191321999</v>
      </c>
      <c r="Q76" s="190">
        <v>0.27396926318224624</v>
      </c>
      <c r="R76" s="189">
        <v>150</v>
      </c>
      <c r="S76" s="191">
        <f t="shared" si="7"/>
        <v>2.4006738127548002</v>
      </c>
      <c r="T76" s="191">
        <f t="shared" si="8"/>
        <v>1.8264617545483084</v>
      </c>
      <c r="U76" s="201">
        <v>2.0000000000000018E-3</v>
      </c>
      <c r="V76" s="191">
        <f t="shared" si="9"/>
        <v>18.005053595660982</v>
      </c>
      <c r="W76" s="191">
        <f t="shared" si="10"/>
        <v>13.698463159112301</v>
      </c>
      <c r="X76" s="195"/>
    </row>
    <row r="77" spans="15:24" x14ac:dyDescent="0.25">
      <c r="O77" s="189">
        <v>439</v>
      </c>
      <c r="P77" s="197">
        <v>2.9943162613702401</v>
      </c>
      <c r="Q77" s="190">
        <v>0.58095881965063745</v>
      </c>
      <c r="R77" s="189">
        <v>100</v>
      </c>
      <c r="S77" s="191">
        <f t="shared" si="7"/>
        <v>29.943162613702398</v>
      </c>
      <c r="T77" s="191">
        <f t="shared" si="8"/>
        <v>5.8095881965063745</v>
      </c>
      <c r="U77" s="201">
        <v>1.8700000000000022E-2</v>
      </c>
      <c r="V77" s="191">
        <f t="shared" si="9"/>
        <v>16.012386424439772</v>
      </c>
      <c r="W77" s="191">
        <f t="shared" si="10"/>
        <v>3.1067316558857581</v>
      </c>
      <c r="X77" s="195"/>
    </row>
    <row r="78" spans="15:24" x14ac:dyDescent="0.25">
      <c r="O78" s="192">
        <v>440</v>
      </c>
      <c r="P78" s="198">
        <v>0.86155236948536007</v>
      </c>
      <c r="Q78" s="193">
        <v>0.17582313807427</v>
      </c>
      <c r="R78" s="192">
        <v>90</v>
      </c>
      <c r="S78" s="194">
        <f t="shared" si="7"/>
        <v>9.5728041053928905</v>
      </c>
      <c r="T78" s="194">
        <f t="shared" si="8"/>
        <v>1.9535904230474446</v>
      </c>
      <c r="U78" s="200">
        <v>9.8999999999999921E-3</v>
      </c>
      <c r="V78" s="185">
        <f t="shared" si="9"/>
        <v>8.702549186720816</v>
      </c>
      <c r="W78" s="185">
        <f t="shared" si="10"/>
        <v>1.7759912936794964</v>
      </c>
      <c r="X78" s="188" t="s">
        <v>172</v>
      </c>
    </row>
    <row r="79" spans="15:24" x14ac:dyDescent="0.25">
      <c r="O79" s="192">
        <v>441</v>
      </c>
      <c r="P79" s="198">
        <v>0.62402435211444007</v>
      </c>
      <c r="Q79" s="193">
        <v>0.16271542487476187</v>
      </c>
      <c r="R79" s="192">
        <v>90</v>
      </c>
      <c r="S79" s="194">
        <f t="shared" si="7"/>
        <v>6.9336039123826678</v>
      </c>
      <c r="T79" s="194">
        <f t="shared" si="8"/>
        <v>1.8079491652751321</v>
      </c>
      <c r="U79" s="200">
        <v>4.7999999999999987E-3</v>
      </c>
      <c r="V79" s="185">
        <f t="shared" si="9"/>
        <v>13.000507335717504</v>
      </c>
      <c r="W79" s="185">
        <f t="shared" si="10"/>
        <v>3.3899046848908729</v>
      </c>
      <c r="X79" s="188" t="s">
        <v>172</v>
      </c>
    </row>
    <row r="80" spans="15:24" x14ac:dyDescent="0.25">
      <c r="O80" s="189">
        <v>442</v>
      </c>
      <c r="P80" s="197">
        <v>0.74831808175628001</v>
      </c>
      <c r="Q80" s="190">
        <v>0.58524009427813495</v>
      </c>
      <c r="R80" s="189">
        <v>100</v>
      </c>
      <c r="S80" s="191">
        <f t="shared" si="7"/>
        <v>7.4831808175627996</v>
      </c>
      <c r="T80" s="191">
        <f t="shared" si="8"/>
        <v>5.8524009427813493</v>
      </c>
      <c r="U80" s="201">
        <v>8.0000000000000071E-3</v>
      </c>
      <c r="V80" s="191">
        <f t="shared" si="9"/>
        <v>9.3539760219534926</v>
      </c>
      <c r="W80" s="191">
        <f t="shared" si="10"/>
        <v>7.3155011784766799</v>
      </c>
      <c r="X80" s="195"/>
    </row>
    <row r="81" spans="15:24" x14ac:dyDescent="0.25">
      <c r="O81" s="192">
        <v>443</v>
      </c>
      <c r="P81" s="198">
        <v>0.53337838091197998</v>
      </c>
      <c r="Q81" s="193">
        <v>0.16369676487523999</v>
      </c>
      <c r="R81" s="192">
        <v>90</v>
      </c>
      <c r="S81" s="194">
        <f t="shared" si="7"/>
        <v>5.9264264545775553</v>
      </c>
      <c r="T81" s="194">
        <f t="shared" si="8"/>
        <v>1.8188529430582221</v>
      </c>
      <c r="U81" s="200">
        <v>3.8999999999999868E-3</v>
      </c>
      <c r="V81" s="185">
        <f t="shared" si="9"/>
        <v>13.676368741332864</v>
      </c>
      <c r="W81" s="185">
        <f t="shared" si="10"/>
        <v>4.197352945518988</v>
      </c>
      <c r="X81" s="188" t="s">
        <v>172</v>
      </c>
    </row>
    <row r="82" spans="15:24" x14ac:dyDescent="0.25">
      <c r="O82" s="192">
        <v>444</v>
      </c>
      <c r="P82" s="198">
        <v>0.74561143823581988</v>
      </c>
      <c r="Q82" s="193">
        <v>0.18667586705169997</v>
      </c>
      <c r="R82" s="192">
        <v>90</v>
      </c>
      <c r="S82" s="194">
        <f t="shared" si="7"/>
        <v>8.284571535953555</v>
      </c>
      <c r="T82" s="194">
        <f t="shared" si="8"/>
        <v>2.074176300574444</v>
      </c>
      <c r="U82" s="200">
        <v>8.3000000000000018E-3</v>
      </c>
      <c r="V82" s="185">
        <f t="shared" si="9"/>
        <v>8.9832703401905984</v>
      </c>
      <c r="W82" s="185">
        <f t="shared" si="10"/>
        <v>2.2491068319481915</v>
      </c>
      <c r="X82" s="188" t="s">
        <v>172</v>
      </c>
    </row>
    <row r="83" spans="15:24" x14ac:dyDescent="0.25">
      <c r="O83" s="192">
        <v>445</v>
      </c>
      <c r="P83" s="198">
        <v>0.93145151485235989</v>
      </c>
      <c r="Q83" s="193">
        <v>6.4047727276069985E-2</v>
      </c>
      <c r="R83" s="192">
        <v>90</v>
      </c>
      <c r="S83" s="194">
        <f t="shared" si="7"/>
        <v>10.349461276137333</v>
      </c>
      <c r="T83" s="194">
        <f t="shared" si="8"/>
        <v>0.71164141417855542</v>
      </c>
      <c r="U83" s="200">
        <v>4.7000000000000097E-3</v>
      </c>
      <c r="V83" s="185">
        <f t="shared" si="9"/>
        <v>19.81811733728421</v>
      </c>
      <c r="W83" s="185">
        <f t="shared" si="10"/>
        <v>1.3627176016185074</v>
      </c>
      <c r="X83" s="188" t="s">
        <v>172</v>
      </c>
    </row>
    <row r="84" spans="15:24" x14ac:dyDescent="0.25">
      <c r="O84" s="192">
        <v>446</v>
      </c>
      <c r="P84" s="198">
        <v>1.2514082631396399</v>
      </c>
      <c r="Q84" s="193">
        <v>0.10247055551221562</v>
      </c>
      <c r="R84" s="192">
        <v>90</v>
      </c>
      <c r="S84" s="194">
        <f t="shared" si="7"/>
        <v>13.904536257107111</v>
      </c>
      <c r="T84" s="194">
        <f t="shared" si="8"/>
        <v>1.138561727913507</v>
      </c>
      <c r="U84" s="200">
        <v>8.9999999999999802E-3</v>
      </c>
      <c r="V84" s="185">
        <f t="shared" si="9"/>
        <v>13.904536257107141</v>
      </c>
      <c r="W84" s="185">
        <f t="shared" si="10"/>
        <v>1.1385617279135094</v>
      </c>
      <c r="X84" s="188" t="s">
        <v>172</v>
      </c>
    </row>
    <row r="85" spans="15:24" x14ac:dyDescent="0.25">
      <c r="O85" s="192">
        <v>447</v>
      </c>
      <c r="P85" s="198">
        <v>1.00317261593764</v>
      </c>
      <c r="Q85" s="193">
        <v>6.9987888624701872E-2</v>
      </c>
      <c r="R85" s="192">
        <v>90</v>
      </c>
      <c r="S85" s="194">
        <f t="shared" si="7"/>
        <v>11.146362399307112</v>
      </c>
      <c r="T85" s="194">
        <f t="shared" si="8"/>
        <v>0.77764320694113198</v>
      </c>
      <c r="U85" s="200">
        <v>9.5000000000000084E-3</v>
      </c>
      <c r="V85" s="185">
        <f t="shared" si="9"/>
        <v>10.55971174671199</v>
      </c>
      <c r="W85" s="185">
        <f t="shared" si="10"/>
        <v>0.73671461710212427</v>
      </c>
      <c r="X85" s="188" t="s">
        <v>172</v>
      </c>
    </row>
    <row r="86" spans="15:24" x14ac:dyDescent="0.25">
      <c r="O86" s="192">
        <v>448</v>
      </c>
      <c r="P86" s="198">
        <v>0.67066455629003996</v>
      </c>
      <c r="Q86" s="193">
        <v>4.7758252624742502E-2</v>
      </c>
      <c r="R86" s="192">
        <v>90</v>
      </c>
      <c r="S86" s="194">
        <f t="shared" si="7"/>
        <v>7.4518284032226667</v>
      </c>
      <c r="T86" s="194">
        <f t="shared" si="8"/>
        <v>0.53064725138602786</v>
      </c>
      <c r="U86" s="200">
        <v>4.500000000000004E-3</v>
      </c>
      <c r="V86" s="185">
        <f t="shared" si="9"/>
        <v>14.903656806445319</v>
      </c>
      <c r="W86" s="185">
        <f t="shared" si="10"/>
        <v>1.0612945027720548</v>
      </c>
      <c r="X86" s="188" t="s">
        <v>172</v>
      </c>
    </row>
    <row r="87" spans="15:24" x14ac:dyDescent="0.25">
      <c r="O87" s="192">
        <v>449</v>
      </c>
      <c r="P87" s="198">
        <v>0.67506134010429997</v>
      </c>
      <c r="Q87" s="193">
        <v>6.1576158910364685E-2</v>
      </c>
      <c r="R87" s="192">
        <v>90</v>
      </c>
      <c r="S87" s="194">
        <f t="shared" si="7"/>
        <v>7.5006815567144445</v>
      </c>
      <c r="T87" s="194">
        <f t="shared" si="8"/>
        <v>0.68417954344849652</v>
      </c>
      <c r="U87" s="200">
        <v>6.1999999999999833E-3</v>
      </c>
      <c r="V87" s="185">
        <f t="shared" si="9"/>
        <v>10.888086130714544</v>
      </c>
      <c r="W87" s="185">
        <f t="shared" si="10"/>
        <v>0.99316385339298152</v>
      </c>
      <c r="X87" s="188" t="s">
        <v>172</v>
      </c>
    </row>
    <row r="88" spans="15:24" x14ac:dyDescent="0.25">
      <c r="O88" s="192">
        <v>451</v>
      </c>
      <c r="P88" s="198">
        <v>0.56237380340356002</v>
      </c>
      <c r="Q88" s="193">
        <v>3.9018541058784682E-2</v>
      </c>
      <c r="R88" s="192">
        <v>95</v>
      </c>
      <c r="S88" s="194">
        <f t="shared" si="7"/>
        <v>5.9197242463532636</v>
      </c>
      <c r="T88" s="194">
        <f t="shared" si="8"/>
        <v>0.41072148482931242</v>
      </c>
      <c r="U88" s="200">
        <v>4.2999999999999983E-3</v>
      </c>
      <c r="V88" s="185">
        <f t="shared" si="9"/>
        <v>13.078460544268843</v>
      </c>
      <c r="W88" s="185">
        <f t="shared" si="10"/>
        <v>0.90740793159964417</v>
      </c>
      <c r="X88" s="188" t="s">
        <v>172</v>
      </c>
    </row>
    <row r="89" spans="15:24" x14ac:dyDescent="0.25">
      <c r="O89" s="192">
        <v>453</v>
      </c>
      <c r="P89" s="198">
        <v>0.32430437517212002</v>
      </c>
      <c r="Q89" s="193">
        <v>2.1674711900227343E-2</v>
      </c>
      <c r="R89" s="192">
        <v>110</v>
      </c>
      <c r="S89" s="194">
        <f t="shared" si="7"/>
        <v>2.9482215924738182</v>
      </c>
      <c r="T89" s="194">
        <f t="shared" si="8"/>
        <v>0.19704283545661222</v>
      </c>
      <c r="U89" s="200">
        <v>1.7000000000000071E-3</v>
      </c>
      <c r="V89" s="185">
        <f t="shared" si="9"/>
        <v>19.076727951301098</v>
      </c>
      <c r="W89" s="185">
        <f t="shared" si="10"/>
        <v>1.2749830529545443</v>
      </c>
      <c r="X89" s="188" t="s">
        <v>172</v>
      </c>
    </row>
    <row r="90" spans="15:24" x14ac:dyDescent="0.25">
      <c r="O90" s="192">
        <v>455</v>
      </c>
      <c r="P90" s="198">
        <v>0.42750517220431999</v>
      </c>
      <c r="Q90" s="193">
        <v>2.9986494497440622E-2</v>
      </c>
      <c r="R90" s="192">
        <v>100</v>
      </c>
      <c r="S90" s="194">
        <f t="shared" si="7"/>
        <v>4.2750517220431998</v>
      </c>
      <c r="T90" s="194">
        <f t="shared" si="8"/>
        <v>0.29986494497440619</v>
      </c>
      <c r="U90" s="200">
        <v>2.1000000000000185E-3</v>
      </c>
      <c r="V90" s="185">
        <f t="shared" si="9"/>
        <v>20.357389152586489</v>
      </c>
      <c r="W90" s="185">
        <f t="shared" si="10"/>
        <v>1.4279283094019219</v>
      </c>
      <c r="X90" s="188" t="s">
        <v>172</v>
      </c>
    </row>
    <row r="91" spans="15:24" x14ac:dyDescent="0.25">
      <c r="O91" s="189">
        <v>456</v>
      </c>
      <c r="P91" s="197">
        <v>2.0222215051616801</v>
      </c>
      <c r="Q91" s="190">
        <v>0.26903278395002872</v>
      </c>
      <c r="R91" s="189">
        <v>260</v>
      </c>
      <c r="S91" s="191">
        <f t="shared" si="7"/>
        <v>7.7777750198526157</v>
      </c>
      <c r="T91" s="191">
        <f t="shared" si="8"/>
        <v>1.0347414767308796</v>
      </c>
      <c r="U91" s="201">
        <v>1.9800000000000012E-2</v>
      </c>
      <c r="V91" s="191">
        <f t="shared" si="9"/>
        <v>10.213239925058984</v>
      </c>
      <c r="W91" s="191">
        <f t="shared" si="10"/>
        <v>1.3587514340910534</v>
      </c>
      <c r="X91" s="195"/>
    </row>
    <row r="92" spans="15:24" x14ac:dyDescent="0.25">
      <c r="O92" s="189">
        <v>457</v>
      </c>
      <c r="P92" s="197">
        <v>1.1336781018156401</v>
      </c>
      <c r="Q92" s="190">
        <v>0.21615742767736373</v>
      </c>
      <c r="R92" s="189">
        <v>250</v>
      </c>
      <c r="S92" s="191">
        <f t="shared" si="7"/>
        <v>4.5347124072625604</v>
      </c>
      <c r="T92" s="191">
        <f t="shared" si="8"/>
        <v>0.86462971070945494</v>
      </c>
      <c r="U92" s="201">
        <v>1.0300000000000004E-2</v>
      </c>
      <c r="V92" s="191">
        <f t="shared" si="9"/>
        <v>11.006583512773201</v>
      </c>
      <c r="W92" s="191">
        <f t="shared" si="10"/>
        <v>2.098615802692851</v>
      </c>
      <c r="X92" s="195"/>
    </row>
    <row r="93" spans="15:24" x14ac:dyDescent="0.25">
      <c r="O93" s="189">
        <v>458</v>
      </c>
      <c r="P93" s="197">
        <v>1.4723180433944001</v>
      </c>
      <c r="Q93" s="190">
        <v>0.45811792712729493</v>
      </c>
      <c r="R93" s="189">
        <v>250</v>
      </c>
      <c r="S93" s="191">
        <f t="shared" si="7"/>
        <v>5.8892721735776004</v>
      </c>
      <c r="T93" s="191">
        <f t="shared" si="8"/>
        <v>1.8324717085091797</v>
      </c>
      <c r="U93" s="201">
        <v>9.9000000000000199E-3</v>
      </c>
      <c r="V93" s="191">
        <f t="shared" si="9"/>
        <v>14.871899428226234</v>
      </c>
      <c r="W93" s="191">
        <f t="shared" si="10"/>
        <v>4.6274538093666067</v>
      </c>
      <c r="X93" s="195"/>
    </row>
    <row r="94" spans="15:24" x14ac:dyDescent="0.25">
      <c r="O94" s="189">
        <v>459</v>
      </c>
      <c r="P94" s="197">
        <v>1.2008849810370801</v>
      </c>
      <c r="Q94" s="190">
        <v>0.20862913989948373</v>
      </c>
      <c r="R94" s="189">
        <v>250</v>
      </c>
      <c r="S94" s="191">
        <f t="shared" si="7"/>
        <v>4.8035399241483203</v>
      </c>
      <c r="T94" s="191">
        <f t="shared" si="8"/>
        <v>0.83451655959793491</v>
      </c>
      <c r="U94" s="201">
        <v>6.9000000000000172E-3</v>
      </c>
      <c r="V94" s="191">
        <f t="shared" si="9"/>
        <v>17.404130159957639</v>
      </c>
      <c r="W94" s="191">
        <f t="shared" si="10"/>
        <v>3.0236107231809162</v>
      </c>
      <c r="X94" s="195"/>
    </row>
    <row r="95" spans="15:24" x14ac:dyDescent="0.25">
      <c r="O95" s="192">
        <v>460</v>
      </c>
      <c r="P95" s="198">
        <v>0.70097364508676874</v>
      </c>
      <c r="Q95" s="193">
        <v>5.6064490880406249E-2</v>
      </c>
      <c r="R95" s="192">
        <v>240</v>
      </c>
      <c r="S95" s="194">
        <f t="shared" si="7"/>
        <v>2.9207235211948697</v>
      </c>
      <c r="T95" s="194">
        <f t="shared" si="8"/>
        <v>0.23360204533502604</v>
      </c>
      <c r="U95" s="200">
        <v>5.0000000000000044E-3</v>
      </c>
      <c r="V95" s="185">
        <f t="shared" si="9"/>
        <v>14.019472901735364</v>
      </c>
      <c r="W95" s="185">
        <f t="shared" si="10"/>
        <v>1.1212898176081241</v>
      </c>
      <c r="X95" s="188" t="s">
        <v>172</v>
      </c>
    </row>
    <row r="96" spans="15:24" x14ac:dyDescent="0.25">
      <c r="O96" s="192">
        <v>461</v>
      </c>
      <c r="P96" s="198">
        <v>1.3888700852562501</v>
      </c>
      <c r="Q96" s="193">
        <v>0.12061759799112624</v>
      </c>
      <c r="R96" s="192">
        <v>250</v>
      </c>
      <c r="S96" s="194">
        <f t="shared" si="7"/>
        <v>5.5554803410250004</v>
      </c>
      <c r="T96" s="194">
        <f t="shared" si="8"/>
        <v>0.48247039196450497</v>
      </c>
      <c r="U96" s="200">
        <v>1.0800000000000004E-2</v>
      </c>
      <c r="V96" s="185">
        <f t="shared" si="9"/>
        <v>12.859908196817127</v>
      </c>
      <c r="W96" s="185">
        <f t="shared" si="10"/>
        <v>1.1168296110289462</v>
      </c>
      <c r="X96" s="188" t="s">
        <v>172</v>
      </c>
    </row>
    <row r="97" spans="15:24" x14ac:dyDescent="0.25">
      <c r="O97" s="192">
        <v>462</v>
      </c>
      <c r="P97" s="198">
        <v>1.3211677463677476</v>
      </c>
      <c r="Q97" s="193">
        <v>0.14362831998197687</v>
      </c>
      <c r="R97" s="192">
        <v>260</v>
      </c>
      <c r="S97" s="194">
        <f t="shared" si="7"/>
        <v>5.0814144091067215</v>
      </c>
      <c r="T97" s="194">
        <f t="shared" si="8"/>
        <v>0.55241661531529562</v>
      </c>
      <c r="U97" s="200">
        <v>7.5999999999999956E-3</v>
      </c>
      <c r="V97" s="185">
        <f t="shared" si="9"/>
        <v>17.38378613641774</v>
      </c>
      <c r="W97" s="185">
        <f t="shared" si="10"/>
        <v>1.8898463155523282</v>
      </c>
      <c r="X97" s="188" t="s">
        <v>172</v>
      </c>
    </row>
    <row r="98" spans="15:24" x14ac:dyDescent="0.25">
      <c r="O98" s="192">
        <v>463</v>
      </c>
      <c r="P98" s="198">
        <v>1.243345664936105</v>
      </c>
      <c r="Q98" s="193">
        <v>9.6000141265263447E-2</v>
      </c>
      <c r="R98" s="192">
        <v>260</v>
      </c>
      <c r="S98" s="194">
        <f t="shared" si="7"/>
        <v>4.7820987112927114</v>
      </c>
      <c r="T98" s="194">
        <f t="shared" si="8"/>
        <v>0.36923131255870556</v>
      </c>
      <c r="U98" s="200">
        <v>6.5000000000000058E-3</v>
      </c>
      <c r="V98" s="185">
        <f t="shared" si="9"/>
        <v>19.128394845170828</v>
      </c>
      <c r="W98" s="185">
        <f t="shared" si="10"/>
        <v>1.4769252502348209</v>
      </c>
      <c r="X98" s="188" t="s">
        <v>172</v>
      </c>
    </row>
    <row r="99" spans="15:24" x14ac:dyDescent="0.25">
      <c r="O99" s="192">
        <v>464</v>
      </c>
      <c r="P99" s="198">
        <v>0.96877795638711239</v>
      </c>
      <c r="Q99" s="193">
        <v>6.7367007267758114E-2</v>
      </c>
      <c r="R99" s="192">
        <v>240</v>
      </c>
      <c r="S99" s="194">
        <f t="shared" si="7"/>
        <v>4.036574818279635</v>
      </c>
      <c r="T99" s="194">
        <f t="shared" si="8"/>
        <v>0.28069586361565879</v>
      </c>
      <c r="U99" s="200">
        <v>5.6999999999999829E-3</v>
      </c>
      <c r="V99" s="185">
        <f t="shared" si="9"/>
        <v>16.996104498019566</v>
      </c>
      <c r="W99" s="185">
        <f t="shared" si="10"/>
        <v>1.1818773204869879</v>
      </c>
      <c r="X99" s="188" t="s">
        <v>172</v>
      </c>
    </row>
    <row r="100" spans="15:24" x14ac:dyDescent="0.25">
      <c r="O100" s="192">
        <v>466</v>
      </c>
      <c r="P100" s="198">
        <v>0.46451618132306999</v>
      </c>
      <c r="Q100" s="193">
        <v>9.7761971908907508E-2</v>
      </c>
      <c r="R100" s="192">
        <v>90</v>
      </c>
      <c r="S100" s="194">
        <f t="shared" si="7"/>
        <v>5.1612909035896664</v>
      </c>
      <c r="T100" s="194">
        <f t="shared" si="8"/>
        <v>1.0862441323211947</v>
      </c>
      <c r="U100" s="200">
        <v>2.0000000000000018E-3</v>
      </c>
      <c r="V100" s="185">
        <f t="shared" si="9"/>
        <v>23.225809066153481</v>
      </c>
      <c r="W100" s="185">
        <f t="shared" si="10"/>
        <v>4.8880985954453715</v>
      </c>
      <c r="X100" s="188" t="s">
        <v>172</v>
      </c>
    </row>
    <row r="101" spans="15:24" x14ac:dyDescent="0.25">
      <c r="O101" s="192">
        <v>468</v>
      </c>
      <c r="P101" s="198">
        <v>0.51244036630343248</v>
      </c>
      <c r="Q101" s="193">
        <v>4.1977385556936253E-2</v>
      </c>
      <c r="R101" s="192">
        <v>100</v>
      </c>
      <c r="S101" s="194">
        <f t="shared" si="7"/>
        <v>5.1244036630343244</v>
      </c>
      <c r="T101" s="194">
        <f t="shared" si="8"/>
        <v>0.41977385556936253</v>
      </c>
      <c r="U101" s="200">
        <v>1.799999999999996E-3</v>
      </c>
      <c r="V101" s="185">
        <f t="shared" si="9"/>
        <v>28.468909239079643</v>
      </c>
      <c r="W101" s="185">
        <f t="shared" si="10"/>
        <v>2.3320769753853527</v>
      </c>
      <c r="X101" s="188" t="s">
        <v>172</v>
      </c>
    </row>
    <row r="102" spans="15:24" x14ac:dyDescent="0.25">
      <c r="O102" s="192">
        <v>472</v>
      </c>
      <c r="P102" s="198">
        <v>0.81061645169894003</v>
      </c>
      <c r="Q102" s="193">
        <v>0.11480892475704249</v>
      </c>
      <c r="R102" s="192">
        <v>250</v>
      </c>
      <c r="S102" s="194">
        <f t="shared" si="7"/>
        <v>3.2424658067957601</v>
      </c>
      <c r="T102" s="194">
        <f t="shared" si="8"/>
        <v>0.45923569902816996</v>
      </c>
      <c r="U102" s="200">
        <v>5.0000000000000044E-3</v>
      </c>
      <c r="V102" s="185">
        <f t="shared" si="9"/>
        <v>16.212329033978786</v>
      </c>
      <c r="W102" s="185">
        <f t="shared" si="10"/>
        <v>2.2961784951408477</v>
      </c>
      <c r="X102" s="188" t="s">
        <v>172</v>
      </c>
    </row>
    <row r="103" spans="15:24" x14ac:dyDescent="0.25">
      <c r="O103" s="192">
        <v>476</v>
      </c>
      <c r="P103" s="198">
        <v>2.4072173760262299</v>
      </c>
      <c r="Q103" s="193">
        <v>0.22661801640854501</v>
      </c>
      <c r="R103" s="192">
        <v>190</v>
      </c>
      <c r="S103" s="194">
        <f t="shared" si="7"/>
        <v>12.669565136980157</v>
      </c>
      <c r="T103" s="194">
        <f t="shared" si="8"/>
        <v>1.1927264021502368</v>
      </c>
      <c r="U103" s="200">
        <v>1.4800000000000008E-2</v>
      </c>
      <c r="V103" s="185">
        <f t="shared" si="9"/>
        <v>16.26498227044749</v>
      </c>
      <c r="W103" s="185">
        <f t="shared" si="10"/>
        <v>1.5312028135712492</v>
      </c>
      <c r="X103" s="188" t="s">
        <v>172</v>
      </c>
    </row>
    <row r="104" spans="15:24" x14ac:dyDescent="0.25">
      <c r="O104" s="192">
        <v>477</v>
      </c>
      <c r="P104" s="198">
        <v>1.25426288924901</v>
      </c>
      <c r="Q104" s="193">
        <v>9.2849245994618107E-2</v>
      </c>
      <c r="R104" s="192">
        <v>200</v>
      </c>
      <c r="S104" s="194">
        <f t="shared" si="7"/>
        <v>6.2713144462450492</v>
      </c>
      <c r="T104" s="194">
        <f t="shared" si="8"/>
        <v>0.46424622997309051</v>
      </c>
      <c r="U104" s="200">
        <v>8.5999999999999965E-3</v>
      </c>
      <c r="V104" s="185">
        <f t="shared" si="9"/>
        <v>14.584452200569888</v>
      </c>
      <c r="W104" s="185">
        <f t="shared" si="10"/>
        <v>1.0796423952862575</v>
      </c>
      <c r="X104" s="188" t="s">
        <v>172</v>
      </c>
    </row>
    <row r="105" spans="15:24" x14ac:dyDescent="0.25">
      <c r="O105" s="192">
        <v>478</v>
      </c>
      <c r="P105" s="198">
        <v>1.13454858480537</v>
      </c>
      <c r="Q105" s="193">
        <v>0.13873152089047752</v>
      </c>
      <c r="R105" s="192">
        <v>200</v>
      </c>
      <c r="S105" s="194">
        <f t="shared" si="7"/>
        <v>5.6727429240268501</v>
      </c>
      <c r="T105" s="194">
        <f t="shared" si="8"/>
        <v>0.69365760445238756</v>
      </c>
      <c r="U105" s="200">
        <v>7.1999999999999842E-3</v>
      </c>
      <c r="V105" s="185">
        <f t="shared" si="9"/>
        <v>15.757619233407953</v>
      </c>
      <c r="W105" s="185">
        <f t="shared" si="10"/>
        <v>1.9268266790344144</v>
      </c>
      <c r="X105" s="188" t="s">
        <v>172</v>
      </c>
    </row>
    <row r="106" spans="15:24" x14ac:dyDescent="0.25">
      <c r="O106" s="192">
        <v>479</v>
      </c>
      <c r="P106" s="198">
        <v>0.99956471075489506</v>
      </c>
      <c r="Q106" s="193">
        <v>0.13381758775690752</v>
      </c>
      <c r="R106" s="192">
        <v>215</v>
      </c>
      <c r="S106" s="194">
        <f t="shared" si="7"/>
        <v>4.6491381895576511</v>
      </c>
      <c r="T106" s="194">
        <f t="shared" si="8"/>
        <v>0.62240738491584902</v>
      </c>
      <c r="U106" s="200">
        <v>6.1999999999999833E-3</v>
      </c>
      <c r="V106" s="185">
        <f t="shared" si="9"/>
        <v>16.122011463788674</v>
      </c>
      <c r="W106" s="185">
        <f t="shared" si="10"/>
        <v>2.1583481896275467</v>
      </c>
      <c r="X106" s="188" t="s">
        <v>172</v>
      </c>
    </row>
    <row r="107" spans="15:24" x14ac:dyDescent="0.25">
      <c r="O107" s="192">
        <v>480</v>
      </c>
      <c r="P107" s="198">
        <v>1.1932436975735501</v>
      </c>
      <c r="Q107" s="193">
        <v>0.13854419010912436</v>
      </c>
      <c r="R107" s="192">
        <v>220</v>
      </c>
      <c r="S107" s="194">
        <f t="shared" si="7"/>
        <v>5.4238349889706825</v>
      </c>
      <c r="T107" s="194">
        <f t="shared" si="8"/>
        <v>0.62974631867783804</v>
      </c>
      <c r="U107" s="200">
        <v>6.5000000000000058E-3</v>
      </c>
      <c r="V107" s="185">
        <f t="shared" si="9"/>
        <v>18.357595347285372</v>
      </c>
      <c r="W107" s="185">
        <f t="shared" si="10"/>
        <v>2.1314490786019116</v>
      </c>
      <c r="X107" s="188" t="s">
        <v>172</v>
      </c>
    </row>
    <row r="108" spans="15:24" x14ac:dyDescent="0.25">
      <c r="O108" s="192">
        <v>481</v>
      </c>
      <c r="P108" s="198">
        <v>0.85419170023644253</v>
      </c>
      <c r="Q108" s="193">
        <v>0.1175630155218606</v>
      </c>
      <c r="R108" s="192">
        <v>190</v>
      </c>
      <c r="S108" s="194">
        <f t="shared" si="7"/>
        <v>4.4957457907181189</v>
      </c>
      <c r="T108" s="194">
        <f t="shared" si="8"/>
        <v>0.61875271327295056</v>
      </c>
      <c r="U108" s="200">
        <v>5.0999999999999934E-3</v>
      </c>
      <c r="V108" s="185">
        <f t="shared" si="9"/>
        <v>16.748856867381249</v>
      </c>
      <c r="W108" s="185">
        <f t="shared" si="10"/>
        <v>2.3051571670953086</v>
      </c>
      <c r="X108" s="188" t="s">
        <v>172</v>
      </c>
    </row>
    <row r="109" spans="15:24" x14ac:dyDescent="0.25">
      <c r="O109" s="189">
        <v>484</v>
      </c>
      <c r="P109" s="197">
        <v>1.3348544727944125</v>
      </c>
      <c r="Q109" s="190">
        <v>0.29341896581978877</v>
      </c>
      <c r="R109" s="189">
        <v>250</v>
      </c>
      <c r="S109" s="191">
        <f t="shared" si="7"/>
        <v>5.33941789117765</v>
      </c>
      <c r="T109" s="191">
        <f t="shared" si="8"/>
        <v>1.1736758632791551</v>
      </c>
      <c r="U109" s="201">
        <v>9.4000000000000195E-3</v>
      </c>
      <c r="V109" s="191">
        <f t="shared" si="9"/>
        <v>14.200579497812868</v>
      </c>
      <c r="W109" s="191">
        <f t="shared" si="10"/>
        <v>3.1214783597849802</v>
      </c>
      <c r="X109" s="195"/>
    </row>
    <row r="110" spans="15:24" x14ac:dyDescent="0.25">
      <c r="O110" s="189">
        <v>485</v>
      </c>
      <c r="P110" s="197">
        <v>1.1993748002938676</v>
      </c>
      <c r="Q110" s="190">
        <v>0.43744319109833879</v>
      </c>
      <c r="R110" s="189">
        <v>260</v>
      </c>
      <c r="S110" s="191">
        <f t="shared" si="7"/>
        <v>4.6129800011302597</v>
      </c>
      <c r="T110" s="191">
        <f t="shared" si="8"/>
        <v>1.6824738119166875</v>
      </c>
      <c r="U110" s="201">
        <v>8.1999999999999851E-3</v>
      </c>
      <c r="V110" s="191">
        <f t="shared" si="9"/>
        <v>14.626521954803289</v>
      </c>
      <c r="W110" s="191">
        <f t="shared" si="10"/>
        <v>5.3346730621748728</v>
      </c>
      <c r="X110" s="195"/>
    </row>
    <row r="111" spans="15:24" x14ac:dyDescent="0.25">
      <c r="O111" s="192">
        <v>486</v>
      </c>
      <c r="P111" s="198">
        <v>1.1397797508432075</v>
      </c>
      <c r="Q111" s="193">
        <v>0.2226831592908475</v>
      </c>
      <c r="R111" s="192">
        <v>260</v>
      </c>
      <c r="S111" s="194">
        <f t="shared" si="7"/>
        <v>4.3837682724738745</v>
      </c>
      <c r="T111" s="194">
        <f t="shared" si="8"/>
        <v>0.85647368958018266</v>
      </c>
      <c r="U111" s="200">
        <v>7.3000000000000009E-3</v>
      </c>
      <c r="V111" s="185">
        <f t="shared" si="9"/>
        <v>15.613421244427498</v>
      </c>
      <c r="W111" s="185">
        <f t="shared" si="10"/>
        <v>3.0504542368609244</v>
      </c>
      <c r="X111" s="188" t="s">
        <v>172</v>
      </c>
    </row>
    <row r="112" spans="15:24" x14ac:dyDescent="0.25">
      <c r="O112" s="189">
        <v>487</v>
      </c>
      <c r="P112" s="197">
        <v>1.0275484426400625</v>
      </c>
      <c r="Q112" s="190">
        <v>0.32987097317754627</v>
      </c>
      <c r="R112" s="189">
        <v>250</v>
      </c>
      <c r="S112" s="191">
        <f t="shared" si="7"/>
        <v>4.11019377056025</v>
      </c>
      <c r="T112" s="191">
        <f t="shared" si="8"/>
        <v>1.3194838927101851</v>
      </c>
      <c r="U112" s="201">
        <v>5.8999999999999886E-3</v>
      </c>
      <c r="V112" s="191">
        <f t="shared" si="9"/>
        <v>17.416075298984143</v>
      </c>
      <c r="W112" s="191">
        <f t="shared" si="10"/>
        <v>5.5910334436872358</v>
      </c>
      <c r="X112" s="195"/>
    </row>
    <row r="113" spans="15:24" x14ac:dyDescent="0.25">
      <c r="O113" s="192">
        <v>489</v>
      </c>
      <c r="P113" s="198">
        <v>0.95984970198324493</v>
      </c>
      <c r="Q113" s="193">
        <v>0.13319987271236874</v>
      </c>
      <c r="R113" s="192">
        <v>255</v>
      </c>
      <c r="S113" s="194">
        <f t="shared" si="7"/>
        <v>3.7641164783656662</v>
      </c>
      <c r="T113" s="194">
        <f t="shared" si="8"/>
        <v>0.52235244200928921</v>
      </c>
      <c r="U113" s="200">
        <v>5.8999999999999886E-3</v>
      </c>
      <c r="V113" s="185">
        <f t="shared" si="9"/>
        <v>16.268639016665198</v>
      </c>
      <c r="W113" s="185">
        <f t="shared" si="10"/>
        <v>2.2576249612265933</v>
      </c>
      <c r="X113" s="188" t="s">
        <v>172</v>
      </c>
    </row>
    <row r="114" spans="15:24" x14ac:dyDescent="0.25">
      <c r="O114" s="192">
        <v>490</v>
      </c>
      <c r="P114" s="198">
        <v>1.3355551810699124</v>
      </c>
      <c r="Q114" s="193">
        <v>0.14694131091515311</v>
      </c>
      <c r="R114" s="192">
        <v>260</v>
      </c>
      <c r="S114" s="194">
        <f t="shared" si="7"/>
        <v>5.1367506964227401</v>
      </c>
      <c r="T114" s="194">
        <f t="shared" si="8"/>
        <v>0.56515888813520421</v>
      </c>
      <c r="U114" s="200">
        <v>8.0000000000000071E-3</v>
      </c>
      <c r="V114" s="185">
        <f t="shared" si="9"/>
        <v>16.694439763373893</v>
      </c>
      <c r="W114" s="185">
        <f t="shared" si="10"/>
        <v>1.8367663864394121</v>
      </c>
      <c r="X114" s="188" t="s">
        <v>172</v>
      </c>
    </row>
    <row r="115" spans="15:24" x14ac:dyDescent="0.25">
      <c r="O115" s="189">
        <v>491</v>
      </c>
      <c r="P115" s="197">
        <v>1.1113195373306999</v>
      </c>
      <c r="Q115" s="190">
        <v>0.42729814384967868</v>
      </c>
      <c r="R115" s="189">
        <v>265</v>
      </c>
      <c r="S115" s="191">
        <f t="shared" si="7"/>
        <v>4.1936586314366027</v>
      </c>
      <c r="T115" s="191">
        <f t="shared" si="8"/>
        <v>1.612445825847844</v>
      </c>
      <c r="U115" s="201">
        <v>7.9999999999999793E-3</v>
      </c>
      <c r="V115" s="191">
        <f t="shared" si="9"/>
        <v>13.891494216633784</v>
      </c>
      <c r="W115" s="191">
        <f t="shared" si="10"/>
        <v>5.3412267981209975</v>
      </c>
      <c r="X115" s="195"/>
    </row>
    <row r="116" spans="15:24" x14ac:dyDescent="0.25">
      <c r="O116" s="192">
        <v>492</v>
      </c>
      <c r="P116" s="198">
        <v>1.0044204297234951</v>
      </c>
      <c r="Q116" s="193">
        <v>9.8506857973981551E-2</v>
      </c>
      <c r="R116" s="192">
        <v>240</v>
      </c>
      <c r="S116" s="194">
        <f t="shared" si="7"/>
        <v>4.1850851238478963</v>
      </c>
      <c r="T116" s="194">
        <f t="shared" si="8"/>
        <v>0.41044524155825646</v>
      </c>
      <c r="U116" s="200">
        <v>7.0000000000000062E-3</v>
      </c>
      <c r="V116" s="185">
        <f t="shared" si="9"/>
        <v>14.348863281764205</v>
      </c>
      <c r="W116" s="185">
        <f t="shared" si="10"/>
        <v>1.4072408281997353</v>
      </c>
      <c r="X116" s="188" t="s">
        <v>172</v>
      </c>
    </row>
    <row r="117" spans="15:24" x14ac:dyDescent="0.25">
      <c r="O117" s="192">
        <v>493</v>
      </c>
      <c r="P117" s="198">
        <v>0.71189129550605745</v>
      </c>
      <c r="Q117" s="193">
        <v>0.11919519716855126</v>
      </c>
      <c r="R117" s="192">
        <v>240</v>
      </c>
      <c r="S117" s="194">
        <f t="shared" si="7"/>
        <v>2.9662137312752397</v>
      </c>
      <c r="T117" s="194">
        <f t="shared" si="8"/>
        <v>0.49664665486896359</v>
      </c>
      <c r="U117" s="200">
        <v>4.9000000000000155E-3</v>
      </c>
      <c r="V117" s="185">
        <f t="shared" si="9"/>
        <v>14.528393785837862</v>
      </c>
      <c r="W117" s="185">
        <f t="shared" si="10"/>
        <v>2.4325550442561408</v>
      </c>
      <c r="X117" s="188" t="s">
        <v>172</v>
      </c>
    </row>
    <row r="118" spans="15:24" x14ac:dyDescent="0.25">
      <c r="O118" s="192">
        <v>495</v>
      </c>
      <c r="P118" s="198">
        <v>0.47449365167919122</v>
      </c>
      <c r="Q118" s="193">
        <v>0.10163855422220781</v>
      </c>
      <c r="R118" s="192">
        <v>100</v>
      </c>
      <c r="S118" s="194">
        <f t="shared" si="7"/>
        <v>4.7449365167919115</v>
      </c>
      <c r="T118" s="194">
        <f t="shared" si="8"/>
        <v>1.016385542222078</v>
      </c>
      <c r="U118" s="200">
        <v>1.899999999999985E-3</v>
      </c>
      <c r="V118" s="185">
        <f t="shared" si="9"/>
        <v>24.97335008837868</v>
      </c>
      <c r="W118" s="185">
        <f t="shared" si="10"/>
        <v>5.3493975906425586</v>
      </c>
      <c r="X118" s="188" t="s">
        <v>172</v>
      </c>
    </row>
    <row r="119" spans="15:24" x14ac:dyDescent="0.25">
      <c r="O119" s="192" t="s">
        <v>161</v>
      </c>
      <c r="P119" s="198">
        <v>4.5652903918580741</v>
      </c>
      <c r="Q119" s="193">
        <v>0.32968078094576247</v>
      </c>
      <c r="R119" s="192">
        <v>200</v>
      </c>
      <c r="S119" s="194">
        <f t="shared" si="7"/>
        <v>22.82645195929037</v>
      </c>
      <c r="T119" s="194">
        <f t="shared" si="8"/>
        <v>1.6484039047288124</v>
      </c>
      <c r="U119" s="200">
        <v>5.6199999999999972E-2</v>
      </c>
      <c r="V119" s="185">
        <f t="shared" si="9"/>
        <v>8.1232925122029833</v>
      </c>
      <c r="W119" s="185">
        <f t="shared" si="10"/>
        <v>0.58662060666505811</v>
      </c>
      <c r="X119" s="188" t="s">
        <v>172</v>
      </c>
    </row>
    <row r="120" spans="15:24" x14ac:dyDescent="0.25">
      <c r="O120" s="192" t="s">
        <v>162</v>
      </c>
      <c r="P120" s="198">
        <v>3.9064012036835045</v>
      </c>
      <c r="Q120" s="193">
        <v>0.27986014200084186</v>
      </c>
      <c r="R120" s="192">
        <v>225</v>
      </c>
      <c r="S120" s="194">
        <f t="shared" si="7"/>
        <v>17.361783127482241</v>
      </c>
      <c r="T120" s="194">
        <f t="shared" si="8"/>
        <v>1.243822853337075</v>
      </c>
      <c r="U120" s="200">
        <v>4.8100000000000032E-2</v>
      </c>
      <c r="V120" s="185">
        <f t="shared" si="9"/>
        <v>8.121416223874224</v>
      </c>
      <c r="W120" s="185">
        <f t="shared" si="10"/>
        <v>0.58182981704956693</v>
      </c>
      <c r="X120" s="188" t="s">
        <v>172</v>
      </c>
    </row>
    <row r="121" spans="15:24" x14ac:dyDescent="0.25">
      <c r="O121" s="192" t="s">
        <v>163</v>
      </c>
      <c r="P121" s="198">
        <v>2.7060723400921196</v>
      </c>
      <c r="Q121" s="193">
        <v>0.2276965161606487</v>
      </c>
      <c r="R121" s="192">
        <v>220</v>
      </c>
      <c r="S121" s="194">
        <f t="shared" si="7"/>
        <v>12.300328818600544</v>
      </c>
      <c r="T121" s="194">
        <f t="shared" si="8"/>
        <v>1.0349841643665849</v>
      </c>
      <c r="U121" s="200">
        <v>3.8200000000000012E-2</v>
      </c>
      <c r="V121" s="185">
        <f t="shared" si="9"/>
        <v>7.0839590054767507</v>
      </c>
      <c r="W121" s="185">
        <f t="shared" si="10"/>
        <v>0.59606417843101744</v>
      </c>
      <c r="X121" s="188" t="s">
        <v>172</v>
      </c>
    </row>
    <row r="122" spans="15:24" x14ac:dyDescent="0.25">
      <c r="O122" s="192" t="s">
        <v>164</v>
      </c>
      <c r="P122" s="198">
        <v>5.5648205519073342</v>
      </c>
      <c r="Q122" s="193">
        <v>0.4567784315278049</v>
      </c>
      <c r="R122" s="192">
        <v>225</v>
      </c>
      <c r="S122" s="194">
        <f t="shared" si="7"/>
        <v>24.732535786254818</v>
      </c>
      <c r="T122" s="194">
        <f t="shared" si="8"/>
        <v>2.0301263623457997</v>
      </c>
      <c r="U122" s="200">
        <v>4.629999999999998E-2</v>
      </c>
      <c r="V122" s="185">
        <f t="shared" si="9"/>
        <v>12.019050868050401</v>
      </c>
      <c r="W122" s="185">
        <f t="shared" si="10"/>
        <v>0.98656248710109096</v>
      </c>
      <c r="X122" s="188" t="s">
        <v>172</v>
      </c>
    </row>
    <row r="123" spans="15:24" x14ac:dyDescent="0.25">
      <c r="O123" s="192" t="s">
        <v>165</v>
      </c>
      <c r="P123" s="198">
        <v>2.6363188578275971</v>
      </c>
      <c r="Q123" s="193">
        <v>0.22969082035765123</v>
      </c>
      <c r="R123" s="192">
        <v>200</v>
      </c>
      <c r="S123" s="194">
        <f t="shared" si="7"/>
        <v>13.181594289137985</v>
      </c>
      <c r="T123" s="194">
        <f t="shared" si="8"/>
        <v>1.1484541017882561</v>
      </c>
      <c r="U123" s="200">
        <v>3.73E-2</v>
      </c>
      <c r="V123" s="185">
        <f t="shared" si="9"/>
        <v>7.0678789754091085</v>
      </c>
      <c r="W123" s="185">
        <f t="shared" si="10"/>
        <v>0.61579308406877009</v>
      </c>
      <c r="X123" s="188" t="s">
        <v>172</v>
      </c>
    </row>
    <row r="124" spans="15:24" x14ac:dyDescent="0.25">
      <c r="O124" s="192" t="s">
        <v>166</v>
      </c>
      <c r="P124" s="198">
        <v>4.3811981254817338</v>
      </c>
      <c r="Q124" s="193">
        <v>0.28524458125301061</v>
      </c>
      <c r="R124" s="192">
        <v>225</v>
      </c>
      <c r="S124" s="194">
        <f t="shared" si="7"/>
        <v>19.471991668807707</v>
      </c>
      <c r="T124" s="194">
        <f t="shared" si="8"/>
        <v>1.2677536944578249</v>
      </c>
      <c r="U124" s="200">
        <v>6.6099999999999992E-2</v>
      </c>
      <c r="V124" s="185">
        <f t="shared" si="9"/>
        <v>6.6281363471735775</v>
      </c>
      <c r="W124" s="185">
        <f t="shared" si="10"/>
        <v>0.43153491868836702</v>
      </c>
      <c r="X124" s="188" t="s">
        <v>172</v>
      </c>
    </row>
    <row r="125" spans="15:24" x14ac:dyDescent="0.25">
      <c r="O125" s="192" t="s">
        <v>167</v>
      </c>
      <c r="P125" s="198">
        <v>3.6901145330473146</v>
      </c>
      <c r="Q125" s="193">
        <v>0.24088870527801187</v>
      </c>
      <c r="R125" s="192">
        <v>225</v>
      </c>
      <c r="S125" s="194">
        <f t="shared" si="7"/>
        <v>16.400509035765843</v>
      </c>
      <c r="T125" s="194">
        <f t="shared" si="8"/>
        <v>1.0706164679022749</v>
      </c>
      <c r="U125" s="200">
        <v>4.5300000000000007E-2</v>
      </c>
      <c r="V125" s="185">
        <f t="shared" si="9"/>
        <v>8.1459481965724372</v>
      </c>
      <c r="W125" s="185">
        <f t="shared" si="10"/>
        <v>0.53176314630907695</v>
      </c>
      <c r="X125" s="188" t="s">
        <v>172</v>
      </c>
    </row>
    <row r="126" spans="15:24" x14ac:dyDescent="0.25">
      <c r="O126" s="192" t="s">
        <v>168</v>
      </c>
      <c r="P126" s="198">
        <v>0.45121104975961124</v>
      </c>
      <c r="Q126" s="193">
        <v>9.5825322814066874E-2</v>
      </c>
      <c r="R126" s="192">
        <v>120.76</v>
      </c>
      <c r="S126" s="194">
        <f t="shared" si="7"/>
        <v>3.7364280370951573</v>
      </c>
      <c r="T126" s="194">
        <f t="shared" si="8"/>
        <v>0.79351873810919893</v>
      </c>
      <c r="U126" s="182"/>
      <c r="V126" s="185"/>
      <c r="W126" s="185"/>
      <c r="X126" s="188" t="s">
        <v>172</v>
      </c>
    </row>
    <row r="127" spans="15:24" x14ac:dyDescent="0.25">
      <c r="O127" s="192" t="s">
        <v>169</v>
      </c>
      <c r="P127" s="198">
        <v>0.33445789582873969</v>
      </c>
      <c r="Q127" s="193">
        <v>8.8157527780820616E-2</v>
      </c>
      <c r="R127" s="192">
        <v>120.68</v>
      </c>
      <c r="S127" s="194">
        <f t="shared" si="7"/>
        <v>2.771444280980607</v>
      </c>
      <c r="T127" s="194">
        <f t="shared" si="8"/>
        <v>0.73050652784902725</v>
      </c>
      <c r="U127" s="182"/>
      <c r="V127" s="185"/>
      <c r="W127" s="185"/>
      <c r="X127" s="188" t="s">
        <v>172</v>
      </c>
    </row>
    <row r="128" spans="15:24" x14ac:dyDescent="0.25">
      <c r="O128" s="192" t="s">
        <v>170</v>
      </c>
      <c r="P128" s="198">
        <v>0.5549197958090818</v>
      </c>
      <c r="Q128" s="193">
        <v>0.10577066035342218</v>
      </c>
      <c r="R128" s="192">
        <v>120.76</v>
      </c>
      <c r="S128" s="194">
        <f t="shared" si="7"/>
        <v>4.595228517796305</v>
      </c>
      <c r="T128" s="194">
        <f t="shared" si="8"/>
        <v>0.87587496152221078</v>
      </c>
      <c r="U128" s="182"/>
      <c r="V128" s="185"/>
      <c r="W128" s="185"/>
      <c r="X128" s="188" t="s">
        <v>172</v>
      </c>
    </row>
    <row r="129" spans="15:24" x14ac:dyDescent="0.25">
      <c r="O129" s="192" t="s">
        <v>171</v>
      </c>
      <c r="P129" s="198">
        <v>1.3077917679488211</v>
      </c>
      <c r="Q129" s="193">
        <v>0.15765125651754186</v>
      </c>
      <c r="R129" s="192">
        <v>119.65</v>
      </c>
      <c r="S129" s="194">
        <f t="shared" si="7"/>
        <v>10.930144320508324</v>
      </c>
      <c r="T129" s="194">
        <f t="shared" si="8"/>
        <v>1.3176034811328194</v>
      </c>
      <c r="U129" s="195"/>
      <c r="V129" s="185"/>
      <c r="W129" s="185"/>
      <c r="X129" s="188" t="s">
        <v>172</v>
      </c>
    </row>
  </sheetData>
  <sortState xmlns:xlrd2="http://schemas.microsoft.com/office/spreadsheetml/2017/richdata2" ref="B6:K33">
    <sortCondition ref="B6:B33"/>
  </sortState>
  <mergeCells count="1">
    <mergeCell ref="B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Calibration-run 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Hucke Nunez, Nicole (huck4481@vandals.uidaho.edu)</cp:lastModifiedBy>
  <dcterms:created xsi:type="dcterms:W3CDTF">2015-03-05T19:28:43Z</dcterms:created>
  <dcterms:modified xsi:type="dcterms:W3CDTF">2024-06-13T23:13:11Z</dcterms:modified>
</cp:coreProperties>
</file>