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uck4481\Documents\GitHub\La_Jara\Rating Curve\"/>
    </mc:Choice>
  </mc:AlternateContent>
  <xr:revisionPtr revIDLastSave="0" documentId="13_ncr:1_{11110063-115E-4D22-9730-9864A108F6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ating curve" sheetId="1" r:id="rId1"/>
    <sheet name="discharge 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9" i="1" l="1"/>
  <c r="G40" i="1"/>
  <c r="G41" i="1"/>
  <c r="G42" i="1"/>
  <c r="G43" i="1"/>
  <c r="G38" i="1"/>
  <c r="D16" i="1"/>
  <c r="D17" i="1"/>
  <c r="D18" i="1"/>
  <c r="D19" i="1"/>
  <c r="D20" i="1"/>
  <c r="D15" i="1"/>
  <c r="J15" i="1" s="1"/>
  <c r="L15" i="1" s="1"/>
  <c r="J17" i="1"/>
  <c r="L17" i="1" s="1"/>
  <c r="J19" i="1"/>
  <c r="L19" i="1" s="1"/>
  <c r="J20" i="1"/>
  <c r="L20" i="1" s="1"/>
  <c r="K12" i="1"/>
  <c r="K13" i="1"/>
  <c r="K14" i="1"/>
  <c r="K15" i="1"/>
  <c r="K16" i="1"/>
  <c r="K17" i="1"/>
  <c r="K18" i="1"/>
  <c r="M18" i="1" s="1"/>
  <c r="K19" i="1"/>
  <c r="M19" i="1" s="1"/>
  <c r="K20" i="1"/>
  <c r="K11" i="1"/>
  <c r="K6" i="1"/>
  <c r="M6" i="1" s="1"/>
  <c r="K7" i="1"/>
  <c r="K8" i="1"/>
  <c r="M8" i="1" s="1"/>
  <c r="K9" i="1"/>
  <c r="M9" i="1" s="1"/>
  <c r="K10" i="1"/>
  <c r="M7" i="1"/>
  <c r="M10" i="1"/>
  <c r="M11" i="1"/>
  <c r="M12" i="1"/>
  <c r="M13" i="1"/>
  <c r="M14" i="1"/>
  <c r="M15" i="1"/>
  <c r="M16" i="1"/>
  <c r="M17" i="1"/>
  <c r="M20" i="1"/>
  <c r="M5" i="1"/>
  <c r="K5" i="1"/>
  <c r="J11" i="1"/>
  <c r="F12" i="1"/>
  <c r="F13" i="1"/>
  <c r="F14" i="1"/>
  <c r="F15" i="1"/>
  <c r="F16" i="1"/>
  <c r="F17" i="1"/>
  <c r="F11" i="1"/>
  <c r="J9" i="1"/>
  <c r="J10" i="1"/>
  <c r="L9" i="1"/>
  <c r="F9" i="1"/>
  <c r="F5" i="1"/>
  <c r="F7" i="1"/>
  <c r="F8" i="1"/>
  <c r="F10" i="1"/>
  <c r="F6" i="1"/>
  <c r="L6" i="1"/>
  <c r="L8" i="1"/>
  <c r="L12" i="1"/>
  <c r="L14" i="1"/>
  <c r="L5" i="1"/>
  <c r="L10" i="1"/>
  <c r="J6" i="1"/>
  <c r="J7" i="1"/>
  <c r="L7" i="1" s="1"/>
  <c r="J8" i="1"/>
  <c r="J5" i="1"/>
  <c r="J12" i="1"/>
  <c r="J13" i="1"/>
  <c r="L13" i="1" s="1"/>
  <c r="J14" i="1"/>
  <c r="L11" i="1"/>
  <c r="J16" i="1"/>
  <c r="L16" i="1" s="1"/>
  <c r="J18" i="1"/>
  <c r="G16" i="1"/>
  <c r="G17" i="1"/>
  <c r="G18" i="1"/>
  <c r="G19" i="1"/>
  <c r="G20" i="1"/>
  <c r="G15" i="1"/>
  <c r="G6" i="1"/>
  <c r="G7" i="1"/>
  <c r="G8" i="1"/>
  <c r="G9" i="1"/>
  <c r="G10" i="1"/>
  <c r="G11" i="1"/>
  <c r="G12" i="1"/>
  <c r="G13" i="1"/>
  <c r="G14" i="1"/>
  <c r="G5" i="1"/>
  <c r="F19" i="1"/>
  <c r="C19" i="1"/>
  <c r="C18" i="1"/>
  <c r="C17" i="1"/>
  <c r="C16" i="1"/>
  <c r="C15" i="1"/>
  <c r="C20" i="1"/>
  <c r="C14" i="1"/>
  <c r="C13" i="1"/>
  <c r="C12" i="1"/>
  <c r="C11" i="1"/>
  <c r="B10" i="1"/>
  <c r="C10" i="1" s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<sst xmlns="http://schemas.openxmlformats.org/spreadsheetml/2006/main" count="27" uniqueCount="12">
  <si>
    <t>Discharge (m3/s)</t>
  </si>
  <si>
    <t>Q (cfs)</t>
  </si>
  <si>
    <t>Date</t>
  </si>
  <si>
    <t>WSE P2 (m)</t>
  </si>
  <si>
    <t>WSE P3 (m)</t>
  </si>
  <si>
    <t>* Divers were not installed yet</t>
  </si>
  <si>
    <t>*</t>
  </si>
  <si>
    <t>P2 - 2723</t>
  </si>
  <si>
    <t>P3 - 2724</t>
  </si>
  <si>
    <t>WC P2 (cm)</t>
  </si>
  <si>
    <t>WC P3 (cm)</t>
  </si>
  <si>
    <t>manually calculated WSE - to check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</si>
</sst>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70" formatCode="0.000000"/>
    <numFmt numFmtId="171" formatCode="0.00000"/>
    <numFmt numFmtId="172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70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2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22" fontId="0" fillId="2" borderId="1" xfId="0" applyNumberFormat="1" applyFill="1" applyBorder="1" applyAlignment="1">
      <alignment horizontal="center"/>
    </xf>
    <xf numFmtId="22" fontId="1" fillId="2" borderId="1" xfId="0" applyNumberFormat="1" applyFont="1" applyFill="1" applyBorder="1" applyAlignment="1">
      <alignment horizontal="center"/>
    </xf>
    <xf numFmtId="22" fontId="1" fillId="3" borderId="1" xfId="0" applyNumberFormat="1" applyFont="1" applyFill="1" applyBorder="1" applyAlignment="1">
      <alignment horizontal="center"/>
    </xf>
    <xf numFmtId="22" fontId="3" fillId="3" borderId="1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2" fontId="1" fillId="3" borderId="4" xfId="0" applyNumberFormat="1" applyFon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22" fontId="1" fillId="3" borderId="5" xfId="0" applyNumberFormat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72" fontId="0" fillId="0" borderId="6" xfId="0" applyNumberFormat="1" applyBorder="1" applyAlignment="1">
      <alignment horizontal="center"/>
    </xf>
    <xf numFmtId="22" fontId="1" fillId="3" borderId="7" xfId="0" applyNumberFormat="1" applyFont="1" applyFill="1" applyBorder="1" applyAlignment="1">
      <alignment horizontal="center"/>
    </xf>
    <xf numFmtId="22" fontId="3" fillId="3" borderId="7" xfId="0" applyNumberFormat="1" applyFont="1" applyFill="1" applyBorder="1" applyAlignment="1">
      <alignment horizontal="center"/>
    </xf>
    <xf numFmtId="22" fontId="0" fillId="4" borderId="7" xfId="0" applyNumberFormat="1" applyFill="1" applyBorder="1" applyAlignment="1">
      <alignment horizontal="center"/>
    </xf>
    <xf numFmtId="22" fontId="3" fillId="4" borderId="8" xfId="0" applyNumberFormat="1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7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2" fontId="0" fillId="0" borderId="2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171" fontId="0" fillId="0" borderId="2" xfId="0" applyNumberFormat="1" applyFill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0" fontId="0" fillId="0" borderId="4" xfId="0" applyBorder="1"/>
    <xf numFmtId="172" fontId="0" fillId="0" borderId="12" xfId="0" applyNumberFormat="1" applyBorder="1" applyAlignment="1">
      <alignment horizontal="center"/>
    </xf>
    <xf numFmtId="172" fontId="0" fillId="0" borderId="13" xfId="0" applyNumberFormat="1" applyBorder="1" applyAlignment="1">
      <alignment horizontal="center"/>
    </xf>
    <xf numFmtId="0" fontId="0" fillId="0" borderId="9" xfId="0" applyBorder="1"/>
    <xf numFmtId="172" fontId="0" fillId="0" borderId="14" xfId="0" applyNumberFormat="1" applyBorder="1" applyAlignment="1">
      <alignment horizontal="center"/>
    </xf>
    <xf numFmtId="0" fontId="0" fillId="0" borderId="15" xfId="0" applyBorder="1"/>
    <xf numFmtId="172" fontId="0" fillId="0" borderId="5" xfId="0" applyNumberFormat="1" applyBorder="1" applyAlignment="1">
      <alignment horizontal="center"/>
    </xf>
    <xf numFmtId="172" fontId="0" fillId="0" borderId="7" xfId="0" applyNumberFormat="1" applyBorder="1" applyAlignment="1">
      <alignment horizontal="center"/>
    </xf>
    <xf numFmtId="172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P3C - WSE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257534890698866"/>
                  <c:y val="8.6608731107318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curve'!$G$5:$G$20</c:f>
              <c:numCache>
                <c:formatCode>0.000</c:formatCode>
                <c:ptCount val="16"/>
                <c:pt idx="0">
                  <c:v>0.22229095763987061</c:v>
                </c:pt>
                <c:pt idx="1">
                  <c:v>0.18769277655019323</c:v>
                </c:pt>
                <c:pt idx="2">
                  <c:v>0.21160460815008264</c:v>
                </c:pt>
                <c:pt idx="3">
                  <c:v>0.22928856722001001</c:v>
                </c:pt>
                <c:pt idx="4">
                  <c:v>0.23492664122977658</c:v>
                </c:pt>
                <c:pt idx="5">
                  <c:v>0.23959504648018992</c:v>
                </c:pt>
                <c:pt idx="6">
                  <c:v>0.22823864550991857</c:v>
                </c:pt>
                <c:pt idx="7">
                  <c:v>0.24281366660989079</c:v>
                </c:pt>
                <c:pt idx="8">
                  <c:v>0.23756545941978402</c:v>
                </c:pt>
                <c:pt idx="9">
                  <c:v>0.24340346513008626</c:v>
                </c:pt>
                <c:pt idx="10">
                  <c:v>0.34661820646988417</c:v>
                </c:pt>
                <c:pt idx="11">
                  <c:v>0.3448688040698471</c:v>
                </c:pt>
                <c:pt idx="12">
                  <c:v>0.33495219163978618</c:v>
                </c:pt>
                <c:pt idx="13">
                  <c:v>0.33845099642985588</c:v>
                </c:pt>
                <c:pt idx="14">
                  <c:v>0.26847490060981727</c:v>
                </c:pt>
                <c:pt idx="15">
                  <c:v>0.26556589433994304</c:v>
                </c:pt>
              </c:numCache>
            </c:numRef>
          </c:xVal>
          <c:yVal>
            <c:numRef>
              <c:f>'rating curve'!$C$5:$C$20</c:f>
              <c:numCache>
                <c:formatCode>0.0000</c:formatCode>
                <c:ptCount val="16"/>
                <c:pt idx="0">
                  <c:v>0.31430056299999998</c:v>
                </c:pt>
                <c:pt idx="1">
                  <c:v>0.22954535499999998</c:v>
                </c:pt>
                <c:pt idx="2">
                  <c:v>0.24720269</c:v>
                </c:pt>
                <c:pt idx="3">
                  <c:v>0.60034938999999998</c:v>
                </c:pt>
                <c:pt idx="4">
                  <c:v>0.65685286199999993</c:v>
                </c:pt>
                <c:pt idx="5">
                  <c:v>0.93230728799999996</c:v>
                </c:pt>
                <c:pt idx="6">
                  <c:v>0.65861859550000001</c:v>
                </c:pt>
                <c:pt idx="7">
                  <c:v>1.3295973255</c:v>
                </c:pt>
                <c:pt idx="8">
                  <c:v>1.1053491710000001</c:v>
                </c:pt>
                <c:pt idx="9">
                  <c:v>1.5344224115</c:v>
                </c:pt>
                <c:pt idx="10">
                  <c:v>7.1512206750000002</c:v>
                </c:pt>
                <c:pt idx="11">
                  <c:v>5.9893680319999998</c:v>
                </c:pt>
                <c:pt idx="12">
                  <c:v>6.6532838280000002</c:v>
                </c:pt>
                <c:pt idx="13">
                  <c:v>6.8333886450000003</c:v>
                </c:pt>
                <c:pt idx="14">
                  <c:v>1.1611463496000001</c:v>
                </c:pt>
                <c:pt idx="15">
                  <c:v>1.8363628399999998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A3-4CB7-9DC3-FC95EB50F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3951"/>
        <c:axId val="1372551295"/>
      </c:scatterChart>
      <c:valAx>
        <c:axId val="212613951"/>
        <c:scaling>
          <c:orientation val="minMax"/>
          <c:min val="0.18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WSE (m) +2724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1295"/>
        <c:crosses val="autoZero"/>
        <c:crossBetween val="midCat"/>
      </c:valAx>
      <c:valAx>
        <c:axId val="13725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Q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P2C - WSE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2257534890698866"/>
                  <c:y val="8.6608731107318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curve'!$F$5:$F$20</c:f>
              <c:numCache>
                <c:formatCode>0.000000</c:formatCode>
                <c:ptCount val="16"/>
                <c:pt idx="0">
                  <c:v>0.11638986681009555</c:v>
                </c:pt>
                <c:pt idx="1">
                  <c:v>0.11755946726998445</c:v>
                </c:pt>
                <c:pt idx="2">
                  <c:v>0.11988867161016969</c:v>
                </c:pt>
                <c:pt idx="3">
                  <c:v>0.12824581676022717</c:v>
                </c:pt>
                <c:pt idx="4">
                  <c:v>0.13329409224979827</c:v>
                </c:pt>
                <c:pt idx="5">
                  <c:v>0.13505349122988264</c:v>
                </c:pt>
                <c:pt idx="6">
                  <c:v>0.12240585554991412</c:v>
                </c:pt>
                <c:pt idx="7">
                  <c:v>0.12998326707020169</c:v>
                </c:pt>
                <c:pt idx="8">
                  <c:v>0.12881366660985805</c:v>
                </c:pt>
                <c:pt idx="9">
                  <c:v>0.13465167232016029</c:v>
                </c:pt>
                <c:pt idx="10">
                  <c:v>0.13756067859003451</c:v>
                </c:pt>
                <c:pt idx="11">
                  <c:v>0.13406187379996481</c:v>
                </c:pt>
                <c:pt idx="12">
                  <c:v>0.14514808668991463</c:v>
                </c:pt>
                <c:pt idx="14">
                  <c:v>9.8494023950024712E-2</c:v>
                </c:pt>
                <c:pt idx="15">
                  <c:v>9.9083822470220184E-2</c:v>
                </c:pt>
              </c:numCache>
            </c:numRef>
          </c:xVal>
          <c:yVal>
            <c:numRef>
              <c:f>'rating curve'!$C$5:$C$20</c:f>
              <c:numCache>
                <c:formatCode>0.0000</c:formatCode>
                <c:ptCount val="16"/>
                <c:pt idx="0">
                  <c:v>0.31430056299999998</c:v>
                </c:pt>
                <c:pt idx="1">
                  <c:v>0.22954535499999998</c:v>
                </c:pt>
                <c:pt idx="2">
                  <c:v>0.24720269</c:v>
                </c:pt>
                <c:pt idx="3">
                  <c:v>0.60034938999999998</c:v>
                </c:pt>
                <c:pt idx="4">
                  <c:v>0.65685286199999993</c:v>
                </c:pt>
                <c:pt idx="5">
                  <c:v>0.93230728799999996</c:v>
                </c:pt>
                <c:pt idx="6">
                  <c:v>0.65861859550000001</c:v>
                </c:pt>
                <c:pt idx="7">
                  <c:v>1.3295973255</c:v>
                </c:pt>
                <c:pt idx="8">
                  <c:v>1.1053491710000001</c:v>
                </c:pt>
                <c:pt idx="9">
                  <c:v>1.5344224115</c:v>
                </c:pt>
                <c:pt idx="10">
                  <c:v>7.1512206750000002</c:v>
                </c:pt>
                <c:pt idx="11">
                  <c:v>5.9893680319999998</c:v>
                </c:pt>
                <c:pt idx="12">
                  <c:v>6.6532838280000002</c:v>
                </c:pt>
                <c:pt idx="13">
                  <c:v>6.8333886450000003</c:v>
                </c:pt>
                <c:pt idx="14">
                  <c:v>1.1611463496000001</c:v>
                </c:pt>
                <c:pt idx="15">
                  <c:v>1.8363628399999998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B0-4A82-ABAD-6BCA96C4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3951"/>
        <c:axId val="1372551295"/>
      </c:scatterChart>
      <c:valAx>
        <c:axId val="21261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WSE (m) +2724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1295"/>
        <c:crosses val="autoZero"/>
        <c:crossBetween val="midCat"/>
      </c:valAx>
      <c:valAx>
        <c:axId val="13725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Q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P2C - WSE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619514699301889"/>
                  <c:y val="6.55400678757450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curve'!$F$15:$F$20</c:f>
              <c:numCache>
                <c:formatCode>0.000000</c:formatCode>
                <c:ptCount val="6"/>
                <c:pt idx="0">
                  <c:v>0.13756067859003451</c:v>
                </c:pt>
                <c:pt idx="1">
                  <c:v>0.13406187379996481</c:v>
                </c:pt>
                <c:pt idx="2">
                  <c:v>0.14514808668991463</c:v>
                </c:pt>
                <c:pt idx="4">
                  <c:v>9.8494023950024712E-2</c:v>
                </c:pt>
                <c:pt idx="5">
                  <c:v>9.9083822470220184E-2</c:v>
                </c:pt>
              </c:numCache>
            </c:numRef>
          </c:xVal>
          <c:yVal>
            <c:numRef>
              <c:f>'rating curve'!$C$15:$C$20</c:f>
              <c:numCache>
                <c:formatCode>0.0000</c:formatCode>
                <c:ptCount val="6"/>
                <c:pt idx="0">
                  <c:v>7.1512206750000002</c:v>
                </c:pt>
                <c:pt idx="1">
                  <c:v>5.9893680319999998</c:v>
                </c:pt>
                <c:pt idx="2">
                  <c:v>6.6532838280000002</c:v>
                </c:pt>
                <c:pt idx="3">
                  <c:v>6.8333886450000003</c:v>
                </c:pt>
                <c:pt idx="4">
                  <c:v>1.1611463496000001</c:v>
                </c:pt>
                <c:pt idx="5">
                  <c:v>1.8363628399999998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2D-4106-B589-E8DADAC2D701}"/>
            </c:ext>
          </c:extLst>
        </c:ser>
        <c:ser>
          <c:idx val="1"/>
          <c:order val="1"/>
          <c:tx>
            <c:v>2022&amp;2021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5435570965412924"/>
                  <c:y val="-7.98579326279265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curve'!$F$5:$F$14</c:f>
              <c:numCache>
                <c:formatCode>0.000000</c:formatCode>
                <c:ptCount val="10"/>
                <c:pt idx="0">
                  <c:v>0.11638986681009555</c:v>
                </c:pt>
                <c:pt idx="1">
                  <c:v>0.11755946726998445</c:v>
                </c:pt>
                <c:pt idx="2">
                  <c:v>0.11988867161016969</c:v>
                </c:pt>
                <c:pt idx="3">
                  <c:v>0.12824581676022717</c:v>
                </c:pt>
                <c:pt idx="4">
                  <c:v>0.13329409224979827</c:v>
                </c:pt>
                <c:pt idx="5">
                  <c:v>0.13505349122988264</c:v>
                </c:pt>
                <c:pt idx="6">
                  <c:v>0.12240585554991412</c:v>
                </c:pt>
                <c:pt idx="7">
                  <c:v>0.12998326707020169</c:v>
                </c:pt>
                <c:pt idx="8">
                  <c:v>0.12881366660985805</c:v>
                </c:pt>
                <c:pt idx="9">
                  <c:v>0.13465167232016029</c:v>
                </c:pt>
              </c:numCache>
            </c:numRef>
          </c:xVal>
          <c:yVal>
            <c:numRef>
              <c:f>'rating curve'!$C$5:$C$14</c:f>
              <c:numCache>
                <c:formatCode>0.0000</c:formatCode>
                <c:ptCount val="10"/>
                <c:pt idx="0">
                  <c:v>0.31430056299999998</c:v>
                </c:pt>
                <c:pt idx="1">
                  <c:v>0.22954535499999998</c:v>
                </c:pt>
                <c:pt idx="2">
                  <c:v>0.24720269</c:v>
                </c:pt>
                <c:pt idx="3">
                  <c:v>0.60034938999999998</c:v>
                </c:pt>
                <c:pt idx="4">
                  <c:v>0.65685286199999993</c:v>
                </c:pt>
                <c:pt idx="5">
                  <c:v>0.93230728799999996</c:v>
                </c:pt>
                <c:pt idx="6">
                  <c:v>0.65861859550000001</c:v>
                </c:pt>
                <c:pt idx="7">
                  <c:v>1.3295973255</c:v>
                </c:pt>
                <c:pt idx="8">
                  <c:v>1.1053491710000001</c:v>
                </c:pt>
                <c:pt idx="9">
                  <c:v>1.5344224115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2D-4106-B589-E8DADAC2D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3951"/>
        <c:axId val="1372551295"/>
      </c:scatterChart>
      <c:valAx>
        <c:axId val="21261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WSE (m) +2724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1295"/>
        <c:crosses val="autoZero"/>
        <c:crossBetween val="midCat"/>
      </c:valAx>
      <c:valAx>
        <c:axId val="13725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Q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P2C - WSE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131164057331257"/>
                  <c:y val="2.99042237718996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curve'!$L$5:$L$20</c:f>
              <c:numCache>
                <c:formatCode>0.000</c:formatCode>
                <c:ptCount val="16"/>
                <c:pt idx="0">
                  <c:v>0.11638986681964525</c:v>
                </c:pt>
                <c:pt idx="1">
                  <c:v>0.1175594672781699</c:v>
                </c:pt>
                <c:pt idx="2">
                  <c:v>0.11988867161062444</c:v>
                </c:pt>
                <c:pt idx="3">
                  <c:v>0.12824581676841262</c:v>
                </c:pt>
                <c:pt idx="4">
                  <c:v>0.1332940922529815</c:v>
                </c:pt>
                <c:pt idx="5">
                  <c:v>0.13505349123352062</c:v>
                </c:pt>
                <c:pt idx="6">
                  <c:v>0.12240585555582584</c:v>
                </c:pt>
                <c:pt idx="7">
                  <c:v>0.12998326707474916</c:v>
                </c:pt>
                <c:pt idx="8">
                  <c:v>0.12881366661576976</c:v>
                </c:pt>
                <c:pt idx="9">
                  <c:v>0.13465167232425301</c:v>
                </c:pt>
                <c:pt idx="10">
                  <c:v>0.20756067859338145</c:v>
                </c:pt>
                <c:pt idx="11">
                  <c:v>0.20406187380240226</c:v>
                </c:pt>
                <c:pt idx="12">
                  <c:v>0.2151480866973543</c:v>
                </c:pt>
                <c:pt idx="14">
                  <c:v>0.16849402395519064</c:v>
                </c:pt>
                <c:pt idx="15">
                  <c:v>0.1690838224772051</c:v>
                </c:pt>
              </c:numCache>
            </c:numRef>
          </c:xVal>
          <c:yVal>
            <c:numRef>
              <c:f>'rating curve'!$C$5:$C$20</c:f>
              <c:numCache>
                <c:formatCode>0.0000</c:formatCode>
                <c:ptCount val="16"/>
                <c:pt idx="0">
                  <c:v>0.31430056299999998</c:v>
                </c:pt>
                <c:pt idx="1">
                  <c:v>0.22954535499999998</c:v>
                </c:pt>
                <c:pt idx="2">
                  <c:v>0.24720269</c:v>
                </c:pt>
                <c:pt idx="3">
                  <c:v>0.60034938999999998</c:v>
                </c:pt>
                <c:pt idx="4">
                  <c:v>0.65685286199999993</c:v>
                </c:pt>
                <c:pt idx="5">
                  <c:v>0.93230728799999996</c:v>
                </c:pt>
                <c:pt idx="6">
                  <c:v>0.65861859550000001</c:v>
                </c:pt>
                <c:pt idx="7">
                  <c:v>1.3295973255</c:v>
                </c:pt>
                <c:pt idx="8">
                  <c:v>1.1053491710000001</c:v>
                </c:pt>
                <c:pt idx="9">
                  <c:v>1.5344224115</c:v>
                </c:pt>
                <c:pt idx="10">
                  <c:v>7.1512206750000002</c:v>
                </c:pt>
                <c:pt idx="11">
                  <c:v>5.9893680319999998</c:v>
                </c:pt>
                <c:pt idx="12">
                  <c:v>6.6532838280000002</c:v>
                </c:pt>
                <c:pt idx="13">
                  <c:v>6.8333886450000003</c:v>
                </c:pt>
                <c:pt idx="14">
                  <c:v>1.1611463496000001</c:v>
                </c:pt>
                <c:pt idx="15">
                  <c:v>1.8363628399999998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17-4BF7-B644-2D0FD8A64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3951"/>
        <c:axId val="1372551295"/>
      </c:scatterChart>
      <c:valAx>
        <c:axId val="212613951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WSE (m) +2724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1295"/>
        <c:crosses val="autoZero"/>
        <c:crossBetween val="midCat"/>
      </c:valAx>
      <c:valAx>
        <c:axId val="13725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Q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P2C - WSE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2023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619514699301889"/>
                  <c:y val="6.55400678757450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curve'!$F$15:$F$20</c:f>
              <c:numCache>
                <c:formatCode>0.000000</c:formatCode>
                <c:ptCount val="6"/>
                <c:pt idx="0">
                  <c:v>0.13756067859003451</c:v>
                </c:pt>
                <c:pt idx="1">
                  <c:v>0.13406187379996481</c:v>
                </c:pt>
                <c:pt idx="2">
                  <c:v>0.14514808668991463</c:v>
                </c:pt>
                <c:pt idx="4">
                  <c:v>9.8494023950024712E-2</c:v>
                </c:pt>
                <c:pt idx="5">
                  <c:v>9.9083822470220184E-2</c:v>
                </c:pt>
              </c:numCache>
            </c:numRef>
          </c:xVal>
          <c:yVal>
            <c:numRef>
              <c:f>'rating curve'!$C$15:$C$20</c:f>
              <c:numCache>
                <c:formatCode>0.0000</c:formatCode>
                <c:ptCount val="6"/>
                <c:pt idx="0">
                  <c:v>7.1512206750000002</c:v>
                </c:pt>
                <c:pt idx="1">
                  <c:v>5.9893680319999998</c:v>
                </c:pt>
                <c:pt idx="2">
                  <c:v>6.6532838280000002</c:v>
                </c:pt>
                <c:pt idx="3">
                  <c:v>6.8333886450000003</c:v>
                </c:pt>
                <c:pt idx="4">
                  <c:v>1.1611463496000001</c:v>
                </c:pt>
                <c:pt idx="5">
                  <c:v>1.8363628399999998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7C-4BCD-B44B-5C844835E2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6410619624508264"/>
                  <c:y val="-7.47812426298053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'rating curve'!$L$5:$L$14</c:f>
              <c:numCache>
                <c:formatCode>0.000</c:formatCode>
                <c:ptCount val="10"/>
                <c:pt idx="0">
                  <c:v>0.11638986681964525</c:v>
                </c:pt>
                <c:pt idx="1">
                  <c:v>0.1175594672781699</c:v>
                </c:pt>
                <c:pt idx="2">
                  <c:v>0.11988867161062444</c:v>
                </c:pt>
                <c:pt idx="3">
                  <c:v>0.12824581676841262</c:v>
                </c:pt>
                <c:pt idx="4">
                  <c:v>0.1332940922529815</c:v>
                </c:pt>
                <c:pt idx="5">
                  <c:v>0.13505349123352062</c:v>
                </c:pt>
                <c:pt idx="6">
                  <c:v>0.12240585555582584</c:v>
                </c:pt>
                <c:pt idx="7">
                  <c:v>0.12998326707474916</c:v>
                </c:pt>
                <c:pt idx="8">
                  <c:v>0.12881366661576976</c:v>
                </c:pt>
                <c:pt idx="9">
                  <c:v>0.13465167232425301</c:v>
                </c:pt>
              </c:numCache>
            </c:numRef>
          </c:xVal>
          <c:yVal>
            <c:numRef>
              <c:f>'rating curve'!$C$5:$C$14</c:f>
              <c:numCache>
                <c:formatCode>0.0000</c:formatCode>
                <c:ptCount val="10"/>
                <c:pt idx="0">
                  <c:v>0.31430056299999998</c:v>
                </c:pt>
                <c:pt idx="1">
                  <c:v>0.22954535499999998</c:v>
                </c:pt>
                <c:pt idx="2">
                  <c:v>0.24720269</c:v>
                </c:pt>
                <c:pt idx="3">
                  <c:v>0.60034938999999998</c:v>
                </c:pt>
                <c:pt idx="4">
                  <c:v>0.65685286199999993</c:v>
                </c:pt>
                <c:pt idx="5">
                  <c:v>0.93230728799999996</c:v>
                </c:pt>
                <c:pt idx="6">
                  <c:v>0.65861859550000001</c:v>
                </c:pt>
                <c:pt idx="7">
                  <c:v>1.3295973255</c:v>
                </c:pt>
                <c:pt idx="8">
                  <c:v>1.1053491710000001</c:v>
                </c:pt>
                <c:pt idx="9">
                  <c:v>1.5344224115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7C-4BCD-B44B-5C844835E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13951"/>
        <c:axId val="1372551295"/>
      </c:scatterChart>
      <c:valAx>
        <c:axId val="21261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WSE (m) +2724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51295"/>
        <c:crosses val="autoZero"/>
        <c:crossBetween val="midCat"/>
      </c:valAx>
      <c:valAx>
        <c:axId val="13725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Q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1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788504</xdr:colOff>
      <xdr:row>21</xdr:row>
      <xdr:rowOff>48537</xdr:rowOff>
    </xdr:from>
    <xdr:to>
      <xdr:col>6</xdr:col>
      <xdr:colOff>612912</xdr:colOff>
      <xdr:row>34</xdr:row>
      <xdr:rowOff>73667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52052C-7EE9-481A-BB9D-E1B1E73C97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563217</xdr:colOff>
      <xdr:row>21</xdr:row>
      <xdr:rowOff>41413</xdr:rowOff>
    </xdr:from>
    <xdr:to>
      <xdr:col>3</xdr:col>
      <xdr:colOff>619537</xdr:colOff>
      <xdr:row>34</xdr:row>
      <xdr:rowOff>66543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505157-3A70-4DB0-B201-3E8028A8E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596348</xdr:colOff>
      <xdr:row>34</xdr:row>
      <xdr:rowOff>107674</xdr:rowOff>
    </xdr:from>
    <xdr:to>
      <xdr:col>3</xdr:col>
      <xdr:colOff>652668</xdr:colOff>
      <xdr:row>47</xdr:row>
      <xdr:rowOff>132804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825FE2-2238-4195-9B8E-C3BD7FC42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8283</xdr:colOff>
      <xdr:row>21</xdr:row>
      <xdr:rowOff>41413</xdr:rowOff>
    </xdr:from>
    <xdr:to>
      <xdr:col>12</xdr:col>
      <xdr:colOff>163995</xdr:colOff>
      <xdr:row>34</xdr:row>
      <xdr:rowOff>66543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F5C546-01C0-4CF4-A2A3-397B92B06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16566</xdr:colOff>
      <xdr:row>34</xdr:row>
      <xdr:rowOff>140805</xdr:rowOff>
    </xdr:from>
    <xdr:to>
      <xdr:col>12</xdr:col>
      <xdr:colOff>172278</xdr:colOff>
      <xdr:row>47</xdr:row>
      <xdr:rowOff>165935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F2988E2-4615-4CDC-A9CD-89A0E627FD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zoomScale="115" zoomScaleNormal="115" workbookViewId="0">
      <selection activeCell="I17" sqref="I17"/>
    </sheetView>
  </sheetViews>
  <sheetFormatPr defaultRowHeight="15" x14ac:dyDescent="0.25"/>
  <cols>
    <col min="1" max="1" width="18.28515625" customWidth="1"/>
    <col min="2" max="2" width="20" customWidth="1"/>
    <col min="3" max="3" width="15.5703125" customWidth="1"/>
    <col min="4" max="4" width="19.140625" customWidth="1"/>
    <col min="5" max="5" width="21.5703125" customWidth="1"/>
    <col min="6" max="6" width="16.5703125" customWidth="1"/>
    <col min="7" max="7" width="14" bestFit="1" customWidth="1"/>
    <col min="8" max="9" width="15.140625" customWidth="1"/>
    <col min="10" max="10" width="13.140625" customWidth="1"/>
    <col min="11" max="11" width="13.42578125" customWidth="1"/>
    <col min="12" max="12" width="10.5703125" customWidth="1"/>
    <col min="13" max="13" width="10.85546875" customWidth="1"/>
  </cols>
  <sheetData>
    <row r="1" spans="1:13" x14ac:dyDescent="0.25">
      <c r="A1" s="7" t="s">
        <v>2</v>
      </c>
      <c r="B1" s="7" t="s">
        <v>0</v>
      </c>
      <c r="C1" s="7" t="s">
        <v>1</v>
      </c>
      <c r="D1" s="8" t="s">
        <v>9</v>
      </c>
      <c r="E1" s="8" t="s">
        <v>10</v>
      </c>
      <c r="F1" s="15" t="s">
        <v>5</v>
      </c>
      <c r="G1" s="16"/>
      <c r="H1" s="8" t="s">
        <v>3</v>
      </c>
      <c r="I1" s="8" t="s">
        <v>4</v>
      </c>
    </row>
    <row r="2" spans="1:13" x14ac:dyDescent="0.25">
      <c r="A2" s="22">
        <v>44401.625</v>
      </c>
      <c r="B2" s="2">
        <v>1.3299999999999999E-2</v>
      </c>
      <c r="C2" s="9">
        <f>B2*35.31467</f>
        <v>0.46968511099999999</v>
      </c>
      <c r="D2" s="11" t="s">
        <v>6</v>
      </c>
      <c r="E2" s="11" t="s">
        <v>6</v>
      </c>
      <c r="F2" s="15"/>
      <c r="G2" s="16"/>
      <c r="H2" s="11" t="s">
        <v>6</v>
      </c>
      <c r="I2" s="11" t="s">
        <v>6</v>
      </c>
    </row>
    <row r="3" spans="1:13" x14ac:dyDescent="0.25">
      <c r="A3" s="22">
        <v>44403.736111111109</v>
      </c>
      <c r="B3" s="2">
        <v>2.3900000000000001E-2</v>
      </c>
      <c r="C3" s="9">
        <f t="shared" ref="C3:C19" si="0">B3*35.31467</f>
        <v>0.84402061299999998</v>
      </c>
      <c r="D3" s="11" t="s">
        <v>6</v>
      </c>
      <c r="E3" s="11" t="s">
        <v>6</v>
      </c>
      <c r="H3" s="11" t="s">
        <v>6</v>
      </c>
      <c r="I3" s="11" t="s">
        <v>6</v>
      </c>
      <c r="J3" s="26" t="s">
        <v>11</v>
      </c>
      <c r="K3" s="43"/>
      <c r="L3" s="43"/>
      <c r="M3" s="43"/>
    </row>
    <row r="4" spans="1:13" x14ac:dyDescent="0.25">
      <c r="A4" s="22">
        <v>44404.800000000003</v>
      </c>
      <c r="B4" s="3">
        <v>2.6100000000000002E-2</v>
      </c>
      <c r="C4" s="9">
        <f t="shared" si="0"/>
        <v>0.92171288700000009</v>
      </c>
      <c r="D4" s="11" t="s">
        <v>6</v>
      </c>
      <c r="E4" s="11" t="s">
        <v>6</v>
      </c>
      <c r="F4" s="12" t="s">
        <v>7</v>
      </c>
      <c r="G4" s="12" t="s">
        <v>8</v>
      </c>
      <c r="H4" s="11" t="s">
        <v>6</v>
      </c>
      <c r="I4" s="11" t="s">
        <v>6</v>
      </c>
      <c r="J4" s="8" t="s">
        <v>3</v>
      </c>
      <c r="K4" s="8" t="s">
        <v>4</v>
      </c>
      <c r="L4" s="12" t="s">
        <v>7</v>
      </c>
      <c r="M4" s="12" t="s">
        <v>8</v>
      </c>
    </row>
    <row r="5" spans="1:13" x14ac:dyDescent="0.25">
      <c r="A5" s="23">
        <v>44415.854166666664</v>
      </c>
      <c r="B5" s="2">
        <v>8.8999999999999999E-3</v>
      </c>
      <c r="C5" s="9">
        <f t="shared" si="0"/>
        <v>0.31430056299999998</v>
      </c>
      <c r="D5" s="19">
        <v>3.8986681957173801E-2</v>
      </c>
      <c r="E5" s="1">
        <v>11.429095764525901</v>
      </c>
      <c r="F5" s="17">
        <f>H5-2723</f>
        <v>0.11638986681009555</v>
      </c>
      <c r="G5" s="19">
        <f>I5-2724</f>
        <v>0.22229095763987061</v>
      </c>
      <c r="H5" s="19">
        <v>2723.1163898668101</v>
      </c>
      <c r="I5" s="19">
        <v>2724.2222909576399</v>
      </c>
      <c r="J5" s="44">
        <f>2723.509-0.393+(D5/100)</f>
        <v>2723.1163898668196</v>
      </c>
      <c r="K5" s="14">
        <f>2724.488-0.38+(E5/100)</f>
        <v>2724.2222909576449</v>
      </c>
      <c r="L5" s="19">
        <f>J5-2723</f>
        <v>0.11638986681964525</v>
      </c>
      <c r="M5" s="19">
        <f>K5-2724</f>
        <v>0.22229095764487283</v>
      </c>
    </row>
    <row r="6" spans="1:13" x14ac:dyDescent="0.25">
      <c r="A6" s="24">
        <v>44644.590277777781</v>
      </c>
      <c r="B6" s="4">
        <v>6.4999999999999997E-3</v>
      </c>
      <c r="C6" s="9">
        <f t="shared" si="0"/>
        <v>0.22954535499999998</v>
      </c>
      <c r="D6" s="19">
        <v>0.15594672782869501</v>
      </c>
      <c r="E6" s="19">
        <v>7.96927765545359</v>
      </c>
      <c r="F6" s="17">
        <f>H6-2723</f>
        <v>0.11755946726998445</v>
      </c>
      <c r="G6" s="19">
        <f t="shared" ref="G6:G14" si="1">I6-2724</f>
        <v>0.18769277655019323</v>
      </c>
      <c r="H6" s="19">
        <v>2723.11755946727</v>
      </c>
      <c r="I6" s="19">
        <v>2724.1876927765502</v>
      </c>
      <c r="J6" s="44">
        <f t="shared" ref="J6:J10" si="2">2723.509-0.393+(D6/100)</f>
        <v>2723.1175594672782</v>
      </c>
      <c r="K6" s="14">
        <f t="shared" ref="K6:K10" si="3">2724.488-0.38+(E6/100)</f>
        <v>2724.1876927765543</v>
      </c>
      <c r="L6" s="19">
        <f t="shared" ref="L6:L20" si="4">J6-2723</f>
        <v>0.1175594672781699</v>
      </c>
      <c r="M6" s="19">
        <f t="shared" ref="M6:M20" si="5">K6-2724</f>
        <v>0.18769277655428596</v>
      </c>
    </row>
    <row r="7" spans="1:13" x14ac:dyDescent="0.25">
      <c r="A7" s="24">
        <v>44652.649305555555</v>
      </c>
      <c r="B7" s="4">
        <v>7.0000000000000001E-3</v>
      </c>
      <c r="C7" s="9">
        <f t="shared" si="0"/>
        <v>0.24720269</v>
      </c>
      <c r="D7" s="19">
        <v>0.38886716106015201</v>
      </c>
      <c r="E7" s="19">
        <v>10.360460815494401</v>
      </c>
      <c r="F7" s="17">
        <f t="shared" ref="F7:F10" si="6">H7-2723</f>
        <v>0.11988867161016969</v>
      </c>
      <c r="G7" s="19">
        <f t="shared" si="1"/>
        <v>0.21160460815008264</v>
      </c>
      <c r="H7" s="19">
        <v>2723.1198886716102</v>
      </c>
      <c r="I7" s="19">
        <v>2724.2116046081501</v>
      </c>
      <c r="J7" s="44">
        <f t="shared" si="2"/>
        <v>2723.1198886716106</v>
      </c>
      <c r="K7" s="14">
        <f t="shared" si="3"/>
        <v>2724.2116046081546</v>
      </c>
      <c r="L7" s="19">
        <f t="shared" si="4"/>
        <v>0.11988867161062444</v>
      </c>
      <c r="M7" s="19">
        <f t="shared" si="5"/>
        <v>0.21160460815463011</v>
      </c>
    </row>
    <row r="8" spans="1:13" x14ac:dyDescent="0.25">
      <c r="A8" s="25">
        <v>44657.770833333336</v>
      </c>
      <c r="B8" s="5">
        <v>1.7000000000000001E-2</v>
      </c>
      <c r="C8" s="10">
        <f t="shared" si="0"/>
        <v>0.60034938999999998</v>
      </c>
      <c r="D8" s="19">
        <v>1.2245816768603599</v>
      </c>
      <c r="E8" s="19">
        <v>12.1288567227319</v>
      </c>
      <c r="F8" s="17">
        <f t="shared" si="6"/>
        <v>0.12824581676022717</v>
      </c>
      <c r="G8" s="19">
        <f t="shared" si="1"/>
        <v>0.22928856722001001</v>
      </c>
      <c r="H8" s="18">
        <v>2723.1282458167602</v>
      </c>
      <c r="I8" s="19">
        <v>2724.22928856722</v>
      </c>
      <c r="J8" s="49">
        <f t="shared" si="2"/>
        <v>2723.1282458167684</v>
      </c>
      <c r="K8" s="14">
        <f t="shared" si="3"/>
        <v>2724.2292885672268</v>
      </c>
      <c r="L8" s="19">
        <f t="shared" si="4"/>
        <v>0.12824581676841262</v>
      </c>
      <c r="M8" s="19">
        <f t="shared" si="5"/>
        <v>0.22928856722683122</v>
      </c>
    </row>
    <row r="9" spans="1:13" x14ac:dyDescent="0.25">
      <c r="A9" s="24">
        <v>44660.756944444445</v>
      </c>
      <c r="B9" s="6">
        <v>1.8599999999999998E-2</v>
      </c>
      <c r="C9" s="9">
        <f>B9*35.31467</f>
        <v>0.65685286199999993</v>
      </c>
      <c r="D9" s="19">
        <v>1.7294092252802</v>
      </c>
      <c r="E9" s="19">
        <v>12.6926641233435</v>
      </c>
      <c r="F9" s="17">
        <f>H9-2723</f>
        <v>0.13329409224979827</v>
      </c>
      <c r="G9" s="19">
        <f t="shared" si="1"/>
        <v>0.23492664122977658</v>
      </c>
      <c r="H9" s="18">
        <v>2723.1332940922498</v>
      </c>
      <c r="I9" s="19">
        <v>2724.2349266412298</v>
      </c>
      <c r="J9" s="44">
        <f>2723.509-0.393+(D9/100)</f>
        <v>2723.133294092253</v>
      </c>
      <c r="K9" s="14">
        <f t="shared" si="3"/>
        <v>2724.234926641233</v>
      </c>
      <c r="L9" s="19">
        <f>J9-2723</f>
        <v>0.1332940922529815</v>
      </c>
      <c r="M9" s="19">
        <f t="shared" si="5"/>
        <v>0.23492664123295981</v>
      </c>
    </row>
    <row r="10" spans="1:13" ht="15.75" thickBot="1" x14ac:dyDescent="0.3">
      <c r="A10" s="27">
        <v>44662.597222222219</v>
      </c>
      <c r="B10" s="28">
        <f>AVERAGE(0.0213,0.0315)</f>
        <v>2.64E-2</v>
      </c>
      <c r="C10" s="29">
        <f t="shared" si="0"/>
        <v>0.93230728799999996</v>
      </c>
      <c r="D10" s="20">
        <v>1.90534912334358</v>
      </c>
      <c r="E10" s="30">
        <v>13.159504648318</v>
      </c>
      <c r="F10" s="52">
        <f t="shared" si="6"/>
        <v>0.13505349122988264</v>
      </c>
      <c r="G10" s="30">
        <f t="shared" si="1"/>
        <v>0.23959504648018992</v>
      </c>
      <c r="H10" s="48">
        <v>2723.1350534912299</v>
      </c>
      <c r="I10" s="30">
        <v>2724.2395950464802</v>
      </c>
      <c r="J10" s="44">
        <f>2723.509-0.393+(D10/100)</f>
        <v>2723.1350534912335</v>
      </c>
      <c r="K10" s="53">
        <f t="shared" si="3"/>
        <v>2724.2395950464829</v>
      </c>
      <c r="L10" s="30">
        <f t="shared" si="4"/>
        <v>0.13505349123352062</v>
      </c>
      <c r="M10" s="30">
        <f t="shared" si="5"/>
        <v>0.23959504648291841</v>
      </c>
    </row>
    <row r="11" spans="1:13" x14ac:dyDescent="0.25">
      <c r="A11" s="31">
        <v>44761.75</v>
      </c>
      <c r="B11" s="32">
        <v>1.865E-2</v>
      </c>
      <c r="C11" s="33">
        <f t="shared" si="0"/>
        <v>0.65861859550000001</v>
      </c>
      <c r="D11" s="34">
        <v>4.1405855555556004</v>
      </c>
      <c r="E11" s="34">
        <v>3.32386455147812</v>
      </c>
      <c r="F11" s="50">
        <f>H11-2723</f>
        <v>0.12240585554991412</v>
      </c>
      <c r="G11" s="34">
        <f t="shared" si="1"/>
        <v>0.22823864550991857</v>
      </c>
      <c r="H11" s="33">
        <v>2723.1224058555499</v>
      </c>
      <c r="I11" s="34">
        <v>2724.2282386455099</v>
      </c>
      <c r="J11" s="45">
        <f>2723.509-0.428+(D11/100)</f>
        <v>2723.1224058555558</v>
      </c>
      <c r="K11" s="58">
        <f>2724.488-0.293+(E11/100)</f>
        <v>2724.2282386455145</v>
      </c>
      <c r="L11" s="34">
        <f t="shared" si="4"/>
        <v>0.12240585555582584</v>
      </c>
      <c r="M11" s="54">
        <f t="shared" si="5"/>
        <v>0.22823864551446604</v>
      </c>
    </row>
    <row r="12" spans="1:13" x14ac:dyDescent="0.25">
      <c r="A12" s="35">
        <v>44783.604166666664</v>
      </c>
      <c r="B12" s="4">
        <v>3.7650000000000003E-2</v>
      </c>
      <c r="C12" s="9">
        <f t="shared" si="0"/>
        <v>1.3295973255</v>
      </c>
      <c r="D12" s="19">
        <v>4.8983267074413597</v>
      </c>
      <c r="E12" s="19">
        <v>4.78136666156984</v>
      </c>
      <c r="F12" s="17">
        <f t="shared" ref="F12:F17" si="7">H12-2723</f>
        <v>0.12998326707020169</v>
      </c>
      <c r="G12" s="19">
        <f t="shared" si="1"/>
        <v>0.24281366660989079</v>
      </c>
      <c r="H12" s="9">
        <v>2723.1299832670702</v>
      </c>
      <c r="I12" s="19">
        <v>2724.2428136666099</v>
      </c>
      <c r="J12" s="46">
        <f t="shared" ref="J12:J14" si="8">2723.509-0.428+(D12/100)</f>
        <v>2723.1299832670747</v>
      </c>
      <c r="K12" s="14">
        <f t="shared" ref="K12:K20" si="9">2724.488-0.293+(E12/100)</f>
        <v>2724.2428136666153</v>
      </c>
      <c r="L12" s="19">
        <f t="shared" si="4"/>
        <v>0.12998326707474916</v>
      </c>
      <c r="M12" s="55">
        <f t="shared" si="5"/>
        <v>0.24281366661534776</v>
      </c>
    </row>
    <row r="13" spans="1:13" x14ac:dyDescent="0.25">
      <c r="A13" s="35">
        <v>44792.559027777781</v>
      </c>
      <c r="B13" s="4">
        <v>3.1300000000000001E-2</v>
      </c>
      <c r="C13" s="9">
        <f t="shared" si="0"/>
        <v>1.1053491710000001</v>
      </c>
      <c r="D13" s="19">
        <v>4.78136666156984</v>
      </c>
      <c r="E13" s="19">
        <v>4.2565459429154302</v>
      </c>
      <c r="F13" s="17">
        <f t="shared" si="7"/>
        <v>0.12881366660985805</v>
      </c>
      <c r="G13" s="19">
        <f t="shared" si="1"/>
        <v>0.23756545941978402</v>
      </c>
      <c r="H13" s="9">
        <v>2723.1288136666099</v>
      </c>
      <c r="I13" s="19">
        <v>2724.2375654594198</v>
      </c>
      <c r="J13" s="46">
        <f t="shared" si="8"/>
        <v>2723.1288136666158</v>
      </c>
      <c r="K13" s="14">
        <f t="shared" si="9"/>
        <v>2724.2375654594289</v>
      </c>
      <c r="L13" s="19">
        <f t="shared" si="4"/>
        <v>0.12881366661576976</v>
      </c>
      <c r="M13" s="55">
        <f t="shared" si="5"/>
        <v>0.23756545942887897</v>
      </c>
    </row>
    <row r="14" spans="1:13" x14ac:dyDescent="0.25">
      <c r="A14" s="36">
        <v>44796.6875</v>
      </c>
      <c r="B14" s="5">
        <v>4.3450000000000003E-2</v>
      </c>
      <c r="C14" s="10">
        <f t="shared" si="0"/>
        <v>1.5344224115</v>
      </c>
      <c r="D14" s="19">
        <v>5.3651672324159696</v>
      </c>
      <c r="E14" s="19">
        <v>4.8403465137614496</v>
      </c>
      <c r="F14" s="17">
        <f t="shared" si="7"/>
        <v>0.13465167232016029</v>
      </c>
      <c r="G14" s="19">
        <f t="shared" si="1"/>
        <v>0.24340346513008626</v>
      </c>
      <c r="H14" s="9">
        <v>2723.1346516723202</v>
      </c>
      <c r="I14" s="19">
        <v>2724.2434034651301</v>
      </c>
      <c r="J14" s="46">
        <f t="shared" si="8"/>
        <v>2723.1346516723243</v>
      </c>
      <c r="K14" s="14">
        <f t="shared" si="9"/>
        <v>2724.2434034651374</v>
      </c>
      <c r="L14" s="19">
        <f t="shared" si="4"/>
        <v>0.13465167232425301</v>
      </c>
      <c r="M14" s="55">
        <f t="shared" si="5"/>
        <v>0.24340346513736222</v>
      </c>
    </row>
    <row r="15" spans="1:13" x14ac:dyDescent="0.25">
      <c r="A15" s="37">
        <v>45041.638888888891</v>
      </c>
      <c r="B15" s="21">
        <v>0.20250000000000001</v>
      </c>
      <c r="C15" s="13">
        <f t="shared" si="0"/>
        <v>7.1512206750000002</v>
      </c>
      <c r="D15" s="19">
        <f>F38+7</f>
        <v>12.65606785932723</v>
      </c>
      <c r="E15" s="19">
        <v>15.1618206472987</v>
      </c>
      <c r="F15" s="17">
        <f t="shared" si="7"/>
        <v>0.13756067859003451</v>
      </c>
      <c r="G15" s="19">
        <f>I15-2724</f>
        <v>0.34661820646988417</v>
      </c>
      <c r="H15" s="46">
        <v>2723.13756067859</v>
      </c>
      <c r="I15" s="19">
        <v>2724.3466182064699</v>
      </c>
      <c r="J15" s="46">
        <f>2723.509-0.428+(D15/100)</f>
        <v>2723.2075606785934</v>
      </c>
      <c r="K15" s="14">
        <f t="shared" si="9"/>
        <v>2724.3466182064726</v>
      </c>
      <c r="L15" s="19">
        <f t="shared" si="4"/>
        <v>0.20756067859338145</v>
      </c>
      <c r="M15" s="55">
        <f t="shared" si="5"/>
        <v>0.34661820647261266</v>
      </c>
    </row>
    <row r="16" spans="1:13" x14ac:dyDescent="0.25">
      <c r="A16" s="37">
        <v>45041.680555555555</v>
      </c>
      <c r="B16" s="21">
        <v>0.1696</v>
      </c>
      <c r="C16" s="13">
        <f t="shared" si="0"/>
        <v>5.9893680319999998</v>
      </c>
      <c r="D16" s="19">
        <f>F39+7</f>
        <v>12.30618738022425</v>
      </c>
      <c r="E16" s="19">
        <v>14.986880407747201</v>
      </c>
      <c r="F16" s="17">
        <f t="shared" si="7"/>
        <v>0.13406187379996481</v>
      </c>
      <c r="G16" s="19">
        <f t="shared" ref="G16:G20" si="10">I16-2724</f>
        <v>0.3448688040698471</v>
      </c>
      <c r="H16" s="9">
        <v>2723.1340618738</v>
      </c>
      <c r="I16" s="19">
        <v>2724.3448688040698</v>
      </c>
      <c r="J16" s="46">
        <f t="shared" ref="J16:J20" si="11">2723.509-0.428+(D16/100)</f>
        <v>2723.2040618738024</v>
      </c>
      <c r="K16" s="14">
        <f t="shared" si="9"/>
        <v>2724.3448688040771</v>
      </c>
      <c r="L16" s="19">
        <f t="shared" si="4"/>
        <v>0.20406187380240226</v>
      </c>
      <c r="M16" s="55">
        <f t="shared" si="5"/>
        <v>0.34486880407712306</v>
      </c>
    </row>
    <row r="17" spans="1:13" x14ac:dyDescent="0.25">
      <c r="A17" s="37">
        <v>45042.569444444445</v>
      </c>
      <c r="B17" s="21">
        <v>0.18840000000000001</v>
      </c>
      <c r="C17" s="13">
        <f t="shared" si="0"/>
        <v>6.6532838280000002</v>
      </c>
      <c r="D17" s="19">
        <f>F40+7</f>
        <v>13.414808669724799</v>
      </c>
      <c r="E17" s="19">
        <v>13.9952191641182</v>
      </c>
      <c r="F17" s="17">
        <f t="shared" si="7"/>
        <v>0.14514808668991463</v>
      </c>
      <c r="G17" s="19">
        <f t="shared" si="10"/>
        <v>0.33495219163978618</v>
      </c>
      <c r="H17" s="9">
        <v>2723.1451480866899</v>
      </c>
      <c r="I17" s="19">
        <v>2724.3349521916398</v>
      </c>
      <c r="J17" s="46">
        <f t="shared" si="11"/>
        <v>2723.2151480866974</v>
      </c>
      <c r="K17" s="14">
        <f t="shared" si="9"/>
        <v>2724.3349521916407</v>
      </c>
      <c r="L17" s="19">
        <f t="shared" si="4"/>
        <v>0.2151480866973543</v>
      </c>
      <c r="M17" s="55">
        <f t="shared" si="5"/>
        <v>0.33495219164069567</v>
      </c>
    </row>
    <row r="18" spans="1:13" x14ac:dyDescent="0.25">
      <c r="A18" s="37">
        <v>45045.583333333336</v>
      </c>
      <c r="B18" s="21">
        <v>0.19350000000000001</v>
      </c>
      <c r="C18" s="13">
        <f t="shared" si="0"/>
        <v>6.8333886450000003</v>
      </c>
      <c r="D18" s="19">
        <f>F41+7</f>
        <v>20.353438399592299</v>
      </c>
      <c r="E18" s="19">
        <v>14.3450996432212</v>
      </c>
      <c r="F18" s="17"/>
      <c r="G18" s="19">
        <f t="shared" si="10"/>
        <v>0.33845099642985588</v>
      </c>
      <c r="H18" s="9">
        <v>2723.2145343839902</v>
      </c>
      <c r="I18" s="19">
        <v>2724.3384509964299</v>
      </c>
      <c r="J18" s="46">
        <f t="shared" si="11"/>
        <v>2723.2845343839958</v>
      </c>
      <c r="K18" s="14">
        <f t="shared" si="9"/>
        <v>2724.3384509964321</v>
      </c>
      <c r="L18" s="19"/>
      <c r="M18" s="55">
        <f t="shared" si="5"/>
        <v>0.33845099643212961</v>
      </c>
    </row>
    <row r="19" spans="1:13" x14ac:dyDescent="0.25">
      <c r="A19" s="37">
        <v>45094.776388888888</v>
      </c>
      <c r="B19" s="21">
        <v>3.288E-2</v>
      </c>
      <c r="C19" s="13">
        <f t="shared" si="0"/>
        <v>1.1611463496000001</v>
      </c>
      <c r="D19" s="19">
        <f>F42+7</f>
        <v>8.7494023955147799</v>
      </c>
      <c r="E19" s="19">
        <v>7.3474900611620999</v>
      </c>
      <c r="F19" s="17">
        <f t="shared" ref="F16:F19" si="12">H19-2723</f>
        <v>9.8494023950024712E-2</v>
      </c>
      <c r="G19" s="19">
        <f t="shared" si="10"/>
        <v>0.26847490060981727</v>
      </c>
      <c r="H19" s="9">
        <v>2723.09849402395</v>
      </c>
      <c r="I19" s="19">
        <v>2724.2684749006098</v>
      </c>
      <c r="J19" s="46">
        <f t="shared" si="11"/>
        <v>2723.1684940239552</v>
      </c>
      <c r="K19" s="14">
        <f t="shared" si="9"/>
        <v>2724.2684749006112</v>
      </c>
      <c r="L19" s="19">
        <f t="shared" si="4"/>
        <v>0.16849402395519064</v>
      </c>
      <c r="M19" s="55">
        <f t="shared" si="5"/>
        <v>0.26847490061118151</v>
      </c>
    </row>
    <row r="20" spans="1:13" ht="15.75" thickBot="1" x14ac:dyDescent="0.3">
      <c r="A20" s="38">
        <v>45106.743055555555</v>
      </c>
      <c r="B20" s="39">
        <v>5.1999999999999998E-2</v>
      </c>
      <c r="C20" s="40">
        <f>B20*35.31467</f>
        <v>1.8363628399999998</v>
      </c>
      <c r="D20" s="41">
        <f>F43+7</f>
        <v>8.8083822477063904</v>
      </c>
      <c r="E20" s="41">
        <v>7.0565894342507303</v>
      </c>
      <c r="F20" s="51">
        <v>9.9083822470220184E-2</v>
      </c>
      <c r="G20" s="41">
        <f t="shared" si="10"/>
        <v>0.26556589433994304</v>
      </c>
      <c r="H20" s="42">
        <v>2723.0990838224702</v>
      </c>
      <c r="I20" s="41">
        <v>2724.2655658943399</v>
      </c>
      <c r="J20" s="47">
        <f t="shared" si="11"/>
        <v>2723.1690838224772</v>
      </c>
      <c r="K20" s="56">
        <f t="shared" si="9"/>
        <v>2724.2655658943422</v>
      </c>
      <c r="L20" s="41">
        <f t="shared" si="4"/>
        <v>0.1690838224772051</v>
      </c>
      <c r="M20" s="57">
        <f t="shared" si="5"/>
        <v>0.26556589434221678</v>
      </c>
    </row>
    <row r="37" spans="6:7" ht="15.75" thickBot="1" x14ac:dyDescent="0.3"/>
    <row r="38" spans="6:7" x14ac:dyDescent="0.25">
      <c r="F38" s="59">
        <v>5.65606785932723</v>
      </c>
      <c r="G38" s="54">
        <f>F38+7</f>
        <v>12.65606785932723</v>
      </c>
    </row>
    <row r="39" spans="6:7" x14ac:dyDescent="0.25">
      <c r="F39" s="60">
        <v>5.3061873802242498</v>
      </c>
      <c r="G39" s="55">
        <f t="shared" ref="G39:G43" si="13">F39+7</f>
        <v>12.30618738022425</v>
      </c>
    </row>
    <row r="40" spans="6:7" x14ac:dyDescent="0.25">
      <c r="F40" s="60">
        <v>6.4148086697247999</v>
      </c>
      <c r="G40" s="55">
        <f t="shared" si="13"/>
        <v>13.414808669724799</v>
      </c>
    </row>
    <row r="41" spans="6:7" x14ac:dyDescent="0.25">
      <c r="F41" s="60">
        <v>13.353438399592299</v>
      </c>
      <c r="G41" s="55">
        <f t="shared" si="13"/>
        <v>20.353438399592299</v>
      </c>
    </row>
    <row r="42" spans="6:7" x14ac:dyDescent="0.25">
      <c r="F42" s="60">
        <v>1.7494023955147799</v>
      </c>
      <c r="G42" s="55">
        <f t="shared" si="13"/>
        <v>8.7494023955147799</v>
      </c>
    </row>
    <row r="43" spans="6:7" ht="15.75" thickBot="1" x14ac:dyDescent="0.3">
      <c r="F43" s="61">
        <v>1.80838224770639</v>
      </c>
      <c r="G43" s="57">
        <f t="shared" si="13"/>
        <v>8.8083822477063904</v>
      </c>
    </row>
  </sheetData>
  <mergeCells count="2">
    <mergeCell ref="F1:G2"/>
    <mergeCell ref="J3:M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B155-2302-46CE-B8E9-E18B9B8C9845}">
  <dimension ref="A1"/>
  <sheetViews>
    <sheetView tabSelected="1" workbookViewId="0">
      <selection activeCell="V12" sqref="V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 curve</vt:lpstr>
      <vt:lpstr>discharge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2015-06-05T18:17:20Z</dcterms:created>
  <dcterms:modified xsi:type="dcterms:W3CDTF">2024-03-05T22:21:46Z</dcterms:modified>
</cp:coreProperties>
</file>