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E802A9B1-EB90-4C32-B432-02BF34736E59}" xr6:coauthVersionLast="47" xr6:coauthVersionMax="47" xr10:uidLastSave="{00000000-0000-0000-0000-000000000000}"/>
  <bookViews>
    <workbookView xWindow="-25320" yWindow="195" windowWidth="25440" windowHeight="15390" activeTab="1" xr2:uid="{FF2C68C4-0230-4397-BD30-01ABAA0FCBBF}"/>
  </bookViews>
  <sheets>
    <sheet name="Spring Weights" sheetId="1" r:id="rId1"/>
    <sheet name="Summer Weights" sheetId="3" r:id="rId2"/>
    <sheet name="Regre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9" i="3" l="1"/>
  <c r="AG4" i="3"/>
  <c r="AN34" i="3"/>
  <c r="AM34" i="3"/>
  <c r="AL34" i="3"/>
  <c r="AK34" i="3"/>
  <c r="AG18" i="3"/>
  <c r="AM20" i="3"/>
  <c r="AM21" i="3"/>
  <c r="AM22" i="3"/>
  <c r="AM23" i="3"/>
  <c r="AM24" i="3"/>
  <c r="AM25" i="3"/>
  <c r="AM26" i="3"/>
  <c r="AM27" i="3"/>
  <c r="AM28" i="3"/>
  <c r="AM18" i="3"/>
  <c r="AM5" i="3"/>
  <c r="AM6" i="3"/>
  <c r="AM7" i="3"/>
  <c r="AM8" i="3"/>
  <c r="AM9" i="3"/>
  <c r="AM10" i="3"/>
  <c r="AM11" i="3"/>
  <c r="AM12" i="3"/>
  <c r="AM13" i="3"/>
  <c r="AM14" i="3"/>
  <c r="AM4" i="3"/>
  <c r="AM5" i="1"/>
  <c r="AM6" i="1"/>
  <c r="AM7" i="1"/>
  <c r="AM8" i="1"/>
  <c r="AM9" i="1"/>
  <c r="AM10" i="1"/>
  <c r="AM11" i="1"/>
  <c r="AM12" i="1"/>
  <c r="AM13" i="1"/>
  <c r="AM14" i="1"/>
  <c r="AM15" i="1"/>
  <c r="AM4" i="1"/>
  <c r="AN19" i="1" a="1"/>
  <c r="AN19" i="1" s="1"/>
  <c r="L35" i="2"/>
  <c r="L36" i="2"/>
  <c r="L37" i="2"/>
  <c r="L38" i="2"/>
  <c r="L39" i="2"/>
  <c r="L40" i="2"/>
  <c r="L34" i="2"/>
  <c r="L33" i="2"/>
  <c r="I35" i="2"/>
  <c r="I36" i="2"/>
  <c r="I37" i="2"/>
  <c r="I38" i="2"/>
  <c r="I39" i="2"/>
  <c r="I40" i="2"/>
  <c r="I34" i="2"/>
  <c r="I33" i="2"/>
  <c r="F35" i="2"/>
  <c r="F36" i="2"/>
  <c r="F37" i="2"/>
  <c r="F38" i="2"/>
  <c r="F39" i="2"/>
  <c r="F40" i="2"/>
  <c r="F34" i="2"/>
  <c r="F33" i="2"/>
  <c r="C35" i="2"/>
  <c r="C36" i="2"/>
  <c r="C37" i="2"/>
  <c r="C38" i="2"/>
  <c r="C39" i="2"/>
  <c r="C40" i="2"/>
  <c r="C34" i="2"/>
  <c r="C33" i="2"/>
  <c r="L27" i="2"/>
  <c r="L26" i="2"/>
  <c r="L25" i="2"/>
  <c r="L24" i="2"/>
  <c r="L23" i="2"/>
  <c r="L22" i="2"/>
  <c r="M22" i="2" s="1"/>
  <c r="L21" i="2"/>
  <c r="L20" i="2"/>
  <c r="L19" i="2"/>
  <c r="I27" i="2"/>
  <c r="I26" i="2"/>
  <c r="I25" i="2"/>
  <c r="I24" i="2"/>
  <c r="I23" i="2"/>
  <c r="I22" i="2"/>
  <c r="I21" i="2"/>
  <c r="I20" i="2"/>
  <c r="I19" i="2"/>
  <c r="F27" i="2"/>
  <c r="F26" i="2"/>
  <c r="F25" i="2"/>
  <c r="F23" i="2"/>
  <c r="F24" i="2"/>
  <c r="F22" i="2"/>
  <c r="F21" i="2"/>
  <c r="F20" i="2"/>
  <c r="F19" i="2"/>
  <c r="B19" i="2"/>
  <c r="D19" i="2"/>
  <c r="C27" i="2"/>
  <c r="C26" i="2"/>
  <c r="C25" i="2"/>
  <c r="C24" i="2"/>
  <c r="C23" i="2"/>
  <c r="C22" i="2"/>
  <c r="C21" i="2"/>
  <c r="C20" i="2"/>
  <c r="C19" i="2"/>
  <c r="AN18" i="3"/>
  <c r="AJ18" i="3"/>
  <c r="W53" i="3"/>
  <c r="L14" i="2"/>
  <c r="L5" i="2"/>
  <c r="L6" i="2"/>
  <c r="L7" i="2"/>
  <c r="L8" i="2"/>
  <c r="L9" i="2"/>
  <c r="L10" i="2"/>
  <c r="L11" i="2"/>
  <c r="L12" i="2"/>
  <c r="L13" i="2"/>
  <c r="L4" i="2"/>
  <c r="I14" i="2"/>
  <c r="I5" i="2"/>
  <c r="I6" i="2"/>
  <c r="I7" i="2"/>
  <c r="I8" i="2"/>
  <c r="I9" i="2"/>
  <c r="I10" i="2"/>
  <c r="I11" i="2"/>
  <c r="I12" i="2"/>
  <c r="I13" i="2"/>
  <c r="I4" i="2"/>
  <c r="F14" i="2"/>
  <c r="F5" i="2"/>
  <c r="F6" i="2"/>
  <c r="F7" i="2"/>
  <c r="F8" i="2"/>
  <c r="F9" i="2"/>
  <c r="F10" i="2"/>
  <c r="F11" i="2"/>
  <c r="F12" i="2"/>
  <c r="F13" i="2"/>
  <c r="F4" i="2"/>
  <c r="C14" i="2"/>
  <c r="C5" i="2"/>
  <c r="C6" i="2"/>
  <c r="C7" i="2"/>
  <c r="C8" i="2"/>
  <c r="C9" i="2"/>
  <c r="C10" i="2"/>
  <c r="C11" i="2"/>
  <c r="C12" i="2"/>
  <c r="C13" i="2"/>
  <c r="C4" i="2"/>
  <c r="AJ33" i="1"/>
  <c r="Z4" i="1"/>
  <c r="Z20" i="1"/>
  <c r="Z21" i="1"/>
  <c r="Z22" i="1"/>
  <c r="Z23" i="1"/>
  <c r="Z24" i="1"/>
  <c r="Z25" i="1"/>
  <c r="Z26" i="1"/>
  <c r="Z27" i="1"/>
  <c r="Z28" i="1"/>
  <c r="Z29" i="1"/>
  <c r="Z19" i="1"/>
  <c r="Z5" i="1"/>
  <c r="Z6" i="1"/>
  <c r="Z7" i="1"/>
  <c r="Z8" i="1"/>
  <c r="Z9" i="1"/>
  <c r="Z10" i="1"/>
  <c r="Z11" i="1"/>
  <c r="Z12" i="1"/>
  <c r="Z13" i="1"/>
  <c r="Z14" i="1"/>
  <c r="Z15" i="1"/>
  <c r="AE4" i="3"/>
  <c r="AD4" i="3"/>
  <c r="AD6" i="3"/>
  <c r="AN6" i="3" s="1"/>
  <c r="AD28" i="3"/>
  <c r="AD14" i="3"/>
  <c r="AN14" i="3" s="1"/>
  <c r="AD13" i="3"/>
  <c r="AN13" i="3" s="1"/>
  <c r="AD12" i="3"/>
  <c r="AN12" i="3" s="1"/>
  <c r="AD11" i="3"/>
  <c r="AD27" i="3"/>
  <c r="AN27" i="3" s="1"/>
  <c r="AD26" i="3"/>
  <c r="AD25" i="3"/>
  <c r="AE24" i="3"/>
  <c r="AD24" i="3"/>
  <c r="AN24" i="3" s="1"/>
  <c r="AE10" i="3"/>
  <c r="AL38" i="3" s="1"/>
  <c r="AD10" i="3"/>
  <c r="AE23" i="3"/>
  <c r="AN23" i="3" s="1"/>
  <c r="AD23" i="3"/>
  <c r="AE22" i="3"/>
  <c r="AD22" i="3"/>
  <c r="AE9" i="3"/>
  <c r="AD9" i="3"/>
  <c r="AE8" i="3"/>
  <c r="AD8" i="3"/>
  <c r="AE7" i="3"/>
  <c r="AL35" i="3" s="1"/>
  <c r="AD7" i="3"/>
  <c r="AN7" i="3" s="1"/>
  <c r="AE20" i="3"/>
  <c r="AN20" i="3" s="1"/>
  <c r="AD20" i="3"/>
  <c r="AE6" i="3"/>
  <c r="AE19" i="3"/>
  <c r="AD19" i="3"/>
  <c r="AE18" i="3"/>
  <c r="AD18" i="3"/>
  <c r="AE5" i="3"/>
  <c r="AD5" i="3"/>
  <c r="AK43" i="1"/>
  <c r="AK42" i="1"/>
  <c r="AK41" i="1"/>
  <c r="AK40" i="1"/>
  <c r="AK39" i="1"/>
  <c r="AK38" i="1"/>
  <c r="AK37" i="1"/>
  <c r="AK36" i="1"/>
  <c r="AK35" i="1"/>
  <c r="AK34" i="1"/>
  <c r="AK33" i="1"/>
  <c r="AL41" i="3"/>
  <c r="AL40" i="3"/>
  <c r="AL39" i="3"/>
  <c r="AN8" i="3"/>
  <c r="AN11" i="3"/>
  <c r="AN21" i="3"/>
  <c r="AN25" i="3"/>
  <c r="AN26" i="3"/>
  <c r="AN28" i="3"/>
  <c r="AN10" i="3" l="1"/>
  <c r="AL37" i="3"/>
  <c r="AL36" i="3"/>
  <c r="AN22" i="3"/>
  <c r="AN9" i="3"/>
  <c r="AN19" i="3"/>
  <c r="AL33" i="3"/>
  <c r="AL32" i="3"/>
  <c r="E19" i="2" s="1"/>
  <c r="G19" i="2" s="1"/>
  <c r="AN4" i="3"/>
  <c r="AN5" i="3"/>
  <c r="AI23" i="3"/>
  <c r="AN37" i="3" l="1"/>
  <c r="AM37" i="3"/>
  <c r="AG19" i="1" l="1"/>
  <c r="AE19" i="1"/>
  <c r="AD19" i="1"/>
  <c r="AI19" i="1"/>
  <c r="AN20" i="1" a="1"/>
  <c r="AN20" i="1" s="1"/>
  <c r="AN21" i="1" a="1"/>
  <c r="AN21" i="1" s="1"/>
  <c r="AN22" i="1" a="1"/>
  <c r="AN22" i="1" s="1"/>
  <c r="AN23" i="1" a="1"/>
  <c r="AN23" i="1" s="1"/>
  <c r="AN24" i="1" a="1"/>
  <c r="AN24" i="1" s="1"/>
  <c r="AN25" i="1" a="1"/>
  <c r="AN25" i="1" s="1"/>
  <c r="AN26" i="1" a="1"/>
  <c r="AN26" i="1" s="1"/>
  <c r="AN27" i="1" a="1"/>
  <c r="AN27" i="1" s="1"/>
  <c r="AN28" i="1" a="1"/>
  <c r="AN28" i="1" s="1"/>
  <c r="AN29" i="1" a="1"/>
  <c r="AN29" i="1" s="1"/>
  <c r="AN5" i="1" a="1"/>
  <c r="AN5" i="1" s="1"/>
  <c r="AN6" i="1" a="1"/>
  <c r="AN6" i="1" s="1"/>
  <c r="AN7" i="1" a="1"/>
  <c r="AN7" i="1" s="1"/>
  <c r="AN8" i="1" a="1"/>
  <c r="AN8" i="1" s="1"/>
  <c r="AN9" i="1" a="1"/>
  <c r="AN9" i="1" s="1"/>
  <c r="AN10" i="1" a="1"/>
  <c r="AN10" i="1" s="1"/>
  <c r="AN11" i="1" a="1"/>
  <c r="AN11" i="1" s="1"/>
  <c r="AN12" i="1" a="1"/>
  <c r="AN12" i="1" s="1"/>
  <c r="AN13" i="1" a="1"/>
  <c r="AN13" i="1" s="1"/>
  <c r="AN14" i="1" a="1"/>
  <c r="AN14" i="1" s="1"/>
  <c r="AN15" i="1" a="1"/>
  <c r="AN15" i="1" s="1"/>
  <c r="AN4" i="1" a="1"/>
  <c r="AN4" i="1" s="1"/>
  <c r="AI4" i="3"/>
  <c r="AH4" i="3"/>
  <c r="AN41" i="3"/>
  <c r="K27" i="2" s="1"/>
  <c r="K20" i="2"/>
  <c r="K21" i="2"/>
  <c r="K22" i="2"/>
  <c r="K23" i="2"/>
  <c r="K24" i="2"/>
  <c r="K25" i="2"/>
  <c r="K26" i="2"/>
  <c r="K19" i="2"/>
  <c r="H20" i="2"/>
  <c r="H21" i="2"/>
  <c r="H22" i="2"/>
  <c r="H23" i="2"/>
  <c r="H24" i="2"/>
  <c r="H25" i="2"/>
  <c r="H26" i="2"/>
  <c r="H27" i="2"/>
  <c r="H19" i="2"/>
  <c r="E20" i="2"/>
  <c r="E21" i="2"/>
  <c r="E22" i="2"/>
  <c r="E23" i="2"/>
  <c r="E24" i="2"/>
  <c r="E25" i="2"/>
  <c r="E26" i="2"/>
  <c r="E27" i="2"/>
  <c r="AI19" i="3"/>
  <c r="AI20" i="3"/>
  <c r="AI21" i="3"/>
  <c r="AI22" i="3"/>
  <c r="AI24" i="3"/>
  <c r="AI25" i="3"/>
  <c r="AI26" i="3"/>
  <c r="AI27" i="3"/>
  <c r="AI28" i="3"/>
  <c r="AH19" i="3"/>
  <c r="AH20" i="3"/>
  <c r="AH21" i="3"/>
  <c r="AH22" i="3"/>
  <c r="AH23" i="3"/>
  <c r="AH24" i="3"/>
  <c r="AH25" i="3"/>
  <c r="AH26" i="3"/>
  <c r="AH27" i="3"/>
  <c r="AH28" i="3"/>
  <c r="AH18" i="3"/>
  <c r="AI18" i="3"/>
  <c r="AG19" i="3"/>
  <c r="AM19" i="3" s="1"/>
  <c r="AG20" i="3"/>
  <c r="AG21" i="3"/>
  <c r="AG22" i="3"/>
  <c r="AG23" i="3"/>
  <c r="AG24" i="3"/>
  <c r="AG25" i="3"/>
  <c r="AG26" i="3"/>
  <c r="AG27" i="3"/>
  <c r="AG28" i="3"/>
  <c r="AI5" i="3"/>
  <c r="AI6" i="3"/>
  <c r="AI7" i="3"/>
  <c r="AI8" i="3"/>
  <c r="AI9" i="3"/>
  <c r="AI10" i="3"/>
  <c r="AI11" i="3"/>
  <c r="AI12" i="3"/>
  <c r="AI13" i="3"/>
  <c r="AI14" i="3"/>
  <c r="AN35" i="3"/>
  <c r="AK4" i="3"/>
  <c r="AJ4" i="3"/>
  <c r="AB33" i="3" s="1"/>
  <c r="AH5" i="3"/>
  <c r="AH6" i="3"/>
  <c r="AH7" i="3"/>
  <c r="AH8" i="3"/>
  <c r="AH9" i="3"/>
  <c r="AH10" i="3"/>
  <c r="AH11" i="3"/>
  <c r="AH12" i="3"/>
  <c r="AH13" i="3"/>
  <c r="AH14" i="3"/>
  <c r="AB43" i="3"/>
  <c r="AG5" i="3"/>
  <c r="AG6" i="3"/>
  <c r="AG7" i="3"/>
  <c r="AG8" i="3"/>
  <c r="AG9" i="3"/>
  <c r="AG10" i="3"/>
  <c r="AG11" i="3"/>
  <c r="AG12" i="3"/>
  <c r="AG13" i="3"/>
  <c r="AG14" i="3"/>
  <c r="K14" i="2" l="1"/>
  <c r="AJ43" i="1"/>
  <c r="AL43" i="1"/>
  <c r="AM43" i="1"/>
  <c r="K5" i="2"/>
  <c r="K6" i="2"/>
  <c r="K7" i="2"/>
  <c r="K8" i="2"/>
  <c r="K9" i="2"/>
  <c r="K10" i="2"/>
  <c r="K11" i="2"/>
  <c r="K12" i="2"/>
  <c r="K13" i="2"/>
  <c r="K4" i="2"/>
  <c r="H5" i="2"/>
  <c r="H6" i="2"/>
  <c r="H7" i="2"/>
  <c r="H8" i="2"/>
  <c r="H9" i="2"/>
  <c r="H10" i="2"/>
  <c r="H11" i="2"/>
  <c r="H12" i="2"/>
  <c r="H13" i="2"/>
  <c r="H14" i="2"/>
  <c r="H4" i="2"/>
  <c r="E5" i="2"/>
  <c r="E6" i="2"/>
  <c r="E7" i="2"/>
  <c r="E8" i="2"/>
  <c r="E9" i="2"/>
  <c r="E10" i="2"/>
  <c r="E11" i="2"/>
  <c r="E12" i="2"/>
  <c r="E13" i="2"/>
  <c r="E14" i="2"/>
  <c r="E4" i="2"/>
  <c r="G4" i="2" s="1"/>
  <c r="B7" i="2"/>
  <c r="B8" i="2"/>
  <c r="B9" i="2"/>
  <c r="B10" i="2"/>
  <c r="B11" i="2"/>
  <c r="B12" i="2"/>
  <c r="B13" i="2"/>
  <c r="B14" i="2"/>
  <c r="B6" i="2"/>
  <c r="B5" i="2"/>
  <c r="B4" i="2"/>
  <c r="D4" i="2" s="1"/>
  <c r="AE4" i="1"/>
  <c r="AI4" i="1"/>
  <c r="AD4" i="1"/>
  <c r="AG4" i="1" l="1"/>
  <c r="AG20" i="1"/>
  <c r="AG21" i="1"/>
  <c r="AG22" i="1"/>
  <c r="AG23" i="1"/>
  <c r="AG24" i="1"/>
  <c r="AG25" i="1"/>
  <c r="AG26" i="1"/>
  <c r="AG27" i="1"/>
  <c r="AG28" i="1"/>
  <c r="AG29" i="1"/>
  <c r="AH20" i="1"/>
  <c r="AH21" i="1"/>
  <c r="AH22" i="1"/>
  <c r="AH23" i="1"/>
  <c r="AH24" i="1"/>
  <c r="AH25" i="1"/>
  <c r="AH26" i="1"/>
  <c r="AH27" i="1"/>
  <c r="AH28" i="1"/>
  <c r="AH29" i="1"/>
  <c r="AH19" i="1"/>
  <c r="AG5" i="1"/>
  <c r="AG6" i="1"/>
  <c r="AG7" i="1"/>
  <c r="AG8" i="1"/>
  <c r="AG9" i="1"/>
  <c r="AG10" i="1"/>
  <c r="AG11" i="1"/>
  <c r="AG12" i="1"/>
  <c r="AG13" i="1"/>
  <c r="AG14" i="1"/>
  <c r="AG15" i="1"/>
  <c r="AH5" i="1"/>
  <c r="AH6" i="1"/>
  <c r="AH7" i="1"/>
  <c r="AH8" i="1"/>
  <c r="AH9" i="1"/>
  <c r="AH10" i="1"/>
  <c r="AH11" i="1"/>
  <c r="AH12" i="1"/>
  <c r="AH13" i="1"/>
  <c r="AH14" i="1"/>
  <c r="AH15" i="1"/>
  <c r="AH4" i="1"/>
  <c r="AI20" i="1"/>
  <c r="AI21" i="1"/>
  <c r="AI22" i="1"/>
  <c r="AI23" i="1"/>
  <c r="AI24" i="1"/>
  <c r="AI25" i="1"/>
  <c r="AI26" i="1"/>
  <c r="AI27" i="1"/>
  <c r="AI28" i="1"/>
  <c r="AI29" i="1"/>
  <c r="AI8" i="1"/>
  <c r="AI5" i="1"/>
  <c r="AI6" i="1"/>
  <c r="AI7" i="1"/>
  <c r="AI9" i="1"/>
  <c r="AI10" i="1"/>
  <c r="AI11" i="1"/>
  <c r="AI12" i="1"/>
  <c r="AI13" i="1"/>
  <c r="AI14" i="1"/>
  <c r="AI15" i="1"/>
  <c r="M20" i="2"/>
  <c r="M19" i="2"/>
  <c r="J20" i="2"/>
  <c r="J19" i="2"/>
  <c r="G24" i="2"/>
  <c r="G20" i="2"/>
  <c r="M24" i="2"/>
  <c r="M23" i="2"/>
  <c r="J23" i="2"/>
  <c r="J22" i="2"/>
  <c r="M27" i="2"/>
  <c r="J27" i="2"/>
  <c r="G27" i="2"/>
  <c r="M26" i="2"/>
  <c r="J26" i="2"/>
  <c r="G26" i="2"/>
  <c r="M25" i="2"/>
  <c r="J25" i="2"/>
  <c r="G25" i="2"/>
  <c r="J24" i="2"/>
  <c r="G23" i="2"/>
  <c r="G22" i="2"/>
  <c r="M21" i="2"/>
  <c r="J21" i="2"/>
  <c r="G21" i="2"/>
  <c r="J4" i="2"/>
  <c r="AA33" i="3" l="1"/>
  <c r="AJ11" i="3"/>
  <c r="AK13" i="3"/>
  <c r="AK8" i="3"/>
  <c r="AK21" i="3"/>
  <c r="C47" i="3"/>
  <c r="AJ5" i="3"/>
  <c r="AB34" i="3" s="1"/>
  <c r="AK5" i="3"/>
  <c r="AE25" i="1"/>
  <c r="AK32" i="3"/>
  <c r="AK28" i="3"/>
  <c r="AJ28" i="3"/>
  <c r="AE28" i="3"/>
  <c r="AC43" i="3" s="1"/>
  <c r="AK27" i="3"/>
  <c r="AJ27" i="3"/>
  <c r="AE27" i="3"/>
  <c r="AC42" i="3" s="1"/>
  <c r="AK26" i="3"/>
  <c r="AJ26" i="3"/>
  <c r="AE26" i="3"/>
  <c r="AC41" i="3" s="1"/>
  <c r="AK25" i="3"/>
  <c r="AJ25" i="3"/>
  <c r="AE25" i="3"/>
  <c r="AC40" i="3" s="1"/>
  <c r="AK24" i="3"/>
  <c r="AJ24" i="3"/>
  <c r="AC39" i="3"/>
  <c r="AK23" i="3"/>
  <c r="AJ23" i="3"/>
  <c r="AD38" i="3" s="1"/>
  <c r="AC38" i="3"/>
  <c r="AK22" i="3"/>
  <c r="AJ22" i="3"/>
  <c r="AC37" i="3"/>
  <c r="AJ21" i="3"/>
  <c r="AE21" i="3"/>
  <c r="AC36" i="3" s="1"/>
  <c r="AD21" i="3"/>
  <c r="AK20" i="3"/>
  <c r="AJ20" i="3"/>
  <c r="AD35" i="3" s="1"/>
  <c r="AC35" i="3"/>
  <c r="AK19" i="3"/>
  <c r="AC34" i="3"/>
  <c r="AK18" i="3"/>
  <c r="AC33" i="3"/>
  <c r="AK14" i="3"/>
  <c r="AJ14" i="3"/>
  <c r="AE14" i="3"/>
  <c r="AA43" i="3" s="1"/>
  <c r="AJ13" i="3"/>
  <c r="AB42" i="3" s="1"/>
  <c r="AE13" i="3"/>
  <c r="AA42" i="3" s="1"/>
  <c r="AK12" i="3"/>
  <c r="AJ12" i="3"/>
  <c r="AE12" i="3"/>
  <c r="AA41" i="3" s="1"/>
  <c r="AK11" i="3"/>
  <c r="AE11" i="3"/>
  <c r="AA40" i="3" s="1"/>
  <c r="AK10" i="3"/>
  <c r="AJ10" i="3"/>
  <c r="AB39" i="3" s="1"/>
  <c r="AA39" i="3"/>
  <c r="AK9" i="3"/>
  <c r="AJ9" i="3"/>
  <c r="AB38" i="3" s="1"/>
  <c r="AA38" i="3"/>
  <c r="AJ8" i="3"/>
  <c r="AB37" i="3" s="1"/>
  <c r="AA37" i="3"/>
  <c r="AK7" i="3"/>
  <c r="AJ7" i="3"/>
  <c r="AA36" i="3"/>
  <c r="AK6" i="3"/>
  <c r="AJ6" i="3"/>
  <c r="AB35" i="3" s="1"/>
  <c r="AA35" i="3"/>
  <c r="AA34" i="3"/>
  <c r="AK41" i="3" l="1"/>
  <c r="B27" i="2" s="1"/>
  <c r="D27" i="2" s="1"/>
  <c r="AN38" i="3"/>
  <c r="AM33" i="3"/>
  <c r="AB41" i="3"/>
  <c r="AM40" i="3"/>
  <c r="B21" i="2"/>
  <c r="D21" i="2" s="1"/>
  <c r="AK38" i="3"/>
  <c r="B24" i="2" s="1"/>
  <c r="D24" i="2" s="1"/>
  <c r="AN40" i="3"/>
  <c r="AM39" i="3"/>
  <c r="AB40" i="3"/>
  <c r="AN36" i="3"/>
  <c r="AN33" i="3"/>
  <c r="AN39" i="3"/>
  <c r="AB36" i="3"/>
  <c r="AN32" i="3"/>
  <c r="AM41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M38" i="3"/>
  <c r="AM36" i="3"/>
  <c r="AM32" i="3"/>
  <c r="AD43" i="3"/>
  <c r="AD41" i="3"/>
  <c r="AD33" i="3"/>
  <c r="AD39" i="3"/>
  <c r="AD42" i="3"/>
  <c r="AD37" i="3"/>
  <c r="AD40" i="3"/>
  <c r="AD34" i="3"/>
  <c r="AD36" i="3"/>
  <c r="AM35" i="3" l="1"/>
  <c r="M14" i="2" l="1"/>
  <c r="M12" i="2"/>
  <c r="M11" i="2"/>
  <c r="M10" i="2"/>
  <c r="M4" i="2"/>
  <c r="J13" i="2"/>
  <c r="J12" i="2"/>
  <c r="J11" i="2"/>
  <c r="J10" i="2"/>
  <c r="J5" i="2"/>
  <c r="D13" i="2"/>
  <c r="D12" i="2"/>
  <c r="D11" i="2"/>
  <c r="D9" i="2"/>
  <c r="D8" i="2"/>
  <c r="D7" i="2"/>
  <c r="D6" i="2"/>
  <c r="D5" i="2"/>
  <c r="G11" i="2"/>
  <c r="G6" i="2"/>
  <c r="M8" i="2"/>
  <c r="M6" i="2"/>
  <c r="G12" i="2"/>
  <c r="G8" i="2"/>
  <c r="J14" i="2"/>
  <c r="G14" i="2"/>
  <c r="D14" i="2"/>
  <c r="M13" i="2"/>
  <c r="G13" i="2"/>
  <c r="G10" i="2"/>
  <c r="D10" i="2"/>
  <c r="M9" i="2"/>
  <c r="J9" i="2"/>
  <c r="G9" i="2"/>
  <c r="J8" i="2"/>
  <c r="M7" i="2"/>
  <c r="J7" i="2"/>
  <c r="G7" i="2"/>
  <c r="J6" i="2"/>
  <c r="M5" i="2"/>
  <c r="G5" i="2"/>
  <c r="AC40" i="1" l="1"/>
  <c r="AE21" i="1"/>
  <c r="AC36" i="1" s="1"/>
  <c r="AK21" i="1"/>
  <c r="AJ21" i="1"/>
  <c r="AD36" i="1" s="1"/>
  <c r="AE22" i="1"/>
  <c r="AC37" i="1" s="1"/>
  <c r="AD22" i="1"/>
  <c r="AE8" i="1"/>
  <c r="AA38" i="1" s="1"/>
  <c r="AD8" i="1"/>
  <c r="AD21" i="1"/>
  <c r="AE15" i="1"/>
  <c r="AA45" i="1" s="1"/>
  <c r="AD15" i="1"/>
  <c r="AE29" i="1"/>
  <c r="AC44" i="1" s="1"/>
  <c r="AD29" i="1"/>
  <c r="AE14" i="1"/>
  <c r="AA44" i="1" s="1"/>
  <c r="AD14" i="1"/>
  <c r="AE13" i="1"/>
  <c r="AA43" i="1" s="1"/>
  <c r="AD13" i="1"/>
  <c r="AE28" i="1"/>
  <c r="AC43" i="1" s="1"/>
  <c r="AD28" i="1"/>
  <c r="AJ42" i="1" s="1"/>
  <c r="AE27" i="1"/>
  <c r="AC42" i="1" s="1"/>
  <c r="AD27" i="1"/>
  <c r="AE12" i="1"/>
  <c r="AA42" i="1" s="1"/>
  <c r="AD12" i="1"/>
  <c r="AE11" i="1"/>
  <c r="AA41" i="1" s="1"/>
  <c r="AE26" i="1"/>
  <c r="AC41" i="1" s="1"/>
  <c r="AE10" i="1"/>
  <c r="AA40" i="1" s="1"/>
  <c r="AD11" i="1"/>
  <c r="AD26" i="1"/>
  <c r="AJ40" i="1" s="1"/>
  <c r="AD25" i="1"/>
  <c r="AD10" i="1"/>
  <c r="AE9" i="1"/>
  <c r="AA39" i="1" s="1"/>
  <c r="AE24" i="1"/>
  <c r="AC39" i="1" s="1"/>
  <c r="AE23" i="1"/>
  <c r="AC38" i="1" s="1"/>
  <c r="AD9" i="1"/>
  <c r="AD24" i="1"/>
  <c r="AJ38" i="1" s="1"/>
  <c r="AD23" i="1"/>
  <c r="AE7" i="1"/>
  <c r="AA37" i="1" s="1"/>
  <c r="AD7" i="1"/>
  <c r="AE6" i="1"/>
  <c r="AA36" i="1" s="1"/>
  <c r="AD6" i="1"/>
  <c r="AC34" i="1"/>
  <c r="AE20" i="1"/>
  <c r="AC35" i="1" s="1"/>
  <c r="AD20" i="1"/>
  <c r="AE5" i="1"/>
  <c r="AA35" i="1" s="1"/>
  <c r="AD5" i="1"/>
  <c r="AA34" i="1"/>
  <c r="AJ37" i="1" l="1"/>
  <c r="AJ34" i="1"/>
  <c r="AJ39" i="1"/>
  <c r="AJ35" i="1"/>
  <c r="AJ36" i="1"/>
  <c r="AJ41" i="1"/>
  <c r="D68" i="1"/>
  <c r="AM33" i="1" l="1"/>
  <c r="AB37" i="1"/>
  <c r="AB38" i="1"/>
  <c r="AB43" i="1"/>
  <c r="AK29" i="1"/>
  <c r="AK15" i="1"/>
  <c r="AK14" i="1"/>
  <c r="AK27" i="1"/>
  <c r="AK28" i="1"/>
  <c r="AK13" i="1"/>
  <c r="AK12" i="1"/>
  <c r="AK11" i="1"/>
  <c r="AK25" i="1"/>
  <c r="AK26" i="1"/>
  <c r="AL40" i="1" s="1"/>
  <c r="AK10" i="1"/>
  <c r="AK23" i="1"/>
  <c r="AK24" i="1"/>
  <c r="AK9" i="1"/>
  <c r="AK8" i="1"/>
  <c r="AK22" i="1"/>
  <c r="AK6" i="1"/>
  <c r="AK7" i="1"/>
  <c r="AK5" i="1"/>
  <c r="AK19" i="1"/>
  <c r="AK20" i="1"/>
  <c r="AK4" i="1"/>
  <c r="AJ29" i="1"/>
  <c r="AJ15" i="1"/>
  <c r="AB45" i="1" s="1"/>
  <c r="AJ14" i="1"/>
  <c r="AB44" i="1" s="1"/>
  <c r="AJ13" i="1"/>
  <c r="AJ27" i="1"/>
  <c r="AJ28" i="1"/>
  <c r="AJ12" i="1"/>
  <c r="AB42" i="1" s="1"/>
  <c r="AJ11" i="1"/>
  <c r="AB41" i="1" s="1"/>
  <c r="AJ26" i="1"/>
  <c r="AJ25" i="1"/>
  <c r="AJ10" i="1"/>
  <c r="AB40" i="1" s="1"/>
  <c r="AJ24" i="1"/>
  <c r="AJ9" i="1"/>
  <c r="AB39" i="1" s="1"/>
  <c r="AJ23" i="1"/>
  <c r="AJ8" i="1"/>
  <c r="AJ7" i="1"/>
  <c r="AJ22" i="1"/>
  <c r="AJ6" i="1"/>
  <c r="AJ20" i="1"/>
  <c r="AJ19" i="1"/>
  <c r="AJ5" i="1"/>
  <c r="AB35" i="1" s="1"/>
  <c r="AJ4" i="1"/>
  <c r="AB34" i="1" s="1"/>
  <c r="AL35" i="1" l="1"/>
  <c r="AL37" i="1"/>
  <c r="AL36" i="1"/>
  <c r="AL41" i="1"/>
  <c r="AL34" i="1"/>
  <c r="AM41" i="1"/>
  <c r="AL42" i="1"/>
  <c r="AD43" i="1"/>
  <c r="AD35" i="1"/>
  <c r="AL38" i="1"/>
  <c r="AL39" i="1"/>
  <c r="AB36" i="1"/>
  <c r="AD37" i="1"/>
  <c r="AD42" i="1"/>
  <c r="AD34" i="1"/>
  <c r="AD40" i="1"/>
  <c r="AM39" i="1"/>
  <c r="AD39" i="1"/>
  <c r="AM42" i="1"/>
  <c r="AM40" i="1"/>
  <c r="AM38" i="1"/>
  <c r="AL33" i="1"/>
  <c r="AD38" i="1"/>
  <c r="AM37" i="1"/>
  <c r="AD41" i="1"/>
  <c r="AM36" i="1"/>
  <c r="AM35" i="1"/>
  <c r="AD44" i="1"/>
  <c r="AM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<sst xmlns="http://schemas.openxmlformats.org/spreadsheetml/2006/main" count="703" uniqueCount="112">
  <si>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</si>
  <si>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</si>
  <si>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</si>
  <si>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</si>
  <si>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</si>
  <si>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</si>
  <si>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</si>
  <si>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</si>
  <si>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</si>
  <si>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</si>
  <si>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</si>
  <si>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</si>
  <si>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</si>
  <si>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</si>
  <si>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</si>
  <si>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</si>
  <si>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</si>
  <si>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</si>
  <si>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</si>
  <si>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</si>
  <si>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</si>
  <si>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</si>
  <si>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</si>
  <si>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</si>
  <si>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</si>
  <si>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</si>
  <si>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</si>
  <si>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</si>
  <si>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</si>
  <si>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</si>
  <si>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</si>
  <si>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</si>
  <si>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</si>
  <si>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</si>
  <si>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</si>
  <si>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</si>
  <si>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</si>
  <si>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</si>
  <si>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</si>
  <si>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</si>
  <si>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</si>
  <si>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</si>
  <si>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</si>
  <si>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</si>
  <si>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</si>
  <si>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</si>
  <si>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</si>
  <si>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</si>
  <si>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</si>
  <si>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</si>
  <si>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</si>
  <si>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</si>
  <si>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</si>
  <si>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</si>
  <si>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</si>
  <si>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</si>
  <si>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</si>
  <si>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</si>
  <si>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</si>
  <si>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</si>
  <si>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</si>
  <si>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</si>
  <si>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</si>
  <si>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</si>
  <si>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</si>
  <si>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</si>
  <si>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</si>
  <si>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</si>
  <si>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</si>
  <si>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</si>
  <si>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</si>
  <si>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</si>
  <si>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Coarse Sand (0.2-2 mm)</t>
  </si>
  <si>
    <t>Fine Sand (0.02-0.2 mm)</t>
  </si>
  <si>
    <t>Silt (0.002-0.02 mm)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</si>
  <si>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</si>
  <si>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</si>
  <si>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</si>
  <si>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</si>
  <si>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</si>
  <si>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</si>
  <si>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</si>
  <si>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</si>
  <si>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</si>
  <si>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</si>
  <si>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</si>
  <si>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</si>
  <si>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</si>
  <si>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</si>
  <si>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</si>
  <si>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</si>
  <si>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</si>
  <si>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</si>
  <si>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</si>
  <si>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</si>
  <si>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</si>
  <si>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</si>
  <si>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</si>
  <si>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</si>
  <si>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</si>
  <si>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Δ sed</t>
  </si>
  <si>
    <t>closed weight</t>
  </si>
  <si>
    <t>SPRING 2023 - original ranges (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</si>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</sst>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6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164" fontId="0" fillId="14" borderId="1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0" fillId="19" borderId="12" xfId="0" applyNumberFormat="1" applyFill="1" applyBorder="1" applyAlignment="1">
      <alignment horizontal="center"/>
    </xf>
    <xf numFmtId="164" fontId="0" fillId="20" borderId="12" xfId="0" applyNumberForma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5" fontId="8" fillId="47" borderId="11" xfId="0" applyNumberFormat="1" applyFont="1" applyFill="1" applyBorder="1" applyAlignment="1">
      <alignment horizontal="center"/>
    </xf>
    <xf numFmtId="0" fontId="6" fillId="21" borderId="11" xfId="0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6" fontId="8" fillId="47" borderId="11" xfId="0" applyNumberFormat="1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5" fontId="9" fillId="48" borderId="11" xfId="0" applyNumberFormat="1" applyFont="1" applyFill="1" applyBorder="1" applyAlignment="1">
      <alignment horizontal="center"/>
    </xf>
    <xf numFmtId="0" fontId="6" fillId="42" borderId="11" xfId="0" applyFont="1" applyFill="1" applyBorder="1" applyAlignment="1">
      <alignment horizontal="center"/>
    </xf>
    <xf numFmtId="166" fontId="3" fillId="48" borderId="11" xfId="0" applyNumberFormat="1" applyFont="1" applyFill="1" applyBorder="1" applyAlignment="1">
      <alignment horizontal="center"/>
    </xf>
    <xf numFmtId="164" fontId="3" fillId="42" borderId="11" xfId="0" applyNumberFormat="1" applyFont="1" applyFill="1" applyBorder="1" applyAlignment="1">
      <alignment horizontal="center"/>
    </xf>
    <xf numFmtId="165" fontId="3" fillId="48" borderId="11" xfId="0" applyNumberFormat="1" applyFont="1" applyFill="1" applyBorder="1" applyAlignment="1">
      <alignment horizontal="center"/>
    </xf>
    <xf numFmtId="165" fontId="3" fillId="42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0" fontId="6" fillId="23" borderId="11" xfId="0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0" fontId="6" fillId="24" borderId="11" xfId="0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0" fontId="6" fillId="25" borderId="11" xfId="0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0" fontId="6" fillId="22" borderId="11" xfId="0" applyFon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0" fontId="6" fillId="26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165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25" borderId="11" xfId="0" applyFont="1" applyFill="1" applyBorder="1" applyAlignment="1">
      <alignment horizontal="center"/>
    </xf>
    <xf numFmtId="0" fontId="9" fillId="49" borderId="11" xfId="0" applyFont="1" applyFill="1" applyBorder="1" applyAlignment="1">
      <alignment horizontal="center"/>
    </xf>
    <xf numFmtId="164" fontId="9" fillId="26" borderId="11" xfId="0" applyNumberFormat="1" applyFont="1" applyFill="1" applyBorder="1" applyAlignment="1">
      <alignment horizontal="center"/>
    </xf>
    <xf numFmtId="0" fontId="9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9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Fill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5" fontId="0" fillId="0" borderId="0" xfId="0" applyNumberFormat="1" applyFill="1" applyBorder="1"/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50" borderId="11" xfId="0" applyNumberFormat="1" applyFill="1" applyBorder="1" applyAlignment="1">
      <alignment horizontal="center"/>
    </xf>
    <xf numFmtId="166" fontId="3" fillId="51" borderId="11" xfId="0" applyNumberFormat="1" applyFont="1" applyFill="1" applyBorder="1" applyAlignment="1">
      <alignment horizontal="center"/>
    </xf>
    <xf numFmtId="0" fontId="3" fillId="51" borderId="11" xfId="0" applyFont="1" applyFill="1" applyBorder="1" applyAlignment="1">
      <alignment horizontal="center"/>
    </xf>
    <xf numFmtId="165" fontId="3" fillId="51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  <c:pt idx="11">
                  <c:v>8.8132999999999999</c:v>
                </c:pt>
                <c:pt idx="12">
                  <c:v>11.34998</c:v>
                </c:pt>
                <c:pt idx="13">
                  <c:v>6.6124999999999998</c:v>
                </c:pt>
                <c:pt idx="14">
                  <c:v>3.1219000000000001</c:v>
                </c:pt>
                <c:pt idx="15">
                  <c:v>8.4920000000000009</c:v>
                </c:pt>
                <c:pt idx="16">
                  <c:v>5.7622000000000009</c:v>
                </c:pt>
                <c:pt idx="17">
                  <c:v>11.0939</c:v>
                </c:pt>
                <c:pt idx="18">
                  <c:v>5.5735000000000001</c:v>
                </c:pt>
                <c:pt idx="19">
                  <c:v>8.8879999999999999</c:v>
                </c:pt>
                <c:pt idx="20">
                  <c:v>6.3197999999999999</c:v>
                </c:pt>
                <c:pt idx="21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 vs Hyp Flux - New Sizes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Outlier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0.23687120662044178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New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779710250835815"/>
                  <c:y val="-0.44794181190775917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504825</xdr:colOff>
      <xdr:row>1</xdr:row>
      <xdr:rowOff>10737</xdr:rowOff>
    </xdr:from>
    <xdr:to>
      <xdr:col>22</xdr:col>
      <xdr:colOff>50569</xdr:colOff>
      <xdr:row>19</xdr:row>
      <xdr:rowOff>8313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485775</xdr:colOff>
      <xdr:row>19</xdr:row>
      <xdr:rowOff>76201</xdr:rowOff>
    </xdr:from>
    <xdr:to>
      <xdr:col>22</xdr:col>
      <xdr:colOff>38620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428625</xdr:colOff>
      <xdr:row>37</xdr:row>
      <xdr:rowOff>161925</xdr:rowOff>
    </xdr:from>
    <xdr:to>
      <xdr:col>21</xdr:col>
      <xdr:colOff>419100</xdr:colOff>
      <xdr:row>56</xdr:row>
      <xdr:rowOff>125729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U1" zoomScale="76" zoomScaleNormal="85" workbookViewId="0">
      <selection activeCell="AD23" sqref="AD23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66" t="s">
        <v>56</v>
      </c>
      <c r="AH1" s="466" t="s">
        <v>57</v>
      </c>
      <c r="AI1" s="466" t="s">
        <v>52</v>
      </c>
      <c r="AJ1" s="466" t="s">
        <v>56</v>
      </c>
      <c r="AK1" s="475" t="s">
        <v>57</v>
      </c>
      <c r="AL1" s="475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78" t="s">
        <v>25</v>
      </c>
      <c r="AC2" s="479"/>
      <c r="AD2" s="473" t="s">
        <v>58</v>
      </c>
      <c r="AE2" s="473"/>
      <c r="AF2" s="97" t="s">
        <v>103</v>
      </c>
      <c r="AG2" s="481"/>
      <c r="AH2" s="466"/>
      <c r="AI2" s="466"/>
      <c r="AJ2" s="466"/>
      <c r="AK2" s="475"/>
      <c r="AL2" s="475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104</v>
      </c>
      <c r="AG3" s="418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36">
        <f>SUM(AD4:AE4,AH4:AI4)</f>
        <v>48.180706785417364</v>
      </c>
      <c r="AA4" s="59" t="s">
        <v>28</v>
      </c>
      <c r="AB4" s="60">
        <v>47.014299999999999</v>
      </c>
      <c r="AC4" s="77">
        <v>0.24235650000000003</v>
      </c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419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36">
        <f>SUM(AG4:AI4)</f>
        <v>3.5666000000000149</v>
      </c>
      <c r="AN4" s="436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36">
        <f t="shared" ref="Z5:Z15" si="0">SUM(AD5:AE5,AH5:AI5)</f>
        <v>28.887846869065239</v>
      </c>
      <c r="AA5" s="59" t="s">
        <v>29</v>
      </c>
      <c r="AB5" s="60">
        <v>29.554200000000002</v>
      </c>
      <c r="AC5" s="77">
        <v>0.24235650000000003</v>
      </c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419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36">
        <f t="shared" ref="AM5:AM15" si="4">SUM(AG5:AI5)</f>
        <v>2.7728000000000042</v>
      </c>
      <c r="AN5" s="436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36">
        <f t="shared" si="0"/>
        <v>48.912455571250248</v>
      </c>
      <c r="AA6" s="61" t="s">
        <v>30</v>
      </c>
      <c r="AB6" s="62">
        <v>47.488500000000002</v>
      </c>
      <c r="AC6" s="78">
        <v>-0.29172375000000034</v>
      </c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419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36">
        <f t="shared" si="4"/>
        <v>2.9189000000000047</v>
      </c>
      <c r="AN6" s="436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36">
        <f t="shared" si="0"/>
        <v>39.847631152605949</v>
      </c>
      <c r="AA7" s="63" t="s">
        <v>31</v>
      </c>
      <c r="AB7" s="64">
        <v>38.784700000000001</v>
      </c>
      <c r="AC7" s="79">
        <v>-7.9807612500000069E-2</v>
      </c>
      <c r="AD7" s="216">
        <f>SUM(H87:H89)</f>
        <v>27.011699999999998</v>
      </c>
      <c r="AE7" s="216">
        <f>SUM(H90:H93)</f>
        <v>11.104199999999999</v>
      </c>
      <c r="AF7" s="221">
        <v>2.5218999999999987</v>
      </c>
      <c r="AG7" s="419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36">
        <f t="shared" si="4"/>
        <v>2.5218999999999983</v>
      </c>
      <c r="AN7" s="436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36">
        <f t="shared" si="0"/>
        <v>58.127101424893439</v>
      </c>
      <c r="AA8" s="65" t="s">
        <v>32</v>
      </c>
      <c r="AB8" s="66">
        <v>54.746600000000001</v>
      </c>
      <c r="AC8" s="80">
        <v>7.4400954545454687E-2</v>
      </c>
      <c r="AD8" s="217">
        <f>SUM(C102:C104)</f>
        <v>32.3613</v>
      </c>
      <c r="AE8" s="217">
        <f>SUM(C105:C108)</f>
        <v>21.376599999999996</v>
      </c>
      <c r="AF8" s="223">
        <v>6.1195000000000022</v>
      </c>
      <c r="AG8" s="419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36">
        <f t="shared" si="4"/>
        <v>6.1195000000000022</v>
      </c>
      <c r="AN8" s="436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36">
        <f t="shared" si="0"/>
        <v>29.51974094446777</v>
      </c>
      <c r="AA9" s="65" t="s">
        <v>33</v>
      </c>
      <c r="AB9" s="66">
        <v>27.5703</v>
      </c>
      <c r="AC9" s="80">
        <v>7.4400954545454687E-2</v>
      </c>
      <c r="AD9" s="217">
        <f>SUM(R102:R104)</f>
        <v>13.872400000000001</v>
      </c>
      <c r="AE9" s="217">
        <f>SUM(R105:R108)</f>
        <v>12.863</v>
      </c>
      <c r="AF9" s="223">
        <v>3.871399999999996</v>
      </c>
      <c r="AG9" s="419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36">
        <f t="shared" si="4"/>
        <v>3.871399999999996</v>
      </c>
      <c r="AN9" s="436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36">
        <f t="shared" si="0"/>
        <v>66.459687570129461</v>
      </c>
      <c r="AA10" s="67" t="s">
        <v>34</v>
      </c>
      <c r="AB10" s="68">
        <v>63.384900000000002</v>
      </c>
      <c r="AC10" s="81">
        <v>-2.9873056909090877E-2</v>
      </c>
      <c r="AD10" s="217">
        <f>SUM(C117:C119)</f>
        <v>43.567</v>
      </c>
      <c r="AE10" s="217">
        <f>SUM(C120:C123)</f>
        <v>18.895600000000002</v>
      </c>
      <c r="AF10" s="224">
        <v>5.6356000000000055</v>
      </c>
      <c r="AG10" s="419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36">
        <f t="shared" si="4"/>
        <v>5.6356000000000046</v>
      </c>
      <c r="AN10" s="436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36">
        <f t="shared" si="0"/>
        <v>33.068215224776033</v>
      </c>
      <c r="AA11" s="67" t="s">
        <v>35</v>
      </c>
      <c r="AB11" s="68">
        <v>31.8675</v>
      </c>
      <c r="AC11" s="81">
        <v>-2.9873056909090877E-2</v>
      </c>
      <c r="AD11" s="217">
        <f>SUM(R117:R119)</f>
        <v>21.365199999999998</v>
      </c>
      <c r="AE11" s="217">
        <f>SUM(R120:R123)</f>
        <v>10.018800000000001</v>
      </c>
      <c r="AF11" s="224">
        <v>2.2792999999999988</v>
      </c>
      <c r="AG11" s="419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36">
        <f t="shared" si="4"/>
        <v>2.2792999999999988</v>
      </c>
      <c r="AN11" s="436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36">
        <f t="shared" si="0"/>
        <v>22.221924752228428</v>
      </c>
      <c r="AA12" s="69" t="s">
        <v>36</v>
      </c>
      <c r="AB12" s="62">
        <v>21.8202</v>
      </c>
      <c r="AC12" s="78">
        <v>-8.9525781818181854E-2</v>
      </c>
      <c r="AD12" s="217">
        <f>SUM(C132:C134)</f>
        <v>16.279599999999999</v>
      </c>
      <c r="AE12" s="217">
        <f>SUM(C135:C138)</f>
        <v>5.2179000000000002</v>
      </c>
      <c r="AF12" s="226">
        <v>1.0525</v>
      </c>
      <c r="AG12" s="419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36">
        <f t="shared" si="4"/>
        <v>1.0524999999999998</v>
      </c>
      <c r="AN12" s="436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36">
        <f t="shared" si="0"/>
        <v>17.67739723854514</v>
      </c>
      <c r="AA13" s="69" t="s">
        <v>37</v>
      </c>
      <c r="AB13" s="62">
        <v>17.0562</v>
      </c>
      <c r="AC13" s="78">
        <v>-8.9525781818181854E-2</v>
      </c>
      <c r="AD13" s="217">
        <f>SUM(R132:R134)</f>
        <v>10.2546</v>
      </c>
      <c r="AE13" s="217">
        <f>SUM(R135:R138)</f>
        <v>6.2910000000000004</v>
      </c>
      <c r="AF13" s="226">
        <v>1.5746000000000033</v>
      </c>
      <c r="AG13" s="419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36">
        <f t="shared" si="4"/>
        <v>1.5746000000000033</v>
      </c>
      <c r="AN13" s="436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36">
        <f t="shared" si="0"/>
        <v>25.409342136325723</v>
      </c>
      <c r="AA14" s="70" t="s">
        <v>38</v>
      </c>
      <c r="AB14" s="71">
        <v>23.997399999999999</v>
      </c>
      <c r="AC14" s="82">
        <v>-2.9404039090909065E-2</v>
      </c>
      <c r="AD14" s="217">
        <f>SUM(C147:C149)</f>
        <v>13.4611</v>
      </c>
      <c r="AE14" s="217">
        <f>SUM(C150:C153)</f>
        <v>9.7505000000000006</v>
      </c>
      <c r="AF14" s="384">
        <v>3.226500000000005</v>
      </c>
      <c r="AG14" s="419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36">
        <f t="shared" si="4"/>
        <v>3.2265000000000064</v>
      </c>
      <c r="AN14" s="436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36">
        <f t="shared" si="0"/>
        <v>36.023819541895307</v>
      </c>
      <c r="AA15" s="70" t="s">
        <v>39</v>
      </c>
      <c r="AB15" s="71">
        <v>35.043199999999999</v>
      </c>
      <c r="AC15" s="82">
        <v>-2.9404039090909065E-2</v>
      </c>
      <c r="AD15" s="217">
        <f>SUM(M147:M149)</f>
        <v>21.040900000000001</v>
      </c>
      <c r="AE15" s="217">
        <f>SUM(M150:M153)</f>
        <v>13.398000000000001</v>
      </c>
      <c r="AF15" s="384">
        <v>2.4796999999999931</v>
      </c>
      <c r="AG15" s="419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36">
        <f t="shared" si="4"/>
        <v>2.4796999999999936</v>
      </c>
      <c r="AN15" s="436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66" t="s">
        <v>56</v>
      </c>
      <c r="AH16" s="466" t="s">
        <v>57</v>
      </c>
      <c r="AI16" s="466" t="s">
        <v>52</v>
      </c>
      <c r="AJ16" s="466" t="s">
        <v>56</v>
      </c>
      <c r="AK16" s="475" t="s">
        <v>57</v>
      </c>
      <c r="AL16" s="475" t="s">
        <v>52</v>
      </c>
      <c r="AN16" s="436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41"/>
      <c r="AB17" s="478" t="s">
        <v>40</v>
      </c>
      <c r="AC17" s="480"/>
      <c r="AD17" s="473" t="s">
        <v>58</v>
      </c>
      <c r="AE17" s="473"/>
      <c r="AF17" s="252" t="s">
        <v>103</v>
      </c>
      <c r="AG17" s="466"/>
      <c r="AH17" s="466"/>
      <c r="AI17" s="466"/>
      <c r="AJ17" s="466"/>
      <c r="AK17" s="475"/>
      <c r="AL17" s="475"/>
      <c r="AN17" s="436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410" t="s">
        <v>104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36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36">
        <f>SUM(AD19:AE19,AH19:AI19)</f>
        <v>28.846378390799789</v>
      </c>
      <c r="AA19" s="59" t="s">
        <v>41</v>
      </c>
      <c r="AB19" s="60">
        <v>27.528300000000002</v>
      </c>
      <c r="AC19" s="72">
        <v>0.24235650000000003</v>
      </c>
      <c r="AD19" s="216">
        <f>SUM(H57:H59)</f>
        <v>13.648300000000001</v>
      </c>
      <c r="AE19" s="216">
        <f>SUM(H60:H63)</f>
        <v>13.302300000000001</v>
      </c>
      <c r="AF19" s="411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36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36">
        <f t="shared" ref="Z20:Z29" si="5">SUM(AD20:AE20,AH20:AI20)</f>
        <v>14.902324730935526</v>
      </c>
      <c r="AA20" s="59" t="s">
        <v>42</v>
      </c>
      <c r="AB20" s="60">
        <v>14.5052</v>
      </c>
      <c r="AC20" s="72">
        <v>0.24235650000000003</v>
      </c>
      <c r="AD20" s="216">
        <f>SUM(M57:M59)</f>
        <v>8.8192000000000004</v>
      </c>
      <c r="AE20" s="216">
        <f>SUM(M60:M63)</f>
        <v>5.3845000000000001</v>
      </c>
      <c r="AF20" s="411">
        <v>1.078999999999998</v>
      </c>
      <c r="AG20" s="72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36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36">
        <f t="shared" si="5"/>
        <v>73.801494687854699</v>
      </c>
      <c r="AA21" s="61" t="s">
        <v>43</v>
      </c>
      <c r="AB21" s="62">
        <v>71.694199999999995</v>
      </c>
      <c r="AC21" s="73">
        <v>-0.29172375000000034</v>
      </c>
      <c r="AD21" s="216">
        <f>SUM(H72:H74)</f>
        <v>46.750100000000003</v>
      </c>
      <c r="AE21" s="216">
        <f>SUM(H75:H78)</f>
        <v>24.247299999999999</v>
      </c>
      <c r="AF21" s="412">
        <v>4.8268999999999851</v>
      </c>
      <c r="AG21" s="72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36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36">
        <f t="shared" si="5"/>
        <v>49.675701073636795</v>
      </c>
      <c r="AA22" s="63" t="s">
        <v>44</v>
      </c>
      <c r="AB22" s="64">
        <v>47.312199999999997</v>
      </c>
      <c r="AC22" s="74">
        <v>-7.9807612500000069E-2</v>
      </c>
      <c r="AD22" s="216">
        <f>SUM(C87:C89)</f>
        <v>25.8965</v>
      </c>
      <c r="AE22" s="216">
        <f>SUM(C90:C93)</f>
        <v>20.538399999999999</v>
      </c>
      <c r="AF22" s="413">
        <v>4.7205999999999948</v>
      </c>
      <c r="AG22" s="72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36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36">
        <f t="shared" si="5"/>
        <v>33.295728027070957</v>
      </c>
      <c r="AA23" s="65" t="s">
        <v>45</v>
      </c>
      <c r="AB23" s="66">
        <v>31.810600000000001</v>
      </c>
      <c r="AC23" s="75">
        <v>7.4400954545454687E-2</v>
      </c>
      <c r="AD23" s="217">
        <f>SUM(H102:H104)</f>
        <v>20.333100000000002</v>
      </c>
      <c r="AE23" s="217">
        <f>SUM(H105:H108)</f>
        <v>10.927899999999999</v>
      </c>
      <c r="AF23" s="414">
        <v>2.8568999999999964</v>
      </c>
      <c r="AG23" s="72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36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36">
        <f t="shared" si="5"/>
        <v>24.878892112529911</v>
      </c>
      <c r="AA24" s="65" t="s">
        <v>46</v>
      </c>
      <c r="AB24" s="66">
        <v>24.152100000000001</v>
      </c>
      <c r="AC24" s="75">
        <v>7.4400954545454687E-2</v>
      </c>
      <c r="AD24" s="217">
        <f>SUM(M102:M104)</f>
        <v>14.4063</v>
      </c>
      <c r="AE24" s="217">
        <f>SUM(M105:M108)</f>
        <v>8.773299999999999</v>
      </c>
      <c r="AF24" s="414">
        <v>2.6742000000000057</v>
      </c>
      <c r="AG24" s="72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36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36">
        <f t="shared" si="5"/>
        <v>65.287934787055832</v>
      </c>
      <c r="AA25" s="67" t="s">
        <v>47</v>
      </c>
      <c r="AB25" s="68">
        <v>62.840499999999999</v>
      </c>
      <c r="AC25" s="76">
        <v>-2.9873056909090877E-2</v>
      </c>
      <c r="AD25" s="217">
        <f>SUM(H117:H119)</f>
        <v>43.821899999999999</v>
      </c>
      <c r="AE25" s="217">
        <f>SUM(H120:H123)</f>
        <v>18.183500000000002</v>
      </c>
      <c r="AF25" s="415">
        <v>4.7316000000000003</v>
      </c>
      <c r="AG25" s="72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36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36">
        <f t="shared" si="5"/>
        <v>30.923717364063378</v>
      </c>
      <c r="AA26" s="67" t="s">
        <v>48</v>
      </c>
      <c r="AB26" s="68">
        <v>29.180700000000002</v>
      </c>
      <c r="AC26" s="76">
        <v>-2.9873056909090877E-2</v>
      </c>
      <c r="AD26" s="217">
        <f>SUM(M117:M119)</f>
        <v>16.210899999999999</v>
      </c>
      <c r="AE26" s="217">
        <f>SUM(M120:M123)</f>
        <v>12.4641</v>
      </c>
      <c r="AF26" s="415">
        <v>3.2933000000000017</v>
      </c>
      <c r="AG26" s="72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36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36">
        <f t="shared" si="5"/>
        <v>26.18288550637352</v>
      </c>
      <c r="AA27" s="69" t="s">
        <v>49</v>
      </c>
      <c r="AB27" s="62">
        <v>25.196200000000001</v>
      </c>
      <c r="AC27" s="73">
        <v>-8.9525781818181854E-2</v>
      </c>
      <c r="AD27" s="217">
        <f>SUM(H132:H134)</f>
        <v>16.2744</v>
      </c>
      <c r="AE27" s="217">
        <f>SUM(H135:H138)</f>
        <v>8.6090999999999998</v>
      </c>
      <c r="AF27" s="416">
        <v>2.0657999999999994</v>
      </c>
      <c r="AG27" s="72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36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36">
        <f t="shared" si="5"/>
        <v>15.496677710150983</v>
      </c>
      <c r="AA28" s="69" t="s">
        <v>50</v>
      </c>
      <c r="AB28" s="62">
        <v>14.8794</v>
      </c>
      <c r="AC28" s="73">
        <v>-8.9525781818181854E-2</v>
      </c>
      <c r="AD28" s="217">
        <f>SUM(M132:M134)</f>
        <v>8.4464000000000006</v>
      </c>
      <c r="AE28" s="217">
        <f>SUM(M135:M138)</f>
        <v>5.661999999999999</v>
      </c>
      <c r="AF28" s="416">
        <v>1.9820999999999993</v>
      </c>
      <c r="AG28" s="72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36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36">
        <f t="shared" si="5"/>
        <v>32.100596932897432</v>
      </c>
      <c r="AA29" s="70" t="s">
        <v>51</v>
      </c>
      <c r="AB29" s="71">
        <v>31.258299999999998</v>
      </c>
      <c r="AC29" s="89">
        <v>-2.9404039090909065E-2</v>
      </c>
      <c r="AD29" s="217">
        <f>SUM(H147:H149)</f>
        <v>17.811199999999999</v>
      </c>
      <c r="AE29" s="217">
        <f>SUM(H150:H153)</f>
        <v>12.9597</v>
      </c>
      <c r="AF29" s="417">
        <v>1.914099999999995</v>
      </c>
      <c r="AG29" s="72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36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76" t="s">
        <v>25</v>
      </c>
      <c r="AB32" s="476"/>
      <c r="AC32" s="477" t="s">
        <v>40</v>
      </c>
      <c r="AD32" s="477"/>
      <c r="AI32" s="229" t="s">
        <v>76</v>
      </c>
      <c r="AJ32" s="237" t="s">
        <v>90</v>
      </c>
      <c r="AK32" s="237" t="s">
        <v>91</v>
      </c>
      <c r="AL32" s="237" t="s">
        <v>92</v>
      </c>
      <c r="AM32" s="237" t="s">
        <v>93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79</v>
      </c>
      <c r="AJ33" s="239">
        <f>AD19-AD4</f>
        <v>-16.521599999999999</v>
      </c>
      <c r="AK33" s="239">
        <f>AE19-AE4</f>
        <v>-2.3841999999999981</v>
      </c>
      <c r="AL33" s="239">
        <f t="shared" ref="AL33:AL42" si="9">AH19-AH4</f>
        <v>-0.39729579455943065</v>
      </c>
      <c r="AM33" s="239">
        <f t="shared" ref="AM33:AM42" si="10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11">AG4</f>
        <v>1.2422932145826477</v>
      </c>
      <c r="AC34" s="66">
        <f>AE19</f>
        <v>13.302300000000001</v>
      </c>
      <c r="AD34" s="87">
        <f t="shared" ref="AD34:AD44" si="12">AG19</f>
        <v>0.92902160920021726</v>
      </c>
      <c r="AI34" s="230" t="s">
        <v>80</v>
      </c>
      <c r="AJ34" s="239">
        <f t="shared" ref="AJ34:AJ42" si="13">AD20-AD5</f>
        <v>-4.8291000000000004</v>
      </c>
      <c r="AK34" s="239">
        <f t="shared" ref="AK34:AK42" si="14">AE20-AE5</f>
        <v>-7.9178000000000006</v>
      </c>
      <c r="AL34" s="239">
        <f t="shared" si="9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5">AE5</f>
        <v>13.302300000000001</v>
      </c>
      <c r="AB35" s="86">
        <f t="shared" si="11"/>
        <v>0.8355531309347678</v>
      </c>
      <c r="AC35" s="66">
        <f t="shared" ref="AC35:AC44" si="16">AE20</f>
        <v>5.3845000000000001</v>
      </c>
      <c r="AD35" s="87">
        <f t="shared" si="12"/>
        <v>0.38037526906447328</v>
      </c>
      <c r="AI35" s="231" t="s">
        <v>81</v>
      </c>
      <c r="AJ35" s="239">
        <f t="shared" si="13"/>
        <v>16.670300000000005</v>
      </c>
      <c r="AK35" s="239">
        <f t="shared" si="14"/>
        <v>7.3421999999999983</v>
      </c>
      <c r="AL35" s="239">
        <f t="shared" si="9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5"/>
        <v>16.905100000000001</v>
      </c>
      <c r="AB36" s="86">
        <f t="shared" si="11"/>
        <v>0.99134442874975504</v>
      </c>
      <c r="AC36" s="66">
        <f t="shared" si="16"/>
        <v>24.247299999999999</v>
      </c>
      <c r="AD36" s="87">
        <f t="shared" si="12"/>
        <v>2.022805312145282</v>
      </c>
      <c r="AI36" s="232" t="s">
        <v>82</v>
      </c>
      <c r="AJ36" s="239">
        <f t="shared" si="13"/>
        <v>-1.115199999999998</v>
      </c>
      <c r="AK36" s="239">
        <f t="shared" si="14"/>
        <v>9.4342000000000006</v>
      </c>
      <c r="AL36" s="239">
        <f t="shared" si="9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5"/>
        <v>11.104199999999999</v>
      </c>
      <c r="AB37" s="86">
        <f t="shared" si="11"/>
        <v>0.79016884739404469</v>
      </c>
      <c r="AC37" s="66">
        <f t="shared" si="16"/>
        <v>20.538399999999999</v>
      </c>
      <c r="AD37" s="87">
        <f t="shared" si="12"/>
        <v>1.479798926363199</v>
      </c>
      <c r="AI37" s="233" t="s">
        <v>83</v>
      </c>
      <c r="AJ37" s="239">
        <f t="shared" si="13"/>
        <v>-12.028199999999998</v>
      </c>
      <c r="AK37" s="239">
        <f t="shared" si="14"/>
        <v>-10.448699999999997</v>
      </c>
      <c r="AL37" s="239">
        <f t="shared" si="9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5"/>
        <v>21.376599999999996</v>
      </c>
      <c r="AB38" s="86">
        <f t="shared" si="11"/>
        <v>1.7302985751065663</v>
      </c>
      <c r="AC38" s="66">
        <f t="shared" si="16"/>
        <v>10.927899999999999</v>
      </c>
      <c r="AD38" s="87">
        <f t="shared" si="12"/>
        <v>0.82217197292904132</v>
      </c>
      <c r="AI38" s="233" t="s">
        <v>84</v>
      </c>
      <c r="AJ38" s="239">
        <f t="shared" si="13"/>
        <v>0.53389999999999915</v>
      </c>
      <c r="AK38" s="239">
        <f t="shared" si="14"/>
        <v>-4.0897000000000006</v>
      </c>
      <c r="AL38" s="239">
        <f t="shared" si="9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5"/>
        <v>12.863</v>
      </c>
      <c r="AB39" s="86">
        <f t="shared" si="11"/>
        <v>1.0870590555322255</v>
      </c>
      <c r="AC39" s="66">
        <f t="shared" si="16"/>
        <v>8.773299999999999</v>
      </c>
      <c r="AD39" s="87">
        <f t="shared" si="12"/>
        <v>0.97490788747009693</v>
      </c>
      <c r="AI39" s="234" t="s">
        <v>85</v>
      </c>
      <c r="AJ39" s="239">
        <f t="shared" si="13"/>
        <v>0.25489999999999924</v>
      </c>
      <c r="AK39" s="239">
        <f t="shared" si="14"/>
        <v>-0.71209999999999951</v>
      </c>
      <c r="AL39" s="239">
        <f t="shared" si="9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5"/>
        <v>18.895600000000002</v>
      </c>
      <c r="AB40" s="86">
        <f t="shared" si="11"/>
        <v>1.6385124298705542</v>
      </c>
      <c r="AC40" s="66">
        <f t="shared" si="16"/>
        <v>18.183500000000002</v>
      </c>
      <c r="AD40" s="87">
        <f t="shared" si="12"/>
        <v>1.4490652129441588</v>
      </c>
      <c r="AI40" s="234" t="s">
        <v>86</v>
      </c>
      <c r="AJ40" s="239">
        <f t="shared" si="13"/>
        <v>-5.1542999999999992</v>
      </c>
      <c r="AK40" s="239">
        <f t="shared" si="14"/>
        <v>2.4452999999999996</v>
      </c>
      <c r="AL40" s="239">
        <f t="shared" si="9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5"/>
        <v>10.018800000000001</v>
      </c>
      <c r="AB41" s="86">
        <f t="shared" si="11"/>
        <v>0.59508477522396763</v>
      </c>
      <c r="AC41" s="66">
        <f t="shared" si="16"/>
        <v>12.4641</v>
      </c>
      <c r="AD41" s="87">
        <f t="shared" si="12"/>
        <v>1.0445826359366237</v>
      </c>
      <c r="AI41" s="235" t="s">
        <v>87</v>
      </c>
      <c r="AJ41" s="239">
        <f t="shared" si="13"/>
        <v>-5.1999999999985391E-3</v>
      </c>
      <c r="AK41" s="239">
        <f t="shared" si="14"/>
        <v>3.3911999999999995</v>
      </c>
      <c r="AL41" s="239">
        <f t="shared" si="9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5"/>
        <v>5.2179000000000002</v>
      </c>
      <c r="AB42" s="86">
        <f t="shared" si="11"/>
        <v>0.32807524777157177</v>
      </c>
      <c r="AC42" s="66">
        <f t="shared" si="16"/>
        <v>8.6090999999999998</v>
      </c>
      <c r="AD42" s="87">
        <f t="shared" si="12"/>
        <v>0.76641449362647796</v>
      </c>
      <c r="AI42" s="235" t="s">
        <v>88</v>
      </c>
      <c r="AJ42" s="239">
        <f t="shared" si="13"/>
        <v>-1.8081999999999994</v>
      </c>
      <c r="AK42" s="239">
        <f t="shared" si="14"/>
        <v>-0.62900000000000134</v>
      </c>
      <c r="AL42" s="239">
        <f t="shared" si="9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5"/>
        <v>6.2910000000000004</v>
      </c>
      <c r="AB43" s="86">
        <f t="shared" si="11"/>
        <v>0.44280276145486225</v>
      </c>
      <c r="AC43" s="66">
        <f t="shared" si="16"/>
        <v>5.661999999999999</v>
      </c>
      <c r="AD43" s="87">
        <f t="shared" si="12"/>
        <v>0.59382228984901486</v>
      </c>
      <c r="AI43" s="236" t="s">
        <v>89</v>
      </c>
      <c r="AJ43" s="239">
        <f>AD29-AD15</f>
        <v>-3.2297000000000011</v>
      </c>
      <c r="AK43" s="239">
        <f>AE29-AE15</f>
        <v>-0.43830000000000169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5"/>
        <v>9.7505000000000006</v>
      </c>
      <c r="AB44" s="86">
        <f t="shared" si="11"/>
        <v>1.0287578636742871</v>
      </c>
      <c r="AC44" s="66">
        <f t="shared" si="16"/>
        <v>12.9597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5"/>
        <v>13.398000000000001</v>
      </c>
      <c r="AB45" s="86">
        <f t="shared" si="11"/>
        <v>0.89478045810468942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1" spans="2:40" x14ac:dyDescent="0.25">
      <c r="AA51" s="473" t="s">
        <v>102</v>
      </c>
      <c r="AB51" s="473"/>
      <c r="AC51" s="473"/>
      <c r="AD51" s="473"/>
      <c r="AE51" s="473"/>
      <c r="AF51" s="473"/>
      <c r="AG51" s="473"/>
      <c r="AH51" s="473"/>
      <c r="AI51" s="473"/>
      <c r="AJ51" s="473"/>
      <c r="AK51" s="473"/>
      <c r="AL51" s="473"/>
      <c r="AM51" s="473"/>
      <c r="AN51" s="473"/>
    </row>
    <row r="52" spans="2:40" x14ac:dyDescent="0.25">
      <c r="AA52" s="56"/>
      <c r="AB52" s="474" t="s">
        <v>72</v>
      </c>
      <c r="AC52" s="474"/>
      <c r="AD52" s="474"/>
      <c r="AE52" s="474" t="s">
        <v>73</v>
      </c>
      <c r="AF52" s="474"/>
      <c r="AG52" s="474"/>
      <c r="AH52" s="474" t="s">
        <v>74</v>
      </c>
      <c r="AI52" s="474"/>
      <c r="AJ52" s="474"/>
      <c r="AK52" s="474" t="s">
        <v>75</v>
      </c>
      <c r="AL52" s="474"/>
      <c r="AM52" s="474"/>
      <c r="AN52" s="56"/>
    </row>
    <row r="53" spans="2:40" x14ac:dyDescent="0.25">
      <c r="B53" t="s">
        <v>94</v>
      </c>
      <c r="AA53" s="57" t="s">
        <v>76</v>
      </c>
      <c r="AB53" s="383" t="s">
        <v>100</v>
      </c>
      <c r="AC53" s="57" t="s">
        <v>101</v>
      </c>
      <c r="AD53" s="57" t="s">
        <v>78</v>
      </c>
      <c r="AE53" s="383" t="s">
        <v>100</v>
      </c>
      <c r="AF53" s="57" t="s">
        <v>101</v>
      </c>
      <c r="AG53" s="57" t="s">
        <v>78</v>
      </c>
      <c r="AH53" s="383" t="s">
        <v>100</v>
      </c>
      <c r="AI53" s="57" t="s">
        <v>101</v>
      </c>
      <c r="AJ53" s="57" t="s">
        <v>78</v>
      </c>
      <c r="AK53" s="383" t="s">
        <v>100</v>
      </c>
      <c r="AL53" s="57" t="s">
        <v>101</v>
      </c>
      <c r="AM53" s="57" t="s">
        <v>78</v>
      </c>
      <c r="AN53" s="58" t="s">
        <v>27</v>
      </c>
    </row>
    <row r="54" spans="2:40" ht="15.75" thickBot="1" x14ac:dyDescent="0.3">
      <c r="AA54" s="218" t="s">
        <v>79</v>
      </c>
      <c r="AB54" s="385">
        <v>-18.643499999999996</v>
      </c>
      <c r="AC54" s="386">
        <v>44.028299999999994</v>
      </c>
      <c r="AD54" s="387">
        <v>-0.42344355789344579</v>
      </c>
      <c r="AE54" s="388">
        <v>-0.34287500000000026</v>
      </c>
      <c r="AF54" s="386">
        <v>2.3685</v>
      </c>
      <c r="AG54" s="387">
        <v>-0.14476461895714599</v>
      </c>
      <c r="AH54" s="388">
        <v>-0.16332090060751703</v>
      </c>
      <c r="AI54" s="389">
        <v>0.95561165589832309</v>
      </c>
      <c r="AJ54" s="387">
        <v>-0.17090718766294993</v>
      </c>
      <c r="AK54" s="385">
        <v>-3.123260005814843E-2</v>
      </c>
      <c r="AL54" s="72">
        <v>0.16000831182380906</v>
      </c>
      <c r="AM54" s="387">
        <v>-0.19519361027032006</v>
      </c>
      <c r="AN54" s="389">
        <v>0.22851828638601948</v>
      </c>
    </row>
    <row r="55" spans="2:40" x14ac:dyDescent="0.25">
      <c r="B55" s="470" t="s">
        <v>1</v>
      </c>
      <c r="C55" s="471"/>
      <c r="D55" s="471"/>
      <c r="E55" s="471"/>
      <c r="F55" s="472"/>
      <c r="G55" s="470" t="s">
        <v>2</v>
      </c>
      <c r="H55" s="471"/>
      <c r="I55" s="471"/>
      <c r="J55" s="471"/>
      <c r="K55" s="472"/>
      <c r="L55" s="470" t="s">
        <v>3</v>
      </c>
      <c r="M55" s="471"/>
      <c r="N55" s="471"/>
      <c r="O55" s="471"/>
      <c r="P55" s="472"/>
      <c r="Q55" s="470" t="s">
        <v>4</v>
      </c>
      <c r="R55" s="471"/>
      <c r="S55" s="471"/>
      <c r="T55" s="471"/>
      <c r="U55" s="472"/>
      <c r="AA55" s="218" t="s">
        <v>80</v>
      </c>
      <c r="AB55" s="385">
        <v>-13.749399999999996</v>
      </c>
      <c r="AC55" s="386">
        <v>27.388499999999997</v>
      </c>
      <c r="AD55" s="387">
        <v>-0.5020136188546287</v>
      </c>
      <c r="AE55" s="388">
        <v>-1.3113999999999999</v>
      </c>
      <c r="AF55" s="386">
        <v>2.0897999999999999</v>
      </c>
      <c r="AG55" s="387">
        <v>-0.62752416499186525</v>
      </c>
      <c r="AH55" s="388">
        <v>-0.52988876178065869</v>
      </c>
      <c r="AI55" s="389">
        <v>0.80098725750566646</v>
      </c>
      <c r="AJ55" s="387">
        <v>-0.66154455868720241</v>
      </c>
      <c r="AK55" s="385">
        <v>-8.6593108308677155E-2</v>
      </c>
      <c r="AL55" s="72">
        <v>0.12962202535912964</v>
      </c>
      <c r="AM55" s="387">
        <v>-0.66804316680566478</v>
      </c>
      <c r="AN55" s="389">
        <v>0.22851828638601948</v>
      </c>
    </row>
    <row r="56" spans="2:40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226" t="s">
        <v>81</v>
      </c>
      <c r="AB56" s="390">
        <v>22.777200000000001</v>
      </c>
      <c r="AC56" s="391">
        <v>45.276400000000002</v>
      </c>
      <c r="AD56" s="387">
        <v>0.50307003206968748</v>
      </c>
      <c r="AE56" s="392">
        <v>1.4491999999999998</v>
      </c>
      <c r="AF56" s="391">
        <v>2.1161000000000003</v>
      </c>
      <c r="AG56" s="387">
        <v>0.68484476158971674</v>
      </c>
      <c r="AH56" s="392">
        <v>0.32403453694048001</v>
      </c>
      <c r="AI56" s="393">
        <v>0.85640371307185381</v>
      </c>
      <c r="AJ56" s="387">
        <v>0.37836657174008881</v>
      </c>
      <c r="AK56" s="394">
        <v>6.5999564974747599E-2</v>
      </c>
      <c r="AL56" s="395">
        <v>0.13238380964895011</v>
      </c>
      <c r="AM56" s="387">
        <v>0.49854710443643002</v>
      </c>
      <c r="AN56" s="396">
        <v>-0.3027637470411495</v>
      </c>
    </row>
    <row r="57" spans="2:40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221" t="s">
        <v>82</v>
      </c>
      <c r="AB57" s="390">
        <v>6.8207000000000022</v>
      </c>
      <c r="AC57" s="397">
        <v>36.733499999999999</v>
      </c>
      <c r="AD57" s="387">
        <v>0.18568064573209747</v>
      </c>
      <c r="AE57" s="392">
        <v>1.7446000000000002</v>
      </c>
      <c r="AF57" s="397">
        <v>1.8083</v>
      </c>
      <c r="AG57" s="387">
        <v>0.9647735442127966</v>
      </c>
      <c r="AH57" s="392">
        <v>0.60606999005902462</v>
      </c>
      <c r="AI57" s="398">
        <v>0.72662826606468844</v>
      </c>
      <c r="AJ57" s="387">
        <v>0.83408534785112387</v>
      </c>
      <c r="AK57" s="394">
        <v>0.11179122774730278</v>
      </c>
      <c r="AL57" s="74">
        <v>0.12090681526084991</v>
      </c>
      <c r="AM57" s="387">
        <v>0.9246065038279212</v>
      </c>
      <c r="AN57" s="398">
        <v>-9.3318329100743891E-2</v>
      </c>
    </row>
    <row r="58" spans="2:40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A58" s="223" t="s">
        <v>83</v>
      </c>
      <c r="AB58" s="385">
        <v>-20.381</v>
      </c>
      <c r="AC58" s="399">
        <v>49.902200000000001</v>
      </c>
      <c r="AD58" s="387">
        <v>-0.40841886730444749</v>
      </c>
      <c r="AE58" s="388">
        <v>-2.5282000000000004</v>
      </c>
      <c r="AF58" s="399">
        <v>4.6973000000000003</v>
      </c>
      <c r="AG58" s="387">
        <v>-0.53822408617716566</v>
      </c>
      <c r="AH58" s="388">
        <v>-0.97839859793628414</v>
      </c>
      <c r="AI58" s="400">
        <v>1.8501772853971479</v>
      </c>
      <c r="AJ58" s="387">
        <v>-0.52881343083090926</v>
      </c>
      <c r="AK58" s="385">
        <v>-0.17582642709759408</v>
      </c>
      <c r="AL58" s="75">
        <v>0.32174543062421551</v>
      </c>
      <c r="AM58" s="387">
        <v>-0.5464768427525909</v>
      </c>
      <c r="AN58" s="400">
        <v>5.0766638815107075E-2</v>
      </c>
    </row>
    <row r="59" spans="2:40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A59" s="223" t="s">
        <v>84</v>
      </c>
      <c r="AB59" s="385">
        <v>-2.4313000000000038</v>
      </c>
      <c r="AC59" s="399">
        <v>24.480800000000002</v>
      </c>
      <c r="AD59" s="387">
        <v>-9.9314564883500683E-2</v>
      </c>
      <c r="AE59" s="388">
        <v>-0.83049999999999935</v>
      </c>
      <c r="AF59" s="399">
        <v>2.8880999999999997</v>
      </c>
      <c r="AG59" s="387">
        <v>-0.28755929503826028</v>
      </c>
      <c r="AH59" s="388">
        <v>-0.5998312651887292</v>
      </c>
      <c r="AI59" s="400">
        <v>1.2831694146713353</v>
      </c>
      <c r="AJ59" s="387">
        <v>-0.46746069406771751</v>
      </c>
      <c r="AK59" s="385">
        <v>-0.11171399488573321</v>
      </c>
      <c r="AL59" s="75">
        <v>0.22065374815008071</v>
      </c>
      <c r="AM59" s="387">
        <v>-0.50628641399623708</v>
      </c>
      <c r="AN59" s="400">
        <v>5.0766638815107075E-2</v>
      </c>
    </row>
    <row r="60" spans="2:40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224" t="s">
        <v>85</v>
      </c>
      <c r="AB60" s="390">
        <v>0.198599999999999</v>
      </c>
      <c r="AC60" s="401">
        <v>58.877499999999998</v>
      </c>
      <c r="AD60" s="387">
        <v>3.3731051760010023E-3</v>
      </c>
      <c r="AE60" s="392">
        <v>-0.74690000000000101</v>
      </c>
      <c r="AF60" s="401">
        <v>4.4638000000000009</v>
      </c>
      <c r="AG60" s="387">
        <v>-0.1673238048299657</v>
      </c>
      <c r="AH60" s="392">
        <v>-0.34028683073031396</v>
      </c>
      <c r="AI60" s="402">
        <v>1.7758675553185828</v>
      </c>
      <c r="AJ60" s="387">
        <v>-0.1916172350303838</v>
      </c>
      <c r="AK60" s="394">
        <v>-7.121946965890269E-2</v>
      </c>
      <c r="AL60" s="76">
        <v>0.32472434373056097</v>
      </c>
      <c r="AM60" s="387">
        <v>-0.21932285347228794</v>
      </c>
      <c r="AN60" s="402">
        <v>-3.8520880931257544E-2</v>
      </c>
    </row>
    <row r="61" spans="2:40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224" t="s">
        <v>86</v>
      </c>
      <c r="AB61" s="390">
        <v>-3.4879999999999995</v>
      </c>
      <c r="AC61" s="401">
        <v>30.0379</v>
      </c>
      <c r="AD61" s="387">
        <v>-0.11611996843987095</v>
      </c>
      <c r="AE61" s="392">
        <v>0.91839999999999966</v>
      </c>
      <c r="AF61" s="401">
        <v>1.6659000000000002</v>
      </c>
      <c r="AG61" s="387">
        <v>0.55129359505372444</v>
      </c>
      <c r="AH61" s="392">
        <v>0.18041794101540676</v>
      </c>
      <c r="AI61" s="402">
        <v>0.74122198472203027</v>
      </c>
      <c r="AJ61" s="387">
        <v>0.24340608445804029</v>
      </c>
      <c r="AK61" s="394">
        <v>4.7038602982888728E-2</v>
      </c>
      <c r="AL61" s="76">
        <v>0.12314691966104313</v>
      </c>
      <c r="AM61" s="387">
        <v>0.38197141359573233</v>
      </c>
      <c r="AN61" s="402">
        <v>-3.8520880931257544E-2</v>
      </c>
    </row>
    <row r="62" spans="2:40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AA62" s="403" t="s">
        <v>87</v>
      </c>
      <c r="AB62" s="390">
        <v>2.7140000000000057</v>
      </c>
      <c r="AC62" s="404">
        <v>20.923299999999998</v>
      </c>
      <c r="AD62" s="387">
        <v>0.12971185233686874</v>
      </c>
      <c r="AE62" s="392">
        <v>0.69369999999999976</v>
      </c>
      <c r="AF62" s="404">
        <v>0.84810000000000008</v>
      </c>
      <c r="AG62" s="387">
        <v>0.81794599693432346</v>
      </c>
      <c r="AH62" s="392">
        <v>0.24539002087865563</v>
      </c>
      <c r="AI62" s="405">
        <v>0.27754676667362871</v>
      </c>
      <c r="AJ62" s="387">
        <v>0.88413936079901567</v>
      </c>
      <c r="AK62" s="394">
        <v>4.5512412826442646E-2</v>
      </c>
      <c r="AL62" s="406">
        <v>4.2238846068331719E-2</v>
      </c>
      <c r="AM62" s="387">
        <v>1.0775013302402989</v>
      </c>
      <c r="AN62" s="396">
        <v>-6.340384840026668E-2</v>
      </c>
    </row>
    <row r="63" spans="2:40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AA63" s="403" t="s">
        <v>88</v>
      </c>
      <c r="AB63" s="390">
        <v>-2.5859999999999985</v>
      </c>
      <c r="AC63" s="404">
        <v>15.7163</v>
      </c>
      <c r="AD63" s="387">
        <v>-0.16454254500104976</v>
      </c>
      <c r="AE63" s="392">
        <v>0.2581</v>
      </c>
      <c r="AF63" s="404">
        <v>1.2909999999999999</v>
      </c>
      <c r="AG63" s="387">
        <v>0.19992254066615028</v>
      </c>
      <c r="AH63" s="392">
        <v>9.9373120994324493E-2</v>
      </c>
      <c r="AI63" s="405">
        <v>0.43786631137597964</v>
      </c>
      <c r="AJ63" s="387">
        <v>0.22694854208365087</v>
      </c>
      <c r="AK63" s="394">
        <v>1.1007356080440442E-2</v>
      </c>
      <c r="AL63" s="406">
        <v>6.5591352842813269E-2</v>
      </c>
      <c r="AM63" s="387">
        <v>0.16781718326223696</v>
      </c>
      <c r="AN63" s="396">
        <v>-6.340384840026668E-2</v>
      </c>
    </row>
    <row r="64" spans="2:40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AA64" s="384" t="s">
        <v>89</v>
      </c>
      <c r="AB64" s="390">
        <v>-3.3091000000000044</v>
      </c>
      <c r="AC64" s="407">
        <v>33.042800000000007</v>
      </c>
      <c r="AD64" s="387">
        <v>-0.10014587141525548</v>
      </c>
      <c r="AE64" s="392">
        <v>-0.45510000000000028</v>
      </c>
      <c r="AF64" s="407">
        <v>1.8968000000000003</v>
      </c>
      <c r="AG64" s="387">
        <v>-0.23993040911008026</v>
      </c>
      <c r="AH64" s="392">
        <v>-0.10441429543657543</v>
      </c>
      <c r="AI64" s="408">
        <v>0.62089966474505043</v>
      </c>
      <c r="AJ64" s="387">
        <v>-0.16816613273490705</v>
      </c>
      <c r="AK64" s="394">
        <v>-2.1770204424107042E-2</v>
      </c>
      <c r="AL64" s="409">
        <v>0.10207224320241665</v>
      </c>
      <c r="AM64" s="387">
        <v>-0.21328231594690392</v>
      </c>
      <c r="AN64" s="408">
        <v>-3.2730377491297959E-2</v>
      </c>
    </row>
    <row r="65" spans="2:21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</row>
    <row r="66" spans="2:21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</row>
    <row r="67" spans="2:21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21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</row>
    <row r="69" spans="2:21" ht="15.75" thickBot="1" x14ac:dyDescent="0.3"/>
    <row r="70" spans="2:21" x14ac:dyDescent="0.25">
      <c r="B70" s="442" t="s">
        <v>5</v>
      </c>
      <c r="C70" s="443"/>
      <c r="D70" s="443"/>
      <c r="E70" s="443"/>
      <c r="F70" s="444"/>
      <c r="G70" s="442" t="s">
        <v>6</v>
      </c>
      <c r="H70" s="443"/>
      <c r="I70" s="443"/>
      <c r="J70" s="443"/>
      <c r="K70" s="444"/>
    </row>
    <row r="71" spans="2:2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</row>
    <row r="72" spans="2:21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</row>
    <row r="73" spans="2:21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</row>
    <row r="74" spans="2:21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</row>
    <row r="75" spans="2:21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</row>
    <row r="76" spans="2:21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21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21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21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21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1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1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1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1" ht="15.75" thickBot="1" x14ac:dyDescent="0.3"/>
    <row r="85" spans="2:11" x14ac:dyDescent="0.25">
      <c r="B85" s="467" t="s">
        <v>7</v>
      </c>
      <c r="C85" s="468"/>
      <c r="D85" s="468"/>
      <c r="E85" s="468"/>
      <c r="F85" s="469"/>
      <c r="G85" s="467" t="s">
        <v>8</v>
      </c>
      <c r="H85" s="468"/>
      <c r="I85" s="468"/>
      <c r="J85" s="468"/>
      <c r="K85" s="469"/>
    </row>
    <row r="86" spans="2:11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</row>
    <row r="87" spans="2:11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11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1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1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1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1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1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1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1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1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1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1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1" ht="15.75" thickBot="1" x14ac:dyDescent="0.3"/>
    <row r="100" spans="2:21" x14ac:dyDescent="0.25">
      <c r="B100" s="454" t="s">
        <v>9</v>
      </c>
      <c r="C100" s="455"/>
      <c r="D100" s="455"/>
      <c r="E100" s="455"/>
      <c r="F100" s="456"/>
      <c r="G100" s="454" t="s">
        <v>10</v>
      </c>
      <c r="H100" s="455"/>
      <c r="I100" s="455"/>
      <c r="J100" s="455"/>
      <c r="K100" s="456"/>
      <c r="L100" s="457" t="s">
        <v>11</v>
      </c>
      <c r="M100" s="458"/>
      <c r="N100" s="458"/>
      <c r="O100" s="458"/>
      <c r="P100" s="459"/>
      <c r="Q100" s="454" t="s">
        <v>12</v>
      </c>
      <c r="R100" s="455"/>
      <c r="S100" s="455"/>
      <c r="T100" s="455"/>
      <c r="U100" s="456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</row>
    <row r="104" spans="2:21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</row>
    <row r="105" spans="2:21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</row>
    <row r="106" spans="2:21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1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1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1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1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1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1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1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1" ht="15.75" thickBot="1" x14ac:dyDescent="0.3"/>
    <row r="115" spans="2:21" x14ac:dyDescent="0.25">
      <c r="B115" s="460" t="s">
        <v>13</v>
      </c>
      <c r="C115" s="461"/>
      <c r="D115" s="461"/>
      <c r="E115" s="461"/>
      <c r="F115" s="462"/>
      <c r="G115" s="460" t="s">
        <v>14</v>
      </c>
      <c r="H115" s="461"/>
      <c r="I115" s="461"/>
      <c r="J115" s="461"/>
      <c r="K115" s="462"/>
      <c r="L115" s="463" t="s">
        <v>15</v>
      </c>
      <c r="M115" s="464"/>
      <c r="N115" s="464"/>
      <c r="O115" s="464"/>
      <c r="P115" s="465"/>
      <c r="Q115" s="460" t="s">
        <v>16</v>
      </c>
      <c r="R115" s="461"/>
      <c r="S115" s="461"/>
      <c r="T115" s="461"/>
      <c r="U115" s="462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</row>
    <row r="119" spans="2:21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</row>
    <row r="120" spans="2:21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</row>
    <row r="121" spans="2:21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1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1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1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1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1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1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1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1" ht="15.75" thickBot="1" x14ac:dyDescent="0.3"/>
    <row r="130" spans="2:21" x14ac:dyDescent="0.25">
      <c r="B130" s="442" t="s">
        <v>17</v>
      </c>
      <c r="C130" s="443"/>
      <c r="D130" s="443"/>
      <c r="E130" s="443"/>
      <c r="F130" s="444"/>
      <c r="G130" s="442" t="s">
        <v>18</v>
      </c>
      <c r="H130" s="443"/>
      <c r="I130" s="443"/>
      <c r="J130" s="443"/>
      <c r="K130" s="444"/>
      <c r="L130" s="445" t="s">
        <v>19</v>
      </c>
      <c r="M130" s="446"/>
      <c r="N130" s="446"/>
      <c r="O130" s="446"/>
      <c r="P130" s="447"/>
      <c r="Q130" s="442" t="s">
        <v>20</v>
      </c>
      <c r="R130" s="443"/>
      <c r="S130" s="443"/>
      <c r="T130" s="443"/>
      <c r="U130" s="444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</row>
    <row r="134" spans="2:21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</row>
    <row r="135" spans="2:21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</row>
    <row r="136" spans="2:21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1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1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1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1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1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1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1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1" ht="15.75" thickBot="1" x14ac:dyDescent="0.3"/>
    <row r="145" spans="2:16" x14ac:dyDescent="0.25">
      <c r="B145" s="448" t="s">
        <v>21</v>
      </c>
      <c r="C145" s="449"/>
      <c r="D145" s="449"/>
      <c r="E145" s="449"/>
      <c r="F145" s="450"/>
      <c r="G145" s="448" t="s">
        <v>22</v>
      </c>
      <c r="H145" s="449"/>
      <c r="I145" s="449"/>
      <c r="J145" s="449"/>
      <c r="K145" s="450"/>
      <c r="L145" s="451" t="s">
        <v>23</v>
      </c>
      <c r="M145" s="452"/>
      <c r="N145" s="452"/>
      <c r="O145" s="452"/>
      <c r="P145" s="453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</row>
    <row r="149" spans="2:16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</row>
    <row r="150" spans="2:16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16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16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16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16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16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16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16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16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6"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A51:AN51"/>
    <mergeCell ref="AB52:AD52"/>
    <mergeCell ref="AE52:AG52"/>
    <mergeCell ref="AH52:AJ52"/>
    <mergeCell ref="AK52:AM52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B145:F145"/>
    <mergeCell ref="G145:K145"/>
    <mergeCell ref="L145:P1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tabSelected="1" topLeftCell="AD1" zoomScale="85" zoomScaleNormal="85" workbookViewId="0">
      <selection activeCell="AF24" sqref="AF24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x14ac:dyDescent="0.25">
      <c r="AG1" s="466" t="s">
        <v>56</v>
      </c>
      <c r="AH1" s="466" t="s">
        <v>57</v>
      </c>
      <c r="AI1" s="466" t="s">
        <v>52</v>
      </c>
      <c r="AJ1" s="466" t="s">
        <v>56</v>
      </c>
      <c r="AK1" s="466" t="s">
        <v>57</v>
      </c>
      <c r="AL1" s="466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78" t="s">
        <v>25</v>
      </c>
      <c r="AC2" s="479"/>
      <c r="AD2" s="473" t="s">
        <v>58</v>
      </c>
      <c r="AE2" s="473"/>
      <c r="AF2" s="420" t="s">
        <v>103</v>
      </c>
      <c r="AG2" s="466"/>
      <c r="AH2" s="466"/>
      <c r="AI2" s="466"/>
      <c r="AJ2" s="466"/>
      <c r="AK2" s="466"/>
      <c r="AL2" s="466"/>
    </row>
    <row r="3" spans="2:53" x14ac:dyDescent="0.25">
      <c r="B3" s="14">
        <v>0.37</v>
      </c>
      <c r="C3" s="352">
        <v>0.14193025141930252</v>
      </c>
      <c r="D3" s="353">
        <v>0.14614952220348507</v>
      </c>
      <c r="E3" s="352">
        <v>0.14871330660804349</v>
      </c>
      <c r="F3" s="353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8">
        <v>0.21338506304558683</v>
      </c>
      <c r="Q3" s="359">
        <v>0.19383259911894274</v>
      </c>
      <c r="R3" s="358">
        <v>0.19161876197617264</v>
      </c>
      <c r="S3" s="360">
        <v>0.16793282686925237</v>
      </c>
      <c r="T3" s="361">
        <v>0.14378145219266716</v>
      </c>
      <c r="U3" s="360">
        <v>0.24628208771431281</v>
      </c>
      <c r="V3" s="361">
        <v>0.18140589569161</v>
      </c>
      <c r="W3" s="362">
        <v>0.34035656401944892</v>
      </c>
      <c r="X3" s="363">
        <v>0.19468888715832106</v>
      </c>
      <c r="Y3" s="364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104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39" t="s">
        <v>111</v>
      </c>
    </row>
    <row r="4" spans="2:53" x14ac:dyDescent="0.25">
      <c r="B4" s="28">
        <v>0.44</v>
      </c>
      <c r="C4" s="354">
        <v>0.14193025141930252</v>
      </c>
      <c r="D4" s="355">
        <v>0.15177065767284989</v>
      </c>
      <c r="E4" s="354">
        <v>0.15517910254752362</v>
      </c>
      <c r="F4" s="355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65">
        <v>0.22308438409311351</v>
      </c>
      <c r="Q4" s="366">
        <v>0.20264317180616739</v>
      </c>
      <c r="R4" s="365">
        <v>0.1999500124968758</v>
      </c>
      <c r="S4" s="367">
        <v>0.18392642942822876</v>
      </c>
      <c r="T4" s="368">
        <v>0.15405155592071482</v>
      </c>
      <c r="U4" s="367">
        <v>0.25575447570332482</v>
      </c>
      <c r="V4" s="368">
        <v>0.18788467768059605</v>
      </c>
      <c r="W4" s="369">
        <v>0.37277147487844409</v>
      </c>
      <c r="X4" s="370">
        <v>0.21026399813098676</v>
      </c>
      <c r="Y4" s="371">
        <v>0.18006065200909782</v>
      </c>
      <c r="Z4" s="438"/>
      <c r="AA4" s="59" t="s">
        <v>28</v>
      </c>
      <c r="AB4" s="60">
        <v>11.398899999999999</v>
      </c>
      <c r="AC4" s="379">
        <v>-0.10058679002726996</v>
      </c>
      <c r="AD4" s="253">
        <f>SUM(C57:C59)</f>
        <v>1.5851</v>
      </c>
      <c r="AE4" s="253">
        <f>SUM(C60:C63)</f>
        <v>7.529399999999999</v>
      </c>
      <c r="AF4" s="424">
        <v>6.2739000000000003</v>
      </c>
      <c r="AG4" s="213">
        <f>AF4*AJ4/100</f>
        <v>2.2774477493917278</v>
      </c>
      <c r="AH4" s="88">
        <f>AF4*AK4/100</f>
        <v>3.7933434306569351</v>
      </c>
      <c r="AI4" s="389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38">
        <f>SUM(AG4:AI4)</f>
        <v>6.2739000000000011</v>
      </c>
      <c r="AN4" s="438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54">
        <v>0.14868883482022172</v>
      </c>
      <c r="D5" s="355">
        <v>0.15739179314221471</v>
      </c>
      <c r="E5" s="354">
        <v>0.16811069442648394</v>
      </c>
      <c r="F5" s="355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65">
        <v>0.24248302618816686</v>
      </c>
      <c r="Q5" s="366">
        <v>0.22026431718061676</v>
      </c>
      <c r="R5" s="365">
        <v>0.21661251353828215</v>
      </c>
      <c r="S5" s="367">
        <v>0.1999200319872052</v>
      </c>
      <c r="T5" s="368">
        <v>0.16432165964876247</v>
      </c>
      <c r="U5" s="367">
        <v>0.28417163967036091</v>
      </c>
      <c r="V5" s="368">
        <v>0.20732102364755425</v>
      </c>
      <c r="W5" s="369">
        <v>0.42139384116693684</v>
      </c>
      <c r="X5" s="370">
        <v>0.2258391091036524</v>
      </c>
      <c r="Y5" s="371">
        <v>0.18953752843062929</v>
      </c>
      <c r="AA5" s="59" t="s">
        <v>29</v>
      </c>
      <c r="AB5" s="60">
        <v>8.5109999999999992</v>
      </c>
      <c r="AC5" s="379">
        <v>-0.10058679002726996</v>
      </c>
      <c r="AD5" s="253">
        <f>SUM(R57:R59)</f>
        <v>0.69650000000000001</v>
      </c>
      <c r="AE5" s="253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89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38">
        <f t="shared" ref="AM5:AM15" si="3">SUM(AG5:AI5)</f>
        <v>5.9919999999999982</v>
      </c>
      <c r="AN5" s="438">
        <f t="shared" ref="AN5:AN28" si="4">SUM(AD5:AE5,AH5:AI5)</f>
        <v>10.964607673860909</v>
      </c>
    </row>
    <row r="6" spans="2:53" x14ac:dyDescent="0.25">
      <c r="B6" s="28">
        <v>0.61</v>
      </c>
      <c r="C6" s="354">
        <v>0.16220600162206003</v>
      </c>
      <c r="D6" s="355">
        <v>0.16301292861157951</v>
      </c>
      <c r="E6" s="354">
        <v>0.18104228630544425</v>
      </c>
      <c r="F6" s="355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65">
        <v>0.26188166828322024</v>
      </c>
      <c r="Q6" s="366">
        <v>0.2378854625550661</v>
      </c>
      <c r="R6" s="365">
        <v>0.23327501457968847</v>
      </c>
      <c r="S6" s="367">
        <v>0.22391043582566983</v>
      </c>
      <c r="T6" s="368">
        <v>0.17459176337681015</v>
      </c>
      <c r="U6" s="367">
        <v>0.31258880363739699</v>
      </c>
      <c r="V6" s="368">
        <v>0.23323615160349853</v>
      </c>
      <c r="W6" s="369">
        <v>0.48622366288492702</v>
      </c>
      <c r="X6" s="370">
        <v>0.2569893310489838</v>
      </c>
      <c r="Y6" s="371">
        <v>0.20849128127369224</v>
      </c>
      <c r="AA6" s="61" t="s">
        <v>30</v>
      </c>
      <c r="AB6" s="62">
        <v>10.304</v>
      </c>
      <c r="AC6" s="423">
        <v>-0.3029856615539851</v>
      </c>
      <c r="AD6" s="253">
        <f>SUM(C72:C74)</f>
        <v>1.5595000000000001</v>
      </c>
      <c r="AE6" s="253">
        <f>SUM(C75:C78)</f>
        <v>7.0016999999999996</v>
      </c>
      <c r="AF6" s="425">
        <v>4.8148000000000017</v>
      </c>
      <c r="AG6" s="213">
        <f t="shared" si="0"/>
        <v>1.4248532844281436</v>
      </c>
      <c r="AH6" s="88">
        <f t="shared" si="1"/>
        <v>3.2029096365455167</v>
      </c>
      <c r="AI6" s="389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38">
        <f t="shared" si="3"/>
        <v>4.8148000000000026</v>
      </c>
      <c r="AN6" s="438">
        <f t="shared" si="4"/>
        <v>11.951146715571859</v>
      </c>
    </row>
    <row r="7" spans="2:53" x14ac:dyDescent="0.25">
      <c r="B7" s="28">
        <v>0.72</v>
      </c>
      <c r="C7" s="354">
        <v>0.17572316842389837</v>
      </c>
      <c r="D7" s="355">
        <v>0.16863406408094431</v>
      </c>
      <c r="E7" s="354">
        <v>0.20043967412388472</v>
      </c>
      <c r="F7" s="355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65">
        <v>0.29097963142580019</v>
      </c>
      <c r="Q7" s="366">
        <v>0.26431718061674009</v>
      </c>
      <c r="R7" s="365">
        <v>0.26660001666250105</v>
      </c>
      <c r="S7" s="367">
        <v>0.25589764094362266</v>
      </c>
      <c r="T7" s="368">
        <v>0.19513197083290543</v>
      </c>
      <c r="U7" s="367">
        <v>0.35047835559344515</v>
      </c>
      <c r="V7" s="368">
        <v>0.26563006154842889</v>
      </c>
      <c r="W7" s="369">
        <v>0.56726094003241478</v>
      </c>
      <c r="X7" s="370">
        <v>0.29592710848064796</v>
      </c>
      <c r="Y7" s="371">
        <v>0.22744503411675515</v>
      </c>
      <c r="AA7" s="63" t="s">
        <v>31</v>
      </c>
      <c r="AB7" s="64">
        <v>19.3034</v>
      </c>
      <c r="AC7" s="380">
        <v>-0.32001589401318453</v>
      </c>
      <c r="AD7" s="216">
        <f>SUM(H87:H89)</f>
        <v>4.3765000000000001</v>
      </c>
      <c r="AE7" s="216">
        <f>SUM(H90:H93)</f>
        <v>11.661999999999999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89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38">
        <f t="shared" si="3"/>
        <v>8.3797000000000033</v>
      </c>
      <c r="AN7" s="438">
        <f t="shared" si="4"/>
        <v>22.224855704697987</v>
      </c>
    </row>
    <row r="8" spans="2:53" x14ac:dyDescent="0.25">
      <c r="B8" s="28">
        <v>0.85</v>
      </c>
      <c r="C8" s="354">
        <v>0.19599891862665586</v>
      </c>
      <c r="D8" s="355">
        <v>0.19111860595840358</v>
      </c>
      <c r="E8" s="354">
        <v>0.23276865382128542</v>
      </c>
      <c r="F8" s="355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65">
        <v>0.32977691561590694</v>
      </c>
      <c r="Q8" s="366">
        <v>0.29955947136563876</v>
      </c>
      <c r="R8" s="365">
        <v>0.29992501874531369</v>
      </c>
      <c r="S8" s="367">
        <v>0.29588164734106365</v>
      </c>
      <c r="T8" s="368">
        <v>0.22594228201704841</v>
      </c>
      <c r="U8" s="367">
        <v>0.40731268352751726</v>
      </c>
      <c r="V8" s="368">
        <v>0.30450275348234529</v>
      </c>
      <c r="W8" s="369">
        <v>0.68071312803889783</v>
      </c>
      <c r="X8" s="370">
        <v>0.34265244139864504</v>
      </c>
      <c r="Y8" s="371">
        <v>0.26535253980288104</v>
      </c>
      <c r="AA8" s="65" t="s">
        <v>32</v>
      </c>
      <c r="AB8" s="66">
        <v>20.031400000000001</v>
      </c>
      <c r="AC8" s="381">
        <v>0.11743877238132332</v>
      </c>
      <c r="AD8" s="440">
        <f>SUM(C102:C104)</f>
        <v>6.3570000000000002</v>
      </c>
      <c r="AE8" s="217">
        <f>SUM(C105:C108)</f>
        <v>10.2044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89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38">
        <f t="shared" si="3"/>
        <v>8.958200000000005</v>
      </c>
      <c r="AN8" s="438">
        <f t="shared" si="4"/>
        <v>24.085714445778315</v>
      </c>
    </row>
    <row r="9" spans="2:53" x14ac:dyDescent="0.25">
      <c r="B9" s="28">
        <v>1.01</v>
      </c>
      <c r="C9" s="354">
        <v>0.24330900243309003</v>
      </c>
      <c r="D9" s="355">
        <v>0.23608768971332203</v>
      </c>
      <c r="E9" s="354">
        <v>0.29096081727660683</v>
      </c>
      <c r="F9" s="355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65">
        <v>0.40737148399612028</v>
      </c>
      <c r="Q9" s="366">
        <v>0.37004405286343611</v>
      </c>
      <c r="R9" s="365">
        <v>0.36657502291093896</v>
      </c>
      <c r="S9" s="367">
        <v>0.35985605757696937</v>
      </c>
      <c r="T9" s="368">
        <v>0.27729280065728668</v>
      </c>
      <c r="U9" s="367">
        <v>0.50203656341763758</v>
      </c>
      <c r="V9" s="368">
        <v>0.3757693553611921</v>
      </c>
      <c r="W9" s="369">
        <v>0.84278768233387369</v>
      </c>
      <c r="X9" s="370">
        <v>0.42052799626197351</v>
      </c>
      <c r="Y9" s="371">
        <v>0.32221379833206981</v>
      </c>
      <c r="AA9" s="65" t="s">
        <v>33</v>
      </c>
      <c r="AB9" s="66">
        <v>16.980599999999999</v>
      </c>
      <c r="AC9" s="381">
        <v>0.11743877238132332</v>
      </c>
      <c r="AD9" s="217">
        <f>SUM(R102:R104)</f>
        <v>6.3470000000000004</v>
      </c>
      <c r="AE9" s="217">
        <f>SUM(R105:R108)</f>
        <v>8.2335999999999991</v>
      </c>
      <c r="AF9" s="426">
        <v>5.7997999999999958</v>
      </c>
      <c r="AG9" s="213">
        <f t="shared" si="0"/>
        <v>0.18830519480519459</v>
      </c>
      <c r="AH9" s="88">
        <f t="shared" si="1"/>
        <v>5.0778449889732853</v>
      </c>
      <c r="AI9" s="389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38">
        <f t="shared" si="3"/>
        <v>5.7997999999999941</v>
      </c>
      <c r="AN9" s="438">
        <f t="shared" si="4"/>
        <v>20.192094805194799</v>
      </c>
    </row>
    <row r="10" spans="2:53" x14ac:dyDescent="0.25">
      <c r="B10" s="28">
        <v>1.19</v>
      </c>
      <c r="C10" s="354">
        <v>0.33117058664503923</v>
      </c>
      <c r="D10" s="355">
        <v>0.33164699269252385</v>
      </c>
      <c r="E10" s="354">
        <v>0.40734514418724954</v>
      </c>
      <c r="F10" s="355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65">
        <v>0.55286129970902032</v>
      </c>
      <c r="Q10" s="366">
        <v>0.50220264317180607</v>
      </c>
      <c r="R10" s="365">
        <v>0.50820628176289262</v>
      </c>
      <c r="S10" s="367">
        <v>0.50379848060775712</v>
      </c>
      <c r="T10" s="368">
        <v>0.36972373420971549</v>
      </c>
      <c r="U10" s="367">
        <v>0.69148432319787823</v>
      </c>
      <c r="V10" s="368">
        <v>0.51830255911888579</v>
      </c>
      <c r="W10" s="369">
        <v>1.1507293354943273</v>
      </c>
      <c r="X10" s="370">
        <v>0.58406666147496322</v>
      </c>
      <c r="Y10" s="371">
        <v>0.44541319181197886</v>
      </c>
      <c r="AA10" s="67" t="s">
        <v>35</v>
      </c>
      <c r="AB10" s="68">
        <v>15.056900000000001</v>
      </c>
      <c r="AC10" s="225">
        <v>-4.5718099286610456E-2</v>
      </c>
      <c r="AD10" s="217">
        <f>SUM(R117:R119)</f>
        <v>6.3075000000000001</v>
      </c>
      <c r="AE10" s="217">
        <f>SUM(R120:R123)</f>
        <v>6.8244000000000007</v>
      </c>
      <c r="AF10" s="427">
        <v>4.7938000000000009</v>
      </c>
      <c r="AG10" s="213">
        <f t="shared" si="0"/>
        <v>1.0619606931600436</v>
      </c>
      <c r="AH10" s="88">
        <f t="shared" si="1"/>
        <v>3.4966024327251528</v>
      </c>
      <c r="AI10" s="389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38">
        <f t="shared" si="3"/>
        <v>4.7938000000000018</v>
      </c>
      <c r="AN10" s="438">
        <f t="shared" si="4"/>
        <v>16.86373930683996</v>
      </c>
    </row>
    <row r="11" spans="2:53" x14ac:dyDescent="0.25">
      <c r="B11" s="28">
        <v>1.4</v>
      </c>
      <c r="C11" s="354">
        <v>0.47310083806434178</v>
      </c>
      <c r="D11" s="355">
        <v>0.47779651489600883</v>
      </c>
      <c r="E11" s="354">
        <v>0.60131902237165413</v>
      </c>
      <c r="F11" s="355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65">
        <v>0.79534432589718729</v>
      </c>
      <c r="Q11" s="366">
        <v>0.72246696035242286</v>
      </c>
      <c r="R11" s="365">
        <v>0.72481879530117477</v>
      </c>
      <c r="S11" s="367">
        <v>0.72770891643342694</v>
      </c>
      <c r="T11" s="368">
        <v>0.53404539385847805</v>
      </c>
      <c r="U11" s="367">
        <v>1.0135455148242873</v>
      </c>
      <c r="V11" s="368">
        <v>0.7450599287333981</v>
      </c>
      <c r="W11" s="369">
        <v>1.6693679092382496</v>
      </c>
      <c r="X11" s="370">
        <v>0.84884354801027984</v>
      </c>
      <c r="Y11" s="371">
        <v>0.63495072024260824</v>
      </c>
      <c r="AA11" s="69" t="s">
        <v>36</v>
      </c>
      <c r="AB11" s="62">
        <v>12.7844</v>
      </c>
      <c r="AC11" s="380">
        <v>-0.11251612892623995</v>
      </c>
      <c r="AD11" s="440">
        <f>SUM(C132:C134)</f>
        <v>3.1258999999999997</v>
      </c>
      <c r="AE11" s="217">
        <f>SUM(C135:C138)</f>
        <v>7.5085999999999995</v>
      </c>
      <c r="AF11" s="428">
        <v>5.7195999999999998</v>
      </c>
      <c r="AG11" s="213">
        <f t="shared" si="0"/>
        <v>1.1471216953218717</v>
      </c>
      <c r="AH11" s="88">
        <f t="shared" si="1"/>
        <v>4.2943881967213136</v>
      </c>
      <c r="AI11" s="389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38">
        <f t="shared" si="3"/>
        <v>5.7196000000000025</v>
      </c>
      <c r="AN11" s="438">
        <f t="shared" si="4"/>
        <v>15.206978304678131</v>
      </c>
    </row>
    <row r="12" spans="2:53" x14ac:dyDescent="0.25">
      <c r="B12" s="28">
        <v>1.65</v>
      </c>
      <c r="C12" s="354">
        <v>0.57447958907812935</v>
      </c>
      <c r="D12" s="355">
        <v>0.59021922428330509</v>
      </c>
      <c r="E12" s="354">
        <v>0.75649812491917767</v>
      </c>
      <c r="F12" s="355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65">
        <v>0.96993210475266745</v>
      </c>
      <c r="Q12" s="366">
        <v>0.8722466960352423</v>
      </c>
      <c r="R12" s="365">
        <v>0.89144380571523807</v>
      </c>
      <c r="S12" s="367">
        <v>0.90363854458216741</v>
      </c>
      <c r="T12" s="368">
        <v>0.64701653486700228</v>
      </c>
      <c r="U12" s="367">
        <v>1.250355214549588</v>
      </c>
      <c r="V12" s="368">
        <v>0.92646582442500802</v>
      </c>
      <c r="W12" s="369">
        <v>2.0745542949756888</v>
      </c>
      <c r="X12" s="370">
        <v>1.0513199906549338</v>
      </c>
      <c r="Y12" s="371">
        <v>0.76762699014404867</v>
      </c>
      <c r="AA12" s="69" t="s">
        <v>37</v>
      </c>
      <c r="AB12" s="62">
        <v>12.443300000000001</v>
      </c>
      <c r="AC12" s="380">
        <v>-0.11251612892623995</v>
      </c>
      <c r="AD12" s="217">
        <f>SUM(R132:R134)</f>
        <v>1.2892000000000001</v>
      </c>
      <c r="AE12" s="217">
        <f>SUM(R135:R138)</f>
        <v>8.2502999999999993</v>
      </c>
      <c r="AF12" s="428">
        <v>7.186300000000001</v>
      </c>
      <c r="AG12" s="213">
        <f t="shared" si="0"/>
        <v>1.2975845869776486</v>
      </c>
      <c r="AH12" s="88">
        <f t="shared" si="1"/>
        <v>5.5288184321347602</v>
      </c>
      <c r="AI12" s="389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38">
        <f t="shared" si="3"/>
        <v>7.1863000000000019</v>
      </c>
      <c r="AN12" s="438">
        <f t="shared" si="4"/>
        <v>15.428215413022352</v>
      </c>
    </row>
    <row r="13" spans="2:53" ht="15.75" thickBot="1" x14ac:dyDescent="0.3">
      <c r="B13" s="42">
        <v>1.95</v>
      </c>
      <c r="C13" s="356">
        <v>0.64882400648824012</v>
      </c>
      <c r="D13" s="357">
        <v>0.6913996627318717</v>
      </c>
      <c r="E13" s="356">
        <v>0.8858140437087807</v>
      </c>
      <c r="F13" s="357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72">
        <v>1.0960232783705142</v>
      </c>
      <c r="Q13" s="373">
        <v>0.99559471365638763</v>
      </c>
      <c r="R13" s="372">
        <v>1.0080813130050821</v>
      </c>
      <c r="S13" s="374">
        <v>1.0395841663334671</v>
      </c>
      <c r="T13" s="375">
        <v>0.72917736469138339</v>
      </c>
      <c r="U13" s="374">
        <v>1.4587477503078528</v>
      </c>
      <c r="V13" s="375">
        <v>1.0625202461937155</v>
      </c>
      <c r="W13" s="376">
        <v>2.3987034035656403</v>
      </c>
      <c r="X13" s="377">
        <v>1.2148586558679235</v>
      </c>
      <c r="Y13" s="378">
        <v>0.87187263078089483</v>
      </c>
      <c r="AA13" s="70" t="s">
        <v>38</v>
      </c>
      <c r="AB13" s="71">
        <v>12.441000000000001</v>
      </c>
      <c r="AC13" s="382">
        <v>-4.9570413884485784E-2</v>
      </c>
      <c r="AD13" s="440">
        <f>SUM(C147:C149)</f>
        <v>0.41239999999999999</v>
      </c>
      <c r="AE13" s="217">
        <f>SUM(C150:C153)</f>
        <v>9.6692</v>
      </c>
      <c r="AF13" s="429">
        <v>7.9821999999999989</v>
      </c>
      <c r="AG13" s="213">
        <f t="shared" si="0"/>
        <v>0.16300764991896269</v>
      </c>
      <c r="AH13" s="88">
        <f t="shared" si="1"/>
        <v>6.9407622366288502</v>
      </c>
      <c r="AI13" s="389">
        <f t="shared" si="2"/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38">
        <f t="shared" si="3"/>
        <v>7.9822000000000006</v>
      </c>
      <c r="AN13" s="438">
        <f t="shared" si="4"/>
        <v>17.900792350081037</v>
      </c>
    </row>
    <row r="14" spans="2:53" x14ac:dyDescent="0.25">
      <c r="B14" s="28">
        <v>2.2999999999999998</v>
      </c>
      <c r="C14" s="354">
        <v>0.71640984049743184</v>
      </c>
      <c r="D14" s="355">
        <v>0.77571669477234384</v>
      </c>
      <c r="E14" s="354">
        <v>1.0151299624983838</v>
      </c>
      <c r="F14" s="355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65">
        <v>1.2124151309408342</v>
      </c>
      <c r="Q14" s="366">
        <v>1.1013215859030838</v>
      </c>
      <c r="R14" s="365">
        <v>1.1163875697742232</v>
      </c>
      <c r="S14" s="367">
        <v>1.1675329868052782</v>
      </c>
      <c r="T14" s="368">
        <v>0.82160829824381232</v>
      </c>
      <c r="U14" s="367">
        <v>1.6576678980771051</v>
      </c>
      <c r="V14" s="368">
        <v>1.1985746679624232</v>
      </c>
      <c r="W14" s="369">
        <v>2.706645056726094</v>
      </c>
      <c r="X14" s="370">
        <v>1.3706097655945801</v>
      </c>
      <c r="Y14" s="371">
        <v>0.96664139499620938</v>
      </c>
      <c r="AA14" s="70" t="s">
        <v>39</v>
      </c>
      <c r="AB14" s="71">
        <v>13.622999999999999</v>
      </c>
      <c r="AC14" s="382">
        <v>-4.9570413884485784E-2</v>
      </c>
      <c r="AD14" s="217">
        <f>SUM(M147:M149)</f>
        <v>2.1473999999999998</v>
      </c>
      <c r="AE14" s="217">
        <f>SUM(M150:M153)</f>
        <v>9.2515999999999998</v>
      </c>
      <c r="AF14" s="430">
        <v>6.5748000000000006</v>
      </c>
      <c r="AG14" s="213">
        <f t="shared" si="0"/>
        <v>2.2325159590598944</v>
      </c>
      <c r="AH14" s="88">
        <f t="shared" si="1"/>
        <v>4.0606493176648994</v>
      </c>
      <c r="AI14" s="389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38">
        <f t="shared" si="3"/>
        <v>6.5748000000000033</v>
      </c>
      <c r="AN14" s="438">
        <f t="shared" si="4"/>
        <v>15.741284040940107</v>
      </c>
    </row>
    <row r="15" spans="2:53" x14ac:dyDescent="0.25">
      <c r="B15" s="28">
        <v>2.72</v>
      </c>
      <c r="C15" s="354">
        <v>0.7704785077047851</v>
      </c>
      <c r="D15" s="355">
        <v>0.83754918493535668</v>
      </c>
      <c r="E15" s="354">
        <v>1.1121169015905861</v>
      </c>
      <c r="F15" s="355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65">
        <v>1.2997090203685744</v>
      </c>
      <c r="Q15" s="366">
        <v>1.1718061674008811</v>
      </c>
      <c r="R15" s="365">
        <v>1.1913688244605516</v>
      </c>
      <c r="S15" s="367">
        <v>1.2634946021591369</v>
      </c>
      <c r="T15" s="368">
        <v>0.87295881688405053</v>
      </c>
      <c r="U15" s="367">
        <v>1.8281708818793219</v>
      </c>
      <c r="V15" s="368">
        <v>1.3022351797862002</v>
      </c>
      <c r="W15" s="369">
        <v>2.9659643435980549</v>
      </c>
      <c r="X15" s="370">
        <v>1.4952106533759055</v>
      </c>
      <c r="Y15" s="371">
        <v>1.0235026535253984</v>
      </c>
      <c r="AG15" s="466" t="s">
        <v>56</v>
      </c>
      <c r="AH15" s="466" t="s">
        <v>57</v>
      </c>
      <c r="AI15" s="466" t="s">
        <v>52</v>
      </c>
      <c r="AJ15" s="466" t="s">
        <v>56</v>
      </c>
      <c r="AK15" s="466" t="s">
        <v>57</v>
      </c>
      <c r="AL15" s="466" t="s">
        <v>52</v>
      </c>
      <c r="AM15" s="438"/>
      <c r="AN15" s="438"/>
    </row>
    <row r="16" spans="2:53" x14ac:dyDescent="0.25">
      <c r="B16" s="28">
        <v>3.2</v>
      </c>
      <c r="C16" s="354">
        <v>0.81778859151121941</v>
      </c>
      <c r="D16" s="355">
        <v>0.89376053962900492</v>
      </c>
      <c r="E16" s="354">
        <v>1.196172248803828</v>
      </c>
      <c r="F16" s="355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65">
        <v>1.3676042677012608</v>
      </c>
      <c r="Q16" s="366">
        <v>1.2334801762114536</v>
      </c>
      <c r="R16" s="365">
        <v>1.2580188286261769</v>
      </c>
      <c r="S16" s="367">
        <v>1.351459416233507</v>
      </c>
      <c r="T16" s="368">
        <v>0.92430933552428896</v>
      </c>
      <c r="U16" s="367">
        <v>1.9797290897035142</v>
      </c>
      <c r="V16" s="368">
        <v>1.3929381276320052</v>
      </c>
      <c r="W16" s="369">
        <v>3.1766612641815231</v>
      </c>
      <c r="X16" s="370">
        <v>1.5886613192118999</v>
      </c>
      <c r="Y16" s="371">
        <v>1.0708870356330553</v>
      </c>
      <c r="AB16" s="478" t="s">
        <v>40</v>
      </c>
      <c r="AC16" s="480"/>
      <c r="AD16" s="473" t="s">
        <v>58</v>
      </c>
      <c r="AE16" s="473"/>
      <c r="AF16" s="420" t="s">
        <v>103</v>
      </c>
      <c r="AG16" s="466"/>
      <c r="AH16" s="466"/>
      <c r="AI16" s="466"/>
      <c r="AJ16" s="466"/>
      <c r="AK16" s="466"/>
      <c r="AL16" s="466"/>
      <c r="AM16" s="438"/>
      <c r="AN16" s="438"/>
    </row>
    <row r="17" spans="2:40" ht="14.45" customHeight="1" x14ac:dyDescent="0.25">
      <c r="B17" s="28">
        <v>3.78</v>
      </c>
      <c r="C17" s="354">
        <v>0.88537442552041112</v>
      </c>
      <c r="D17" s="355">
        <v>0.96121416526138248</v>
      </c>
      <c r="E17" s="354">
        <v>1.2996249838355103</v>
      </c>
      <c r="F17" s="355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65">
        <v>1.4645974781765276</v>
      </c>
      <c r="Q17" s="366">
        <v>1.3127753303964758</v>
      </c>
      <c r="R17" s="365">
        <v>1.3413313338332087</v>
      </c>
      <c r="S17" s="367">
        <v>1.4554178328668539</v>
      </c>
      <c r="T17" s="368">
        <v>0.97565985416452705</v>
      </c>
      <c r="U17" s="367">
        <v>2.188121625461779</v>
      </c>
      <c r="V17" s="368">
        <v>1.5030774214447684</v>
      </c>
      <c r="W17" s="369">
        <v>3.4683954619124795</v>
      </c>
      <c r="X17" s="370">
        <v>1.6976870960205597</v>
      </c>
      <c r="Y17" s="371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104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38"/>
      <c r="AN17" s="438"/>
    </row>
    <row r="18" spans="2:40" x14ac:dyDescent="0.25">
      <c r="B18" s="28">
        <v>4.46</v>
      </c>
      <c r="C18" s="354">
        <v>0.9799945931332793</v>
      </c>
      <c r="D18" s="355">
        <v>1.0511523327712196</v>
      </c>
      <c r="E18" s="354">
        <v>1.448338290443554</v>
      </c>
      <c r="F18" s="355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65">
        <v>1.5906886517943746</v>
      </c>
      <c r="Q18" s="366">
        <v>1.436123348017621</v>
      </c>
      <c r="R18" s="365">
        <v>1.4663000916437559</v>
      </c>
      <c r="S18" s="367">
        <v>1.6073570571771296</v>
      </c>
      <c r="T18" s="368">
        <v>1.0475505802608607</v>
      </c>
      <c r="U18" s="367">
        <v>2.481765653121152</v>
      </c>
      <c r="V18" s="368">
        <v>1.6520894071914478</v>
      </c>
      <c r="W18" s="369">
        <v>3.8573743922204211</v>
      </c>
      <c r="X18" s="370">
        <v>1.8534382057472165</v>
      </c>
      <c r="Y18" s="371">
        <v>1.2035633055344961</v>
      </c>
      <c r="AA18" s="59" t="s">
        <v>41</v>
      </c>
      <c r="AB18" s="60">
        <v>12.6114</v>
      </c>
      <c r="AC18" s="379">
        <v>-0.10058679002726996</v>
      </c>
      <c r="AD18" s="253">
        <f>SUM(H57:H59)</f>
        <v>0.98799999999999999</v>
      </c>
      <c r="AE18" s="253">
        <f>SUM(H60:H63)</f>
        <v>8.8132999999999999</v>
      </c>
      <c r="AF18" s="424">
        <v>7.254999999999999</v>
      </c>
      <c r="AG18" s="88">
        <f>AJ18*AF18/100</f>
        <v>2.6834120292299035</v>
      </c>
      <c r="AH18" s="88">
        <f>AF18*AK18/100</f>
        <v>4.3317937043282733</v>
      </c>
      <c r="AI18" s="389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38">
        <f>SUM(AG18:AI18)</f>
        <v>7.2549999999999981</v>
      </c>
      <c r="AN18" s="438">
        <f>SUM(AD18:AE18,AH18:AI18)</f>
        <v>14.372887970770094</v>
      </c>
    </row>
    <row r="19" spans="2:40" x14ac:dyDescent="0.25">
      <c r="B19" s="28">
        <v>5.27</v>
      </c>
      <c r="C19" s="354">
        <v>1.0881319275479862</v>
      </c>
      <c r="D19" s="355">
        <v>1.1523327712197862</v>
      </c>
      <c r="E19" s="354">
        <v>1.6099831889305578</v>
      </c>
      <c r="F19" s="355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65">
        <v>1.7361784675072747</v>
      </c>
      <c r="Q19" s="366">
        <v>1.5594713656387666</v>
      </c>
      <c r="R19" s="365">
        <v>1.5996000999750064</v>
      </c>
      <c r="S19" s="367">
        <v>1.767293082766894</v>
      </c>
      <c r="T19" s="368">
        <v>1.1297114100852421</v>
      </c>
      <c r="U19" s="367">
        <v>2.8417163967036094</v>
      </c>
      <c r="V19" s="368">
        <v>1.8140589569160999</v>
      </c>
      <c r="W19" s="369">
        <v>4.3111831442463533</v>
      </c>
      <c r="X19" s="370">
        <v>2.0169768709602058</v>
      </c>
      <c r="Y19" s="371">
        <v>1.2888551933282792</v>
      </c>
      <c r="AA19" s="59" t="s">
        <v>42</v>
      </c>
      <c r="AB19" s="60">
        <v>16.5716</v>
      </c>
      <c r="AC19" s="379">
        <v>-0.10058679002726996</v>
      </c>
      <c r="AD19" s="216">
        <f>SUM(M57:M59)</f>
        <v>1.8402000000000001</v>
      </c>
      <c r="AE19" s="253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89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38">
        <f t="shared" ref="AM19:AM28" si="8">SUM(AG19:AI19)</f>
        <v>8.9556000000000022</v>
      </c>
      <c r="AN19" s="438">
        <f t="shared" si="4"/>
        <v>20.008503419112895</v>
      </c>
    </row>
    <row r="20" spans="2:40" x14ac:dyDescent="0.25">
      <c r="B20" s="28">
        <v>6.21</v>
      </c>
      <c r="C20" s="354">
        <v>1.2165450121654504</v>
      </c>
      <c r="D20" s="355">
        <v>1.2759977515458119</v>
      </c>
      <c r="E20" s="354">
        <v>1.7910254752360018</v>
      </c>
      <c r="F20" s="355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65">
        <v>1.9107662463627546</v>
      </c>
      <c r="Q20" s="366">
        <v>1.7180616740088104</v>
      </c>
      <c r="R20" s="365">
        <v>1.7745563609097725</v>
      </c>
      <c r="S20" s="367">
        <v>1.9512195121951226</v>
      </c>
      <c r="T20" s="368">
        <v>1.2324124473657185</v>
      </c>
      <c r="U20" s="367">
        <v>3.2869186321871746</v>
      </c>
      <c r="V20" s="368">
        <v>2.0084224165856819</v>
      </c>
      <c r="W20" s="369">
        <v>4.764991896272285</v>
      </c>
      <c r="X20" s="370">
        <v>2.21945331360486</v>
      </c>
      <c r="Y20" s="371">
        <v>1.4025777103866568</v>
      </c>
      <c r="AA20" s="61" t="s">
        <v>43</v>
      </c>
      <c r="AB20" s="62">
        <v>15.135</v>
      </c>
      <c r="AC20" s="423">
        <v>-0.3029856615539851</v>
      </c>
      <c r="AD20" s="253">
        <f>SUM(H72:H74)</f>
        <v>6.3091999999999997</v>
      </c>
      <c r="AE20" s="253">
        <f>SUM(H75:H78)</f>
        <v>6.6124999999999998</v>
      </c>
      <c r="AF20" s="425">
        <v>5.5904000000000025</v>
      </c>
      <c r="AG20" s="88">
        <f t="shared" si="5"/>
        <v>1.3819777993151134</v>
      </c>
      <c r="AH20" s="88">
        <f t="shared" si="6"/>
        <v>3.9736376817212653</v>
      </c>
      <c r="AI20" s="389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38">
        <f t="shared" si="8"/>
        <v>5.5904000000000025</v>
      </c>
      <c r="AN20" s="438">
        <f t="shared" si="4"/>
        <v>17.130122200684887</v>
      </c>
    </row>
    <row r="21" spans="2:40" x14ac:dyDescent="0.25">
      <c r="B21" s="28">
        <v>7.33</v>
      </c>
      <c r="C21" s="354">
        <v>1.365233846985672</v>
      </c>
      <c r="D21" s="355">
        <v>1.4165261382799323</v>
      </c>
      <c r="E21" s="354">
        <v>1.9849993534204062</v>
      </c>
      <c r="F21" s="355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65">
        <v>2.1338506304558682</v>
      </c>
      <c r="Q21" s="366">
        <v>1.8942731277533038</v>
      </c>
      <c r="R21" s="365">
        <v>1.9661751228859454</v>
      </c>
      <c r="S21" s="367">
        <v>2.1431427429028398</v>
      </c>
      <c r="T21" s="368">
        <v>1.3556536921022904</v>
      </c>
      <c r="U21" s="367">
        <v>3.7889551956048124</v>
      </c>
      <c r="V21" s="368">
        <v>2.2351797862001943</v>
      </c>
      <c r="W21" s="369">
        <v>5.2025931928687195</v>
      </c>
      <c r="X21" s="370">
        <v>2.4608675336811783</v>
      </c>
      <c r="Y21" s="371">
        <v>1.5447308567096287</v>
      </c>
      <c r="AA21" s="63" t="s">
        <v>44</v>
      </c>
      <c r="AB21" s="64">
        <v>4.6359000000000004</v>
      </c>
      <c r="AC21" s="380">
        <v>-0.32001589401318453</v>
      </c>
      <c r="AD21" s="216">
        <f>SUM(C87:C89)</f>
        <v>0.54489999999999994</v>
      </c>
      <c r="AE21" s="216">
        <f>SUM(C90:C93)</f>
        <v>3.1219000000000001</v>
      </c>
      <c r="AF21" s="431">
        <v>2.6214</v>
      </c>
      <c r="AG21" s="88">
        <f t="shared" si="5"/>
        <v>0.22430094050296454</v>
      </c>
      <c r="AH21" s="88">
        <f t="shared" si="6"/>
        <v>2.2229107544469429</v>
      </c>
      <c r="AI21" s="389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38">
        <f t="shared" si="8"/>
        <v>2.6213999999999991</v>
      </c>
      <c r="AN21" s="438">
        <f t="shared" si="4"/>
        <v>6.063899059497035</v>
      </c>
    </row>
    <row r="22" spans="2:40" x14ac:dyDescent="0.25">
      <c r="B22" s="28">
        <v>8.65</v>
      </c>
      <c r="C22" s="354">
        <v>1.5341984320086512</v>
      </c>
      <c r="D22" s="355">
        <v>1.5795390668915117</v>
      </c>
      <c r="E22" s="354">
        <v>2.2113022113022116</v>
      </c>
      <c r="F22" s="355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65">
        <v>2.405431619786615</v>
      </c>
      <c r="Q22" s="366">
        <v>2.0969162995594712</v>
      </c>
      <c r="R22" s="365">
        <v>2.1911188869449307</v>
      </c>
      <c r="S22" s="367">
        <v>2.3750499800079981</v>
      </c>
      <c r="T22" s="368">
        <v>1.4891650405669099</v>
      </c>
      <c r="U22" s="367">
        <v>4.376243250923558</v>
      </c>
      <c r="V22" s="368">
        <v>2.5072886297376096</v>
      </c>
      <c r="W22" s="369">
        <v>5.6564019448946521</v>
      </c>
      <c r="X22" s="370">
        <v>2.7412195311891603</v>
      </c>
      <c r="Y22" s="371">
        <v>1.7153146322971953</v>
      </c>
      <c r="AA22" s="65" t="s">
        <v>45</v>
      </c>
      <c r="AB22" s="66">
        <v>14.8985</v>
      </c>
      <c r="AC22" s="381">
        <v>0.11743877238132332</v>
      </c>
      <c r="AD22" s="217">
        <f>SUM(H102:H104)</f>
        <v>3.6301000000000001</v>
      </c>
      <c r="AE22" s="440">
        <f>SUM(H105:H108)</f>
        <v>8.4920000000000009</v>
      </c>
      <c r="AF22" s="432">
        <v>7.4188999999999989</v>
      </c>
      <c r="AG22" s="88">
        <f t="shared" si="5"/>
        <v>1.5524268675721558</v>
      </c>
      <c r="AH22" s="88">
        <f t="shared" si="6"/>
        <v>5.50591963073005</v>
      </c>
      <c r="AI22" s="389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38">
        <f t="shared" si="8"/>
        <v>7.4188999999999989</v>
      </c>
      <c r="AN22" s="438">
        <f t="shared" si="4"/>
        <v>17.988573132427845</v>
      </c>
    </row>
    <row r="23" spans="2:40" x14ac:dyDescent="0.25">
      <c r="B23" s="28">
        <v>10.210000000000001</v>
      </c>
      <c r="C23" s="354">
        <v>1.7437145174371456</v>
      </c>
      <c r="D23" s="355">
        <v>1.7762788083192802</v>
      </c>
      <c r="E23" s="354">
        <v>2.4957972326393385</v>
      </c>
      <c r="F23" s="355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65">
        <v>2.7546071774975753</v>
      </c>
      <c r="Q23" s="366">
        <v>2.3524229074889864</v>
      </c>
      <c r="R23" s="365">
        <v>2.4993751562109474</v>
      </c>
      <c r="S23" s="367">
        <v>2.6709316273490611</v>
      </c>
      <c r="T23" s="368">
        <v>1.6945671151278627</v>
      </c>
      <c r="U23" s="367">
        <v>5.0582551861324241</v>
      </c>
      <c r="V23" s="368">
        <v>2.8312277291869128</v>
      </c>
      <c r="W23" s="369">
        <v>6.061588330632091</v>
      </c>
      <c r="X23" s="370">
        <v>3.0916595280741381</v>
      </c>
      <c r="Y23" s="371">
        <v>1.9522365428354818</v>
      </c>
      <c r="AA23" s="65" t="s">
        <v>46</v>
      </c>
      <c r="AB23" s="66">
        <v>11.488099999999999</v>
      </c>
      <c r="AC23" s="381">
        <v>0.11743877238132332</v>
      </c>
      <c r="AD23" s="440">
        <f>SUM(M102:M104)</f>
        <v>2.6212</v>
      </c>
      <c r="AE23" s="217">
        <f>SUM(M105:M108)</f>
        <v>5.7622000000000009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89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37">
        <v>6.9994317105512422</v>
      </c>
      <c r="AM23" s="438">
        <f t="shared" si="8"/>
        <v>6.702300000000001</v>
      </c>
      <c r="AN23" s="438">
        <f t="shared" si="4"/>
        <v>14.692119208183371</v>
      </c>
    </row>
    <row r="24" spans="2:40" x14ac:dyDescent="0.25">
      <c r="B24" s="28">
        <v>12.05</v>
      </c>
      <c r="C24" s="354">
        <v>2.0140578534739122</v>
      </c>
      <c r="D24" s="355">
        <v>2.0348510399100612</v>
      </c>
      <c r="E24" s="354">
        <v>2.8449502133712667</v>
      </c>
      <c r="F24" s="355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65">
        <v>3.1910766246362758</v>
      </c>
      <c r="Q24" s="366">
        <v>2.696035242290749</v>
      </c>
      <c r="R24" s="365">
        <v>2.8826126801632928</v>
      </c>
      <c r="S24" s="367">
        <v>3.0467812874850071</v>
      </c>
      <c r="T24" s="368">
        <v>1.9718599157851495</v>
      </c>
      <c r="U24" s="367">
        <v>5.7686842853083267</v>
      </c>
      <c r="V24" s="368">
        <v>3.2588273404599937</v>
      </c>
      <c r="W24" s="369">
        <v>6.3209076175040515</v>
      </c>
      <c r="X24" s="370">
        <v>3.5277626353087772</v>
      </c>
      <c r="Y24" s="371">
        <v>2.2744503411675514</v>
      </c>
      <c r="AA24" s="67" t="s">
        <v>47</v>
      </c>
      <c r="AB24" s="68">
        <v>17.649799999999999</v>
      </c>
      <c r="AC24" s="225">
        <v>-4.5718099286610456E-2</v>
      </c>
      <c r="AD24" s="440">
        <f>SUM(H117:H119)</f>
        <v>3.512</v>
      </c>
      <c r="AE24" s="217">
        <f>SUM(H120:H123)</f>
        <v>11.0939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89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38">
        <f t="shared" si="8"/>
        <v>7.2861000000000011</v>
      </c>
      <c r="AN24" s="438">
        <f t="shared" si="4"/>
        <v>20.711100572259941</v>
      </c>
    </row>
    <row r="25" spans="2:40" x14ac:dyDescent="0.25">
      <c r="B25" s="28">
        <v>14.22</v>
      </c>
      <c r="C25" s="354">
        <v>2.4195728575290625</v>
      </c>
      <c r="D25" s="355">
        <v>2.4114671163575037</v>
      </c>
      <c r="E25" s="354">
        <v>3.3622138885296788</v>
      </c>
      <c r="F25" s="355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65">
        <v>3.8312318137730359</v>
      </c>
      <c r="Q25" s="366">
        <v>3.251101321585903</v>
      </c>
      <c r="R25" s="365">
        <v>3.4907939681746236</v>
      </c>
      <c r="S25" s="367">
        <v>3.6385445821671345</v>
      </c>
      <c r="T25" s="368">
        <v>2.3929341686351036</v>
      </c>
      <c r="U25" s="367">
        <v>6.6496163682864458</v>
      </c>
      <c r="V25" s="368">
        <v>3.9002267573696145</v>
      </c>
      <c r="W25" s="369">
        <v>6.5478119935170183</v>
      </c>
      <c r="X25" s="370">
        <v>4.1819172961607363</v>
      </c>
      <c r="Y25" s="371">
        <v>2.7482941622441248</v>
      </c>
      <c r="AA25" s="67" t="s">
        <v>48</v>
      </c>
      <c r="AB25" s="68">
        <v>8.8271999999999995</v>
      </c>
      <c r="AC25" s="225">
        <v>-4.5718099286610456E-2</v>
      </c>
      <c r="AD25" s="217">
        <f>SUM(M117:M119)</f>
        <v>0.78720000000000001</v>
      </c>
      <c r="AE25" s="217">
        <f>SUM(M120:M123)</f>
        <v>5.5735000000000001</v>
      </c>
      <c r="AF25" s="433">
        <v>5.7463999999999995</v>
      </c>
      <c r="AG25" s="88">
        <f t="shared" si="5"/>
        <v>1.3138244933920702</v>
      </c>
      <c r="AH25" s="88">
        <f t="shared" si="6"/>
        <v>4.1520904317180616</v>
      </c>
      <c r="AI25" s="389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38">
        <f t="shared" si="8"/>
        <v>5.7464000000000004</v>
      </c>
      <c r="AN25" s="438">
        <f t="shared" si="4"/>
        <v>10.79327550660793</v>
      </c>
    </row>
    <row r="26" spans="2:40" x14ac:dyDescent="0.25">
      <c r="B26" s="28">
        <v>16.78</v>
      </c>
      <c r="C26" s="354">
        <v>2.9535009462016766</v>
      </c>
      <c r="D26" s="355">
        <v>2.9005059021922421</v>
      </c>
      <c r="E26" s="354">
        <v>4.002327686538214</v>
      </c>
      <c r="F26" s="355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65">
        <v>4.6362754607177505</v>
      </c>
      <c r="Q26" s="366">
        <v>3.9823788546255505</v>
      </c>
      <c r="R26" s="365">
        <v>4.2739315171207197</v>
      </c>
      <c r="S26" s="367">
        <v>4.3742502998800497</v>
      </c>
      <c r="T26" s="368">
        <v>2.9988702885899148</v>
      </c>
      <c r="U26" s="367">
        <v>7.3505730794733353</v>
      </c>
      <c r="V26" s="368">
        <v>4.6776805960479431</v>
      </c>
      <c r="W26" s="369">
        <v>6.4829821717990272</v>
      </c>
      <c r="X26" s="370">
        <v>4.9762479557666852</v>
      </c>
      <c r="Y26" s="371">
        <v>3.3737680060652018</v>
      </c>
      <c r="AA26" s="69" t="s">
        <v>49</v>
      </c>
      <c r="AB26" s="62">
        <v>13.1127</v>
      </c>
      <c r="AC26" s="380">
        <v>-0.11251612892623995</v>
      </c>
      <c r="AD26" s="440">
        <f>SUM(H132:H134)</f>
        <v>1.081</v>
      </c>
      <c r="AE26" s="217">
        <f>SUM(H135:H138)</f>
        <v>8.8879999999999999</v>
      </c>
      <c r="AF26" s="403">
        <v>8.2259000000000029</v>
      </c>
      <c r="AG26" s="88">
        <f t="shared" si="5"/>
        <v>2.9965356167197297</v>
      </c>
      <c r="AH26" s="88">
        <f t="shared" si="6"/>
        <v>4.9319918044572271</v>
      </c>
      <c r="AI26" s="389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38">
        <f t="shared" si="8"/>
        <v>8.2259000000000029</v>
      </c>
      <c r="AN26" s="438">
        <f t="shared" si="4"/>
        <v>15.198364383280273</v>
      </c>
    </row>
    <row r="27" spans="2:40" x14ac:dyDescent="0.25">
      <c r="B27" s="28">
        <v>19.809999999999999</v>
      </c>
      <c r="C27" s="354">
        <v>3.6293592862935937</v>
      </c>
      <c r="D27" s="355">
        <v>3.5413153456998305</v>
      </c>
      <c r="E27" s="354">
        <v>4.7652916073968719</v>
      </c>
      <c r="F27" s="355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65">
        <v>5.5771096023278375</v>
      </c>
      <c r="Q27" s="366">
        <v>4.9074889867841414</v>
      </c>
      <c r="R27" s="365">
        <v>5.2320253270015842</v>
      </c>
      <c r="S27" s="367">
        <v>5.269892043182729</v>
      </c>
      <c r="T27" s="368">
        <v>3.779398171921537</v>
      </c>
      <c r="U27" s="367">
        <v>7.6726342710997448</v>
      </c>
      <c r="V27" s="368">
        <v>5.5458373825720768</v>
      </c>
      <c r="W27" s="369">
        <v>6.0777957860615874</v>
      </c>
      <c r="X27" s="370">
        <v>5.8328790592632993</v>
      </c>
      <c r="Y27" s="371">
        <v>4.1319181197877191</v>
      </c>
      <c r="AA27" s="69" t="s">
        <v>50</v>
      </c>
      <c r="AB27" s="62">
        <v>9.6720000000000006</v>
      </c>
      <c r="AC27" s="380">
        <v>-0.11251612892623995</v>
      </c>
      <c r="AD27" s="217">
        <f>SUM(M132:M134)</f>
        <v>0.51539999999999997</v>
      </c>
      <c r="AE27" s="217">
        <f>SUM(M135:M138)</f>
        <v>6.3197999999999999</v>
      </c>
      <c r="AF27" s="434">
        <v>6.9350000000000014</v>
      </c>
      <c r="AG27" s="88">
        <f t="shared" si="5"/>
        <v>0.42567774936061398</v>
      </c>
      <c r="AH27" s="88">
        <f t="shared" si="6"/>
        <v>6.0396315241072305</v>
      </c>
      <c r="AI27" s="389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38">
        <f t="shared" si="8"/>
        <v>6.9350000000000032</v>
      </c>
      <c r="AN27" s="438">
        <f t="shared" si="4"/>
        <v>13.344522250639388</v>
      </c>
    </row>
    <row r="28" spans="2:40" x14ac:dyDescent="0.25">
      <c r="B28" s="28">
        <v>23.37</v>
      </c>
      <c r="C28" s="354">
        <v>4.366044876993783</v>
      </c>
      <c r="D28" s="355">
        <v>4.2776840921866208</v>
      </c>
      <c r="E28" s="354">
        <v>5.5411871201344898</v>
      </c>
      <c r="F28" s="355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65">
        <v>6.4791464597478168</v>
      </c>
      <c r="Q28" s="366">
        <v>5.8414096916299556</v>
      </c>
      <c r="R28" s="365">
        <v>6.1234691327168207</v>
      </c>
      <c r="S28" s="367">
        <v>6.125549780087967</v>
      </c>
      <c r="T28" s="368">
        <v>4.6626270925336355</v>
      </c>
      <c r="U28" s="367">
        <v>7.3505730794733353</v>
      </c>
      <c r="V28" s="368">
        <v>6.3103336572724338</v>
      </c>
      <c r="W28" s="369">
        <v>5.2836304700162069</v>
      </c>
      <c r="X28" s="370">
        <v>6.5337590530332541</v>
      </c>
      <c r="Y28" s="371">
        <v>4.9753601213040195</v>
      </c>
      <c r="AA28" s="70" t="s">
        <v>51</v>
      </c>
      <c r="AB28" s="71">
        <v>13.8108</v>
      </c>
      <c r="AC28" s="382">
        <v>-4.9570413884485784E-2</v>
      </c>
      <c r="AD28" s="217">
        <f>SUM(H147:H149)</f>
        <v>1.4544000000000001</v>
      </c>
      <c r="AE28" s="217">
        <f>SUM(H150:H153)</f>
        <v>9.8343000000000007</v>
      </c>
      <c r="AF28" s="435">
        <v>8.6735999999999969</v>
      </c>
      <c r="AG28" s="88">
        <f t="shared" si="5"/>
        <v>1.3266062144692778</v>
      </c>
      <c r="AH28" s="88">
        <f t="shared" si="6"/>
        <v>6.8572842613503608</v>
      </c>
      <c r="AI28" s="389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38">
        <f t="shared" si="8"/>
        <v>8.6735999999999969</v>
      </c>
      <c r="AN28" s="438">
        <f t="shared" si="4"/>
        <v>18.635693785530719</v>
      </c>
    </row>
    <row r="29" spans="2:40" x14ac:dyDescent="0.25">
      <c r="B29" s="28">
        <v>27.58</v>
      </c>
      <c r="C29" s="354">
        <v>5.271695052716951</v>
      </c>
      <c r="D29" s="355">
        <v>5.2051714446318149</v>
      </c>
      <c r="E29" s="354">
        <v>6.3688090003879481</v>
      </c>
      <c r="F29" s="355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65">
        <v>7.3714839961202721</v>
      </c>
      <c r="Q29" s="366">
        <v>6.7577092511013213</v>
      </c>
      <c r="R29" s="365">
        <v>6.9482629342664346</v>
      </c>
      <c r="S29" s="367">
        <v>6.9252299080367878</v>
      </c>
      <c r="T29" s="368">
        <v>5.5869364280579248</v>
      </c>
      <c r="U29" s="367">
        <v>6.6401439802974336</v>
      </c>
      <c r="V29" s="368">
        <v>6.9841269841269842</v>
      </c>
      <c r="W29" s="369">
        <v>4.3922204213938407</v>
      </c>
      <c r="X29" s="370">
        <v>7.0711003815902203</v>
      </c>
      <c r="Y29" s="371">
        <v>5.8188021228203191</v>
      </c>
    </row>
    <row r="30" spans="2:40" x14ac:dyDescent="0.25">
      <c r="B30" s="28">
        <v>32.549999999999997</v>
      </c>
      <c r="C30" s="354">
        <v>6.2043795620437967</v>
      </c>
      <c r="D30" s="355">
        <v>6.1045531197301841</v>
      </c>
      <c r="E30" s="354">
        <v>7.0218543902754433</v>
      </c>
      <c r="F30" s="355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65">
        <v>7.875848690591658</v>
      </c>
      <c r="Q30" s="366">
        <v>7.392070484581498</v>
      </c>
      <c r="R30" s="365">
        <v>7.3898192118637001</v>
      </c>
      <c r="S30" s="367">
        <v>7.3970411835265928</v>
      </c>
      <c r="T30" s="368">
        <v>6.3469241039334507</v>
      </c>
      <c r="U30" s="367">
        <v>5.5981813015061102</v>
      </c>
      <c r="V30" s="368">
        <v>7.3404599935212183</v>
      </c>
      <c r="W30" s="369">
        <v>3.5170178282009723</v>
      </c>
      <c r="X30" s="370">
        <v>7.2502141577758765</v>
      </c>
      <c r="Y30" s="371">
        <v>6.3968915845337389</v>
      </c>
      <c r="AH30" s="83"/>
    </row>
    <row r="31" spans="2:40" x14ac:dyDescent="0.25">
      <c r="B31" s="28">
        <v>38.409999999999997</v>
      </c>
      <c r="C31" s="354">
        <v>7.0897539875642082</v>
      </c>
      <c r="D31" s="355">
        <v>6.8690275435637993</v>
      </c>
      <c r="E31" s="354">
        <v>7.4485969222811335</v>
      </c>
      <c r="F31" s="355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65">
        <v>7.8855480116391856</v>
      </c>
      <c r="Q31" s="366">
        <v>7.5947136563876638</v>
      </c>
      <c r="R31" s="365">
        <v>7.3481629592601863</v>
      </c>
      <c r="S31" s="367">
        <v>7.4370251899240332</v>
      </c>
      <c r="T31" s="368">
        <v>6.8912396015199757</v>
      </c>
      <c r="U31" s="367">
        <v>4.5088566827697258</v>
      </c>
      <c r="V31" s="368">
        <v>7.3922902494331071</v>
      </c>
      <c r="W31" s="369">
        <v>2.7228525121555913</v>
      </c>
      <c r="X31" s="370">
        <v>7.0944630480492181</v>
      </c>
      <c r="Y31" s="371">
        <v>6.6148597422289619</v>
      </c>
      <c r="AA31" s="476" t="s">
        <v>25</v>
      </c>
      <c r="AB31" s="476"/>
      <c r="AC31" s="477" t="s">
        <v>40</v>
      </c>
      <c r="AD31" s="477"/>
      <c r="AJ31" s="229" t="s">
        <v>76</v>
      </c>
      <c r="AK31" s="237" t="s">
        <v>90</v>
      </c>
      <c r="AL31" s="237" t="s">
        <v>91</v>
      </c>
      <c r="AM31" s="237" t="s">
        <v>92</v>
      </c>
      <c r="AN31" s="237" t="s">
        <v>93</v>
      </c>
    </row>
    <row r="32" spans="2:40" x14ac:dyDescent="0.25">
      <c r="B32" s="28">
        <v>45.32</v>
      </c>
      <c r="C32" s="354">
        <v>7.6980264936469327</v>
      </c>
      <c r="D32" s="355">
        <v>7.3805508712759966</v>
      </c>
      <c r="E32" s="354">
        <v>7.5326522694943758</v>
      </c>
      <c r="F32" s="355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65">
        <v>7.3811833171677987</v>
      </c>
      <c r="Q32" s="366">
        <v>7.3832599118942746</v>
      </c>
      <c r="R32" s="365">
        <v>6.9066066816629172</v>
      </c>
      <c r="S32" s="367">
        <v>7.0371851259496232</v>
      </c>
      <c r="T32" s="368">
        <v>7.0761014686248336</v>
      </c>
      <c r="U32" s="367">
        <v>3.4953111679454389</v>
      </c>
      <c r="V32" s="368">
        <v>6.9776482021379982</v>
      </c>
      <c r="W32" s="369">
        <v>2.025931928687196</v>
      </c>
      <c r="X32" s="370">
        <v>6.5026088310879233</v>
      </c>
      <c r="Y32" s="371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79</v>
      </c>
      <c r="AK32" s="239">
        <f t="shared" ref="AK32:AK37" si="9">AD18-AD4</f>
        <v>-0.59709999999999996</v>
      </c>
      <c r="AL32" s="239">
        <f t="shared" ref="AL32:AL37" si="10">AE18-AE4</f>
        <v>1.2839000000000009</v>
      </c>
      <c r="AM32" s="239">
        <f t="shared" ref="AM32:AN36" si="11">AH18-AH4</f>
        <v>0.53845027367133813</v>
      </c>
      <c r="AN32" s="239">
        <f t="shared" si="11"/>
        <v>3.6685446490482859E-2</v>
      </c>
    </row>
    <row r="33" spans="2:40" ht="15.75" thickBot="1" x14ac:dyDescent="0.3">
      <c r="B33" s="28">
        <v>53.48</v>
      </c>
      <c r="C33" s="354">
        <v>7.6980264936469327</v>
      </c>
      <c r="D33" s="355">
        <v>7.2625070264193345</v>
      </c>
      <c r="E33" s="354">
        <v>7.0541833699728453</v>
      </c>
      <c r="F33" s="355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65">
        <v>6.3045586808923373</v>
      </c>
      <c r="Q33" s="366">
        <v>6.5726872246696031</v>
      </c>
      <c r="R33" s="365">
        <v>5.9401816212613516</v>
      </c>
      <c r="S33" s="367">
        <v>6.0775689724110373</v>
      </c>
      <c r="T33" s="368">
        <v>6.7063777344151188</v>
      </c>
      <c r="U33" s="367">
        <v>2.5670171450222599</v>
      </c>
      <c r="V33" s="368">
        <v>6.1030126336248793</v>
      </c>
      <c r="W33" s="369">
        <v>1.4100486223662885</v>
      </c>
      <c r="X33" s="370">
        <v>5.552527061755316</v>
      </c>
      <c r="Y33" s="371">
        <v>5.7240333586050047</v>
      </c>
      <c r="AA33" s="60">
        <f t="shared" ref="AA33:AA43" si="12">AE4</f>
        <v>7.529399999999999</v>
      </c>
      <c r="AB33" s="86">
        <f>AG4</f>
        <v>2.2774477493917278</v>
      </c>
      <c r="AC33" s="66">
        <f>AE18</f>
        <v>8.8132999999999999</v>
      </c>
      <c r="AD33" s="87">
        <f t="shared" ref="AD33:AD43" si="13">AG18</f>
        <v>2.6834120292299035</v>
      </c>
      <c r="AJ33" s="230" t="s">
        <v>80</v>
      </c>
      <c r="AK33" s="239">
        <f t="shared" si="9"/>
        <v>1.1436999999999999</v>
      </c>
      <c r="AL33" s="239">
        <f t="shared" si="10"/>
        <v>5.572280000000001</v>
      </c>
      <c r="AM33" s="239">
        <f t="shared" si="11"/>
        <v>2.2148485174720722</v>
      </c>
      <c r="AN33" s="239">
        <f t="shared" si="11"/>
        <v>0.11306722777991254</v>
      </c>
    </row>
    <row r="34" spans="2:40" x14ac:dyDescent="0.25">
      <c r="B34" s="14">
        <v>63.11</v>
      </c>
      <c r="C34" s="352">
        <v>7.1978913219789149</v>
      </c>
      <c r="D34" s="353">
        <v>6.7847105115233273</v>
      </c>
      <c r="E34" s="352">
        <v>6.2782878572352274</v>
      </c>
      <c r="F34" s="353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8">
        <v>5.1503394762366632</v>
      </c>
      <c r="Q34" s="359">
        <v>5.4977973568281939</v>
      </c>
      <c r="R34" s="358">
        <v>4.8654503040906443</v>
      </c>
      <c r="S34" s="360">
        <v>4.9900039984006419</v>
      </c>
      <c r="T34" s="361">
        <v>5.9669302659956864</v>
      </c>
      <c r="U34" s="360">
        <v>1.885005209813394</v>
      </c>
      <c r="V34" s="361">
        <v>5.1182377712989959</v>
      </c>
      <c r="W34" s="362">
        <v>0.94003241491085876</v>
      </c>
      <c r="X34" s="363">
        <v>4.5167821820730483</v>
      </c>
      <c r="Y34" s="364">
        <v>4.9184988627748307</v>
      </c>
      <c r="AA34" s="60">
        <f t="shared" si="12"/>
        <v>5.7776999999999994</v>
      </c>
      <c r="AB34" s="86">
        <f t="shared" ref="AB34:AB42" si="14">AG5</f>
        <v>1.5015923261390882</v>
      </c>
      <c r="AC34" s="66">
        <f t="shared" ref="AC34:AC43" si="15">AE19</f>
        <v>11.34998</v>
      </c>
      <c r="AD34" s="87">
        <f t="shared" si="13"/>
        <v>2.1372765808871073</v>
      </c>
      <c r="AJ34" s="231" t="s">
        <v>81</v>
      </c>
      <c r="AK34" s="239">
        <f>AD20-AD6</f>
        <v>4.7496999999999998</v>
      </c>
      <c r="AL34" s="239">
        <f>AE20-AE6</f>
        <v>-0.38919999999999977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54">
        <v>6.17734522844012</v>
      </c>
      <c r="D35" s="355">
        <v>5.7729061270376603</v>
      </c>
      <c r="E35" s="354">
        <v>5.0756498124919185</v>
      </c>
      <c r="F35" s="355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65">
        <v>3.9088263821532498</v>
      </c>
      <c r="Q35" s="366">
        <v>4.3348017621145374</v>
      </c>
      <c r="R35" s="365">
        <v>3.774056485878531</v>
      </c>
      <c r="S35" s="367">
        <v>3.8144742103158746</v>
      </c>
      <c r="T35" s="368">
        <v>5.0631611379274934</v>
      </c>
      <c r="U35" s="367">
        <v>1.2787723785166243</v>
      </c>
      <c r="V35" s="368">
        <v>3.9002267573696145</v>
      </c>
      <c r="W35" s="369">
        <v>0.55105348460291737</v>
      </c>
      <c r="X35" s="370">
        <v>3.3642239700957881</v>
      </c>
      <c r="Y35" s="371">
        <v>3.9992418498862778</v>
      </c>
      <c r="AA35" s="60">
        <f t="shared" si="12"/>
        <v>7.0016999999999996</v>
      </c>
      <c r="AB35" s="86">
        <f t="shared" si="14"/>
        <v>1.4248532844281436</v>
      </c>
      <c r="AC35" s="66">
        <f t="shared" si="15"/>
        <v>6.6124999999999998</v>
      </c>
      <c r="AD35" s="87">
        <f t="shared" si="13"/>
        <v>1.3819777993151134</v>
      </c>
      <c r="AJ35" s="232" t="s">
        <v>82</v>
      </c>
      <c r="AK35" s="239">
        <f t="shared" si="9"/>
        <v>-3.8315999999999999</v>
      </c>
      <c r="AL35" s="239">
        <f t="shared" si="10"/>
        <v>-8.5400999999999989</v>
      </c>
      <c r="AM35" s="239">
        <f t="shared" si="11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54">
        <v>5.0419032170857001</v>
      </c>
      <c r="D36" s="355">
        <v>4.6824058459808873</v>
      </c>
      <c r="E36" s="354">
        <v>3.8794775636880905</v>
      </c>
      <c r="F36" s="355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65">
        <v>2.8612997090203689</v>
      </c>
      <c r="Q36" s="366">
        <v>3.3480176211453743</v>
      </c>
      <c r="R36" s="365">
        <v>2.9159376822461054</v>
      </c>
      <c r="S36" s="367">
        <v>2.8788484606157549</v>
      </c>
      <c r="T36" s="368">
        <v>4.2415528396836812</v>
      </c>
      <c r="U36" s="367">
        <v>0.86198730700009474</v>
      </c>
      <c r="V36" s="368">
        <v>2.8636216391318432</v>
      </c>
      <c r="W36" s="369">
        <v>0.29173419773095621</v>
      </c>
      <c r="X36" s="370">
        <v>2.3985670897905154</v>
      </c>
      <c r="Y36" s="371">
        <v>3.2410917361637606</v>
      </c>
      <c r="AA36" s="60">
        <f t="shared" si="12"/>
        <v>11.661999999999999</v>
      </c>
      <c r="AB36" s="86">
        <f t="shared" si="14"/>
        <v>2.1933442953020137</v>
      </c>
      <c r="AC36" s="66">
        <f t="shared" si="15"/>
        <v>3.1219000000000001</v>
      </c>
      <c r="AD36" s="87">
        <f t="shared" si="13"/>
        <v>0.22430094050296454</v>
      </c>
      <c r="AJ36" s="233" t="s">
        <v>83</v>
      </c>
      <c r="AK36" s="239">
        <f t="shared" si="9"/>
        <v>-2.7269000000000001</v>
      </c>
      <c r="AL36" s="239">
        <f t="shared" si="10"/>
        <v>-1.7123999999999988</v>
      </c>
      <c r="AM36" s="239">
        <f t="shared" si="11"/>
        <v>-1.5595514376973254</v>
      </c>
      <c r="AN36" s="239">
        <f t="shared" si="11"/>
        <v>-9.8289875653147785E-2</v>
      </c>
    </row>
    <row r="37" spans="2:40" x14ac:dyDescent="0.25">
      <c r="B37" s="28">
        <v>103.72</v>
      </c>
      <c r="C37" s="354">
        <v>3.933495539334956</v>
      </c>
      <c r="D37" s="355">
        <v>3.681843732433951</v>
      </c>
      <c r="E37" s="354">
        <v>2.786758049915945</v>
      </c>
      <c r="F37" s="355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65">
        <v>1.9010669253152281</v>
      </c>
      <c r="Q37" s="366">
        <v>2.4317180616740086</v>
      </c>
      <c r="R37" s="365">
        <v>2.1411313838207118</v>
      </c>
      <c r="S37" s="367">
        <v>2.0631747301079577</v>
      </c>
      <c r="T37" s="368">
        <v>3.3685940227996305</v>
      </c>
      <c r="U37" s="367">
        <v>0.56834327934072182</v>
      </c>
      <c r="V37" s="368">
        <v>1.9760285066407515</v>
      </c>
      <c r="W37" s="369">
        <v>0.14586709886547811</v>
      </c>
      <c r="X37" s="370">
        <v>1.6120239856708982</v>
      </c>
      <c r="Y37" s="371">
        <v>2.5682335102350269</v>
      </c>
      <c r="AA37" s="60">
        <f t="shared" si="12"/>
        <v>10.2044</v>
      </c>
      <c r="AB37" s="86">
        <f t="shared" si="14"/>
        <v>1.4338855542216893</v>
      </c>
      <c r="AC37" s="66">
        <f t="shared" si="15"/>
        <v>8.4920000000000009</v>
      </c>
      <c r="AD37" s="87">
        <f t="shared" si="13"/>
        <v>1.5524268675721558</v>
      </c>
      <c r="AJ37" s="233" t="s">
        <v>84</v>
      </c>
      <c r="AK37" s="239">
        <f t="shared" si="9"/>
        <v>-3.7258000000000004</v>
      </c>
      <c r="AL37" s="239">
        <f t="shared" si="10"/>
        <v>-2.4713999999999983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54">
        <v>3.1832927818329284</v>
      </c>
      <c r="D38" s="355">
        <v>3.0522765598650921</v>
      </c>
      <c r="E38" s="354">
        <v>2.0302599249967677</v>
      </c>
      <c r="F38" s="355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65">
        <v>1.1833171677982541</v>
      </c>
      <c r="Q38" s="366">
        <v>1.8237885462555066</v>
      </c>
      <c r="R38" s="365">
        <v>1.6412563525785222</v>
      </c>
      <c r="S38" s="367">
        <v>1.5113954418232711</v>
      </c>
      <c r="T38" s="368">
        <v>2.8140084214850574</v>
      </c>
      <c r="U38" s="367">
        <v>0.40731268352751726</v>
      </c>
      <c r="V38" s="368">
        <v>1.3994169096209914</v>
      </c>
      <c r="W38" s="369">
        <v>6.4829821717990274E-2</v>
      </c>
      <c r="X38" s="370">
        <v>1.1291955455182621</v>
      </c>
      <c r="Y38" s="371">
        <v>2.1322971948445799</v>
      </c>
      <c r="AA38" s="60">
        <f t="shared" si="12"/>
        <v>8.2335999999999991</v>
      </c>
      <c r="AB38" s="86">
        <f t="shared" si="14"/>
        <v>0.18830519480519459</v>
      </c>
      <c r="AC38" s="66">
        <f t="shared" si="15"/>
        <v>5.7622000000000009</v>
      </c>
      <c r="AD38" s="87">
        <f t="shared" si="13"/>
        <v>0.39358079181663208</v>
      </c>
      <c r="AJ38" s="234" t="s">
        <v>86</v>
      </c>
      <c r="AK38" s="239">
        <f t="shared" ref="AK38:AL40" si="16">AD25-AD10</f>
        <v>-5.5202999999999998</v>
      </c>
      <c r="AL38" s="239">
        <f t="shared" si="16"/>
        <v>-1.2509000000000006</v>
      </c>
      <c r="AM38" s="239">
        <f t="shared" ref="AM38:AM40" si="17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54">
        <v>2.4736415247364159</v>
      </c>
      <c r="D39" s="355">
        <v>2.5014052838673408</v>
      </c>
      <c r="E39" s="354">
        <v>1.4030777188671928</v>
      </c>
      <c r="F39" s="355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65">
        <v>0.66925315227934035</v>
      </c>
      <c r="Q39" s="366">
        <v>1.330396475770925</v>
      </c>
      <c r="R39" s="365">
        <v>1.2413563275847705</v>
      </c>
      <c r="S39" s="367">
        <v>1.1035585765693725</v>
      </c>
      <c r="T39" s="368">
        <v>2.3518537537229127</v>
      </c>
      <c r="U39" s="367">
        <v>0.29364402765937297</v>
      </c>
      <c r="V39" s="368">
        <v>0.94590217039196633</v>
      </c>
      <c r="W39" s="369">
        <v>3.2414910858995137E-2</v>
      </c>
      <c r="X39" s="370">
        <v>0.76318043766061849</v>
      </c>
      <c r="Y39" s="371">
        <v>1.87642153146323</v>
      </c>
      <c r="AA39" s="60">
        <f t="shared" si="12"/>
        <v>6.8244000000000007</v>
      </c>
      <c r="AB39" s="86">
        <f t="shared" si="14"/>
        <v>1.0619606931600436</v>
      </c>
      <c r="AC39" s="66">
        <f t="shared" si="15"/>
        <v>11.0939</v>
      </c>
      <c r="AD39" s="87">
        <f t="shared" si="13"/>
        <v>1.1808994277400584</v>
      </c>
      <c r="AJ39" s="235" t="s">
        <v>87</v>
      </c>
      <c r="AK39" s="239">
        <f t="shared" si="16"/>
        <v>-2.0448999999999997</v>
      </c>
      <c r="AL39" s="239">
        <f t="shared" si="16"/>
        <v>1.3794000000000004</v>
      </c>
      <c r="AM39" s="239">
        <f t="shared" si="17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54">
        <v>1.8924033522573671</v>
      </c>
      <c r="D40" s="355">
        <v>2.0573355817875205</v>
      </c>
      <c r="E40" s="354">
        <v>0.91167722746670132</v>
      </c>
      <c r="F40" s="355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65">
        <v>0.32977691561590694</v>
      </c>
      <c r="Q40" s="366">
        <v>0.99559471365638763</v>
      </c>
      <c r="R40" s="365">
        <v>0.97475631092226944</v>
      </c>
      <c r="S40" s="367">
        <v>0.82367053178728533</v>
      </c>
      <c r="T40" s="368">
        <v>2.177261990346103</v>
      </c>
      <c r="U40" s="367">
        <v>0.19892014776925265</v>
      </c>
      <c r="V40" s="368">
        <v>0.62196307094266279</v>
      </c>
      <c r="W40" s="369">
        <v>1.6207455429497569E-2</v>
      </c>
      <c r="X40" s="370">
        <v>0.49061599563896907</v>
      </c>
      <c r="Y40" s="371">
        <v>1.8290371493555728</v>
      </c>
      <c r="AA40" s="60">
        <f t="shared" si="12"/>
        <v>7.5085999999999995</v>
      </c>
      <c r="AB40" s="86">
        <f t="shared" si="14"/>
        <v>1.1471216953218717</v>
      </c>
      <c r="AC40" s="66">
        <f t="shared" si="15"/>
        <v>5.5735000000000001</v>
      </c>
      <c r="AD40" s="87">
        <f t="shared" si="13"/>
        <v>1.3138244933920702</v>
      </c>
      <c r="AJ40" s="235" t="s">
        <v>88</v>
      </c>
      <c r="AK40" s="239">
        <f t="shared" si="16"/>
        <v>-0.77380000000000015</v>
      </c>
      <c r="AL40" s="239">
        <f t="shared" si="16"/>
        <v>-1.9304999999999994</v>
      </c>
      <c r="AM40" s="239">
        <f t="shared" si="17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54">
        <v>1.4125439307921059</v>
      </c>
      <c r="D41" s="355">
        <v>1.6807195053400785</v>
      </c>
      <c r="E41" s="354">
        <v>0.55605845079529304</v>
      </c>
      <c r="F41" s="355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65">
        <v>0.12609117361784675</v>
      </c>
      <c r="Q41" s="366">
        <v>0.67841409691629961</v>
      </c>
      <c r="R41" s="365">
        <v>0.73315004582187793</v>
      </c>
      <c r="S41" s="367">
        <v>0.58376649340263909</v>
      </c>
      <c r="T41" s="368">
        <v>2.0334805381534355</v>
      </c>
      <c r="U41" s="367">
        <v>0.13261343184616844</v>
      </c>
      <c r="V41" s="368">
        <v>0.38224813735017815</v>
      </c>
      <c r="W41" s="369">
        <v>0</v>
      </c>
      <c r="X41" s="370">
        <v>0.29592710848064796</v>
      </c>
      <c r="Y41" s="371">
        <v>1.8858984078847614</v>
      </c>
      <c r="AA41" s="60">
        <f t="shared" si="12"/>
        <v>8.2502999999999993</v>
      </c>
      <c r="AB41" s="86">
        <f t="shared" si="14"/>
        <v>1.2975845869776486</v>
      </c>
      <c r="AC41" s="66">
        <f t="shared" si="15"/>
        <v>8.8879999999999999</v>
      </c>
      <c r="AD41" s="87">
        <f t="shared" si="13"/>
        <v>2.9965356167197297</v>
      </c>
      <c r="AJ41" s="236" t="s">
        <v>89</v>
      </c>
      <c r="AK41" s="239">
        <f>AD28-AD14</f>
        <v>-0.69299999999999962</v>
      </c>
      <c r="AL41" s="239">
        <f>AE28-AE14</f>
        <v>0.58270000000000088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54">
        <v>1.128683427953501</v>
      </c>
      <c r="D42" s="355">
        <v>1.5233277121978637</v>
      </c>
      <c r="E42" s="354">
        <v>0.35561877667140834</v>
      </c>
      <c r="F42" s="355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65">
        <v>4.849660523763337E-2</v>
      </c>
      <c r="Q42" s="366">
        <v>0.53744493392070491</v>
      </c>
      <c r="R42" s="365">
        <v>0.6581687911355496</v>
      </c>
      <c r="S42" s="367">
        <v>0.47980807676929244</v>
      </c>
      <c r="T42" s="368">
        <v>1.9821300195131972</v>
      </c>
      <c r="U42" s="367">
        <v>0.10419626787913233</v>
      </c>
      <c r="V42" s="368">
        <v>0.25267249757045679</v>
      </c>
      <c r="W42" s="369">
        <v>0</v>
      </c>
      <c r="X42" s="370">
        <v>0.20247644264465392</v>
      </c>
      <c r="Y42" s="371">
        <v>2.1038665655799855</v>
      </c>
      <c r="AA42" s="60">
        <f t="shared" si="12"/>
        <v>9.6692</v>
      </c>
      <c r="AB42" s="86">
        <f t="shared" si="14"/>
        <v>0.16300764991896269</v>
      </c>
      <c r="AC42" s="66">
        <f t="shared" si="15"/>
        <v>6.3197999999999999</v>
      </c>
      <c r="AD42" s="87">
        <f t="shared" si="13"/>
        <v>0.42567774936061398</v>
      </c>
    </row>
    <row r="43" spans="2:40" x14ac:dyDescent="0.25">
      <c r="B43" s="28">
        <v>280.08999999999997</v>
      </c>
      <c r="C43" s="354">
        <v>1.0881319275479862</v>
      </c>
      <c r="D43" s="355">
        <v>1.545812254075323</v>
      </c>
      <c r="E43" s="354">
        <v>0.25216604163972589</v>
      </c>
      <c r="F43" s="355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65">
        <v>1.9398642095053348E-2</v>
      </c>
      <c r="Q43" s="366">
        <v>0.56387665198237891</v>
      </c>
      <c r="R43" s="365">
        <v>0.79146879946680004</v>
      </c>
      <c r="S43" s="367">
        <v>0.50379848060775712</v>
      </c>
      <c r="T43" s="368">
        <v>1.9307795008729589</v>
      </c>
      <c r="U43" s="367">
        <v>0.12314104385715641</v>
      </c>
      <c r="V43" s="368">
        <v>0.20732102364755425</v>
      </c>
      <c r="W43" s="369">
        <v>0</v>
      </c>
      <c r="X43" s="370">
        <v>0.18690133167198819</v>
      </c>
      <c r="Y43" s="371">
        <v>2.359742228961335</v>
      </c>
      <c r="AA43" s="60">
        <f t="shared" si="12"/>
        <v>9.2515999999999998</v>
      </c>
      <c r="AB43" s="86">
        <f>AG14</f>
        <v>2.2325159590598944</v>
      </c>
      <c r="AC43" s="66">
        <f t="shared" si="15"/>
        <v>9.8343000000000007</v>
      </c>
      <c r="AD43" s="87">
        <f t="shared" si="13"/>
        <v>1.3266062144692778</v>
      </c>
    </row>
    <row r="44" spans="2:40" x14ac:dyDescent="0.25">
      <c r="B44" s="28">
        <v>330.52</v>
      </c>
      <c r="C44" s="354">
        <v>1.1084076777507434</v>
      </c>
      <c r="D44" s="355">
        <v>1.545812254075323</v>
      </c>
      <c r="E44" s="354">
        <v>0.17457649036596409</v>
      </c>
      <c r="F44" s="355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65">
        <v>9.6993210475266739E-3</v>
      </c>
      <c r="Q44" s="366">
        <v>0.59911894273127753</v>
      </c>
      <c r="R44" s="365">
        <v>0.99141881196367576</v>
      </c>
      <c r="S44" s="367">
        <v>0.55177928828468625</v>
      </c>
      <c r="T44" s="368">
        <v>1.7869980486802919</v>
      </c>
      <c r="U44" s="367">
        <v>0.14208581983518045</v>
      </c>
      <c r="V44" s="368">
        <v>0.17492711370262393</v>
      </c>
      <c r="W44" s="369">
        <v>0</v>
      </c>
      <c r="X44" s="370">
        <v>0.17132622069932252</v>
      </c>
      <c r="Y44" s="371">
        <v>2.5208491281273697</v>
      </c>
    </row>
    <row r="45" spans="2:40" x14ac:dyDescent="0.25">
      <c r="B45" s="28">
        <v>390.04</v>
      </c>
      <c r="C45" s="354">
        <v>0.95971884293052179</v>
      </c>
      <c r="D45" s="355">
        <v>1.2703766160764471</v>
      </c>
      <c r="E45" s="354">
        <v>0.10345273503168242</v>
      </c>
      <c r="F45" s="355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65">
        <v>0</v>
      </c>
      <c r="Q45" s="366">
        <v>0.46696035242290757</v>
      </c>
      <c r="R45" s="365">
        <v>0.89144380571523807</v>
      </c>
      <c r="S45" s="367">
        <v>0.46381447421031607</v>
      </c>
      <c r="T45" s="368">
        <v>1.4891650405669099</v>
      </c>
      <c r="U45" s="367">
        <v>0.10419626787913233</v>
      </c>
      <c r="V45" s="368">
        <v>0.12957563977972145</v>
      </c>
      <c r="W45" s="369">
        <v>0</v>
      </c>
      <c r="X45" s="370">
        <v>0.10902577680865981</v>
      </c>
      <c r="Y45" s="371">
        <v>2.388172858225929</v>
      </c>
    </row>
    <row r="46" spans="2:40" ht="15.75" thickBot="1" x14ac:dyDescent="0.3">
      <c r="B46" s="42">
        <v>460.27</v>
      </c>
      <c r="C46" s="356">
        <v>0.7028926736955935</v>
      </c>
      <c r="D46" s="357">
        <v>0.8881394041596401</v>
      </c>
      <c r="E46" s="356">
        <v>5.8192163455321355E-2</v>
      </c>
      <c r="F46" s="357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72">
        <v>0</v>
      </c>
      <c r="Q46" s="373">
        <v>0.25550660792951541</v>
      </c>
      <c r="R46" s="372">
        <v>0.5332000333250021</v>
      </c>
      <c r="S46" s="374">
        <v>0.28788484606157544</v>
      </c>
      <c r="T46" s="375">
        <v>1.2221423436376708</v>
      </c>
      <c r="U46" s="374">
        <v>3.7889551956048123E-2</v>
      </c>
      <c r="V46" s="375">
        <v>8.4224165856818925E-2</v>
      </c>
      <c r="W46" s="376">
        <v>0</v>
      </c>
      <c r="X46" s="377">
        <v>5.4512888404329905E-2</v>
      </c>
      <c r="Y46" s="378">
        <v>2.1322971948445799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3" x14ac:dyDescent="0.25">
      <c r="B53" t="s">
        <v>94</v>
      </c>
      <c r="W53" s="438">
        <f>SUM(C60:C66)</f>
        <v>9.5571999999999981</v>
      </c>
    </row>
    <row r="54" spans="2:23" ht="15.75" thickBot="1" x14ac:dyDescent="0.3"/>
    <row r="55" spans="2:23" x14ac:dyDescent="0.25">
      <c r="B55" s="482" t="s">
        <v>1</v>
      </c>
      <c r="C55" s="483"/>
      <c r="D55" s="483"/>
      <c r="E55" s="483"/>
      <c r="F55" s="484"/>
      <c r="G55" s="482" t="s">
        <v>2</v>
      </c>
      <c r="H55" s="483"/>
      <c r="I55" s="483"/>
      <c r="J55" s="483"/>
      <c r="K55" s="484"/>
      <c r="L55" s="482" t="s">
        <v>3</v>
      </c>
      <c r="M55" s="483"/>
      <c r="N55" s="483"/>
      <c r="O55" s="483"/>
      <c r="P55" s="484"/>
      <c r="Q55" s="482" t="s">
        <v>4</v>
      </c>
      <c r="R55" s="483"/>
      <c r="S55" s="483"/>
      <c r="T55" s="483"/>
      <c r="U55" s="484"/>
    </row>
    <row r="56" spans="2:23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3" x14ac:dyDescent="0.25">
      <c r="B57" s="165">
        <v>5</v>
      </c>
      <c r="C57" s="254">
        <v>0</v>
      </c>
      <c r="D57" s="166">
        <v>0</v>
      </c>
      <c r="E57" s="166">
        <v>0</v>
      </c>
      <c r="F57" s="167">
        <v>100</v>
      </c>
      <c r="G57" s="165">
        <v>5</v>
      </c>
      <c r="H57" s="254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</row>
    <row r="58" spans="2:23" x14ac:dyDescent="0.25">
      <c r="B58" s="168">
        <v>1</v>
      </c>
      <c r="C58" s="255">
        <v>1.246</v>
      </c>
      <c r="D58" s="256">
        <v>10.930879295370605</v>
      </c>
      <c r="E58" s="256">
        <v>10.930879295370605</v>
      </c>
      <c r="F58" s="257">
        <v>89.069120704629398</v>
      </c>
      <c r="G58" s="168">
        <v>1</v>
      </c>
      <c r="H58" s="255">
        <v>0.74319999999999997</v>
      </c>
      <c r="I58" s="256">
        <v>5.8930808633458609</v>
      </c>
      <c r="J58" s="256">
        <v>5.8930808633458609</v>
      </c>
      <c r="K58" s="257">
        <v>94.106919136654142</v>
      </c>
      <c r="L58" s="168">
        <v>1</v>
      </c>
      <c r="M58" s="255">
        <v>1.2899</v>
      </c>
      <c r="N58" s="256">
        <v>7.7837987882883972</v>
      </c>
      <c r="O58" s="256">
        <v>7.7837987882883972</v>
      </c>
      <c r="P58" s="257">
        <v>92.216201211711606</v>
      </c>
      <c r="Q58" s="168">
        <v>1</v>
      </c>
      <c r="R58" s="149">
        <v>0.57740000000000002</v>
      </c>
      <c r="S58" s="256">
        <v>6.7841616731288923</v>
      </c>
      <c r="T58" s="256">
        <v>6.7841616731288923</v>
      </c>
      <c r="U58" s="257">
        <v>93.215838326871108</v>
      </c>
    </row>
    <row r="59" spans="2:23" ht="15.75" thickBot="1" x14ac:dyDescent="0.3">
      <c r="B59" s="170">
        <v>0.85</v>
      </c>
      <c r="C59" s="258">
        <v>0.33910000000000001</v>
      </c>
      <c r="D59" s="259">
        <v>2.9748484502890635</v>
      </c>
      <c r="E59" s="259">
        <v>13.905727745659668</v>
      </c>
      <c r="F59" s="260">
        <v>86.094272254340325</v>
      </c>
      <c r="G59" s="170">
        <v>0.85</v>
      </c>
      <c r="H59" s="258">
        <v>0.24479999999999999</v>
      </c>
      <c r="I59" s="259">
        <v>1.9411009087016509</v>
      </c>
      <c r="J59" s="259">
        <v>7.8341817720475113</v>
      </c>
      <c r="K59" s="260">
        <v>92.165818227952485</v>
      </c>
      <c r="L59" s="170">
        <v>0.85</v>
      </c>
      <c r="M59" s="258">
        <v>0.55030000000000001</v>
      </c>
      <c r="N59" s="259">
        <v>3.3207415095705906</v>
      </c>
      <c r="O59" s="259">
        <v>11.104540297858987</v>
      </c>
      <c r="P59" s="260">
        <v>88.895459702141011</v>
      </c>
      <c r="Q59" s="170">
        <v>0.85</v>
      </c>
      <c r="R59" s="171">
        <v>0.1191</v>
      </c>
      <c r="S59" s="259">
        <v>1.399365526965104</v>
      </c>
      <c r="T59" s="259">
        <v>8.1835272000939963</v>
      </c>
      <c r="U59" s="260">
        <v>91.816472799906009</v>
      </c>
    </row>
    <row r="60" spans="2:23" x14ac:dyDescent="0.25">
      <c r="B60" s="165">
        <v>0.3</v>
      </c>
      <c r="C60" s="254">
        <v>3.5398999999999998</v>
      </c>
      <c r="D60" s="261">
        <v>31.05475089701638</v>
      </c>
      <c r="E60" s="261">
        <v>44.960478642676051</v>
      </c>
      <c r="F60" s="262">
        <v>55.039521357323949</v>
      </c>
      <c r="G60" s="165">
        <v>0.3</v>
      </c>
      <c r="H60" s="254">
        <v>4.3684000000000003</v>
      </c>
      <c r="I60" s="261">
        <v>34.638501673089429</v>
      </c>
      <c r="J60" s="261">
        <v>42.472683445136937</v>
      </c>
      <c r="K60" s="262">
        <v>57.527316554863063</v>
      </c>
      <c r="L60" s="165">
        <v>0.3</v>
      </c>
      <c r="M60" s="254">
        <v>5.7758000000000003</v>
      </c>
      <c r="N60" s="261">
        <v>34.853604962707287</v>
      </c>
      <c r="O60" s="261">
        <v>45.958145260566276</v>
      </c>
      <c r="P60" s="262">
        <v>54.041854739433724</v>
      </c>
      <c r="Q60" s="165">
        <v>0.3</v>
      </c>
      <c r="R60" s="166">
        <v>1.8225</v>
      </c>
      <c r="S60" s="261">
        <v>21.413464927740574</v>
      </c>
      <c r="T60" s="261">
        <v>29.596992127834568</v>
      </c>
      <c r="U60" s="262">
        <v>70.403007872165432</v>
      </c>
    </row>
    <row r="61" spans="2:23" x14ac:dyDescent="0.25">
      <c r="B61" s="168">
        <v>0.25</v>
      </c>
      <c r="C61" s="255">
        <v>0.66300000000000003</v>
      </c>
      <c r="D61" s="256">
        <v>5.8163507005061899</v>
      </c>
      <c r="E61" s="256">
        <v>50.776829343182243</v>
      </c>
      <c r="F61" s="257">
        <v>49.223170656817757</v>
      </c>
      <c r="G61" s="168">
        <v>0.25</v>
      </c>
      <c r="H61" s="255">
        <v>0.56699999999999995</v>
      </c>
      <c r="I61" s="256">
        <v>4.4959322517722056</v>
      </c>
      <c r="J61" s="256">
        <v>46.96861569690914</v>
      </c>
      <c r="K61" s="257">
        <v>53.03138430309086</v>
      </c>
      <c r="L61" s="168">
        <v>0.25</v>
      </c>
      <c r="M61" s="255">
        <v>0.77178000000000002</v>
      </c>
      <c r="N61" s="256">
        <v>4.6572449250524999</v>
      </c>
      <c r="O61" s="256">
        <v>50.615390185618779</v>
      </c>
      <c r="P61" s="257">
        <v>49.384609814381221</v>
      </c>
      <c r="Q61" s="168">
        <v>0.25</v>
      </c>
      <c r="R61" s="149">
        <v>0.57999999999999996</v>
      </c>
      <c r="S61" s="256">
        <v>6.8147103748090698</v>
      </c>
      <c r="T61" s="256">
        <v>36.411702502643635</v>
      </c>
      <c r="U61" s="257">
        <v>63.588297497356365</v>
      </c>
    </row>
    <row r="62" spans="2:23" x14ac:dyDescent="0.25">
      <c r="B62" s="168">
        <v>0.125</v>
      </c>
      <c r="C62" s="255">
        <v>1.8736999999999999</v>
      </c>
      <c r="D62" s="256">
        <v>16.437550991762361</v>
      </c>
      <c r="E62" s="256">
        <v>67.214380334944607</v>
      </c>
      <c r="F62" s="257">
        <v>32.785619665055393</v>
      </c>
      <c r="G62" s="168">
        <v>0.125</v>
      </c>
      <c r="H62" s="255">
        <v>2.1196999999999999</v>
      </c>
      <c r="I62" s="256">
        <v>16.80780880790396</v>
      </c>
      <c r="J62" s="256">
        <v>63.7764245048131</v>
      </c>
      <c r="K62" s="257">
        <v>36.2235754951869</v>
      </c>
      <c r="L62" s="168">
        <v>0.125</v>
      </c>
      <c r="M62" s="255">
        <v>2.7042000000000002</v>
      </c>
      <c r="N62" s="256">
        <v>16.31827946607449</v>
      </c>
      <c r="O62" s="256">
        <v>66.933669651693265</v>
      </c>
      <c r="P62" s="257">
        <v>33.066330348306735</v>
      </c>
      <c r="Q62" s="168">
        <v>0.125</v>
      </c>
      <c r="R62" s="149">
        <v>1.8762000000000001</v>
      </c>
      <c r="S62" s="256">
        <v>22.044413112442722</v>
      </c>
      <c r="T62" s="256">
        <v>58.456115615086361</v>
      </c>
      <c r="U62" s="257">
        <v>41.543884384913639</v>
      </c>
    </row>
    <row r="63" spans="2:23" ht="15.75" thickBot="1" x14ac:dyDescent="0.3">
      <c r="B63" s="170">
        <v>6.3E-2</v>
      </c>
      <c r="C63" s="258">
        <v>1.4528000000000001</v>
      </c>
      <c r="D63" s="259">
        <v>12.74508943845459</v>
      </c>
      <c r="E63" s="259">
        <v>79.959469773399192</v>
      </c>
      <c r="F63" s="260">
        <v>20.040530226600808</v>
      </c>
      <c r="G63" s="170">
        <v>6.3E-2</v>
      </c>
      <c r="H63" s="258">
        <v>1.7582</v>
      </c>
      <c r="I63" s="259">
        <v>13.941354647382528</v>
      </c>
      <c r="J63" s="259">
        <v>77.717779152195632</v>
      </c>
      <c r="K63" s="260">
        <v>22.282220847804368</v>
      </c>
      <c r="L63" s="170">
        <v>6.3E-2</v>
      </c>
      <c r="M63" s="258">
        <v>2.0981999999999998</v>
      </c>
      <c r="N63" s="259">
        <v>12.661420743923339</v>
      </c>
      <c r="O63" s="259">
        <v>79.595090395616609</v>
      </c>
      <c r="P63" s="260">
        <v>20.404909604383391</v>
      </c>
      <c r="Q63" s="170">
        <v>6.3E-2</v>
      </c>
      <c r="R63" s="263">
        <v>1.4990000000000001</v>
      </c>
      <c r="S63" s="259">
        <v>17.612501468687583</v>
      </c>
      <c r="T63" s="259">
        <v>76.068617083773944</v>
      </c>
      <c r="U63" s="260">
        <v>23.931382916226056</v>
      </c>
    </row>
    <row r="64" spans="2:23" x14ac:dyDescent="0.25">
      <c r="B64" s="165">
        <v>5.2999999999999999E-2</v>
      </c>
      <c r="C64" s="254">
        <v>0.33450000000000002</v>
      </c>
      <c r="D64" s="261">
        <v>2.9344936792146612</v>
      </c>
      <c r="E64" s="261">
        <v>82.89396345261386</v>
      </c>
      <c r="F64" s="262">
        <v>17.10603654738614</v>
      </c>
      <c r="G64" s="165">
        <v>5.2999999999999999E-2</v>
      </c>
      <c r="H64" s="254">
        <v>0.36099999999999999</v>
      </c>
      <c r="I64" s="261">
        <v>2.862489493632745</v>
      </c>
      <c r="J64" s="261">
        <v>80.580268645828383</v>
      </c>
      <c r="K64" s="262">
        <v>19.419731354171617</v>
      </c>
      <c r="L64" s="165">
        <v>5.2999999999999999E-2</v>
      </c>
      <c r="M64" s="254">
        <v>0.46750000000000003</v>
      </c>
      <c r="N64" s="261">
        <v>2.8210915059499384</v>
      </c>
      <c r="O64" s="261">
        <v>82.416181901566546</v>
      </c>
      <c r="P64" s="262">
        <v>17.583818098433454</v>
      </c>
      <c r="Q64" s="165">
        <v>5.2999999999999999E-2</v>
      </c>
      <c r="R64" s="264">
        <v>0.32079999999999997</v>
      </c>
      <c r="S64" s="261">
        <v>3.7692398073081899</v>
      </c>
      <c r="T64" s="261">
        <v>79.83785689108214</v>
      </c>
      <c r="U64" s="262">
        <v>20.16214310891786</v>
      </c>
    </row>
    <row r="65" spans="2:21" x14ac:dyDescent="0.25">
      <c r="B65" s="168">
        <v>3.7999999999999999E-2</v>
      </c>
      <c r="C65" s="255">
        <v>0.85170000000000001</v>
      </c>
      <c r="D65" s="256">
        <v>7.4717735921887201</v>
      </c>
      <c r="E65" s="256">
        <v>90.365737044802586</v>
      </c>
      <c r="F65" s="257">
        <v>9.6342629551974142</v>
      </c>
      <c r="G65" s="168">
        <v>3.7999999999999999E-2</v>
      </c>
      <c r="H65" s="255">
        <v>1.0794999999999999</v>
      </c>
      <c r="I65" s="256">
        <v>8.5597158126774175</v>
      </c>
      <c r="J65" s="256">
        <v>89.139984458505808</v>
      </c>
      <c r="K65" s="257">
        <v>10.860015541494192</v>
      </c>
      <c r="L65" s="168">
        <v>3.7999999999999999E-2</v>
      </c>
      <c r="M65" s="255">
        <v>1.2306999999999999</v>
      </c>
      <c r="N65" s="256">
        <v>7.4265611045402968</v>
      </c>
      <c r="O65" s="256">
        <v>89.842743006106843</v>
      </c>
      <c r="P65" s="257">
        <v>10.157256993893157</v>
      </c>
      <c r="Q65" s="168">
        <v>3.7999999999999999E-2</v>
      </c>
      <c r="R65" s="149">
        <v>0.85819999999999996</v>
      </c>
      <c r="S65" s="256">
        <v>10.08342145458818</v>
      </c>
      <c r="T65" s="256">
        <v>89.921278345670316</v>
      </c>
      <c r="U65" s="257">
        <v>10.078721654329684</v>
      </c>
    </row>
    <row r="66" spans="2:21" ht="15.75" thickBot="1" x14ac:dyDescent="0.3">
      <c r="B66" s="170">
        <v>2.5000000000000001E-2</v>
      </c>
      <c r="C66" s="258">
        <v>0.84160000000000001</v>
      </c>
      <c r="D66" s="259">
        <v>7.3831685513514458</v>
      </c>
      <c r="E66" s="259">
        <v>97.748905596154032</v>
      </c>
      <c r="F66" s="260">
        <v>2.2510944038459684</v>
      </c>
      <c r="G66" s="170">
        <v>2.5000000000000001E-2</v>
      </c>
      <c r="H66" s="258">
        <v>1.1706000000000001</v>
      </c>
      <c r="I66" s="259">
        <v>9.2820781197963758</v>
      </c>
      <c r="J66" s="259">
        <v>98.422062578302189</v>
      </c>
      <c r="K66" s="260">
        <v>1.5779374216978113</v>
      </c>
      <c r="L66" s="170">
        <v>2.5000000000000001E-2</v>
      </c>
      <c r="M66" s="258">
        <v>1.4654</v>
      </c>
      <c r="N66" s="259">
        <v>8.8428395568321694</v>
      </c>
      <c r="O66" s="259">
        <v>98.685582562939018</v>
      </c>
      <c r="P66" s="260">
        <v>1.3144174370609818</v>
      </c>
      <c r="Q66" s="170">
        <v>2.5000000000000001E-2</v>
      </c>
      <c r="R66" s="171">
        <v>0.8377</v>
      </c>
      <c r="S66" s="259">
        <v>9.8425566913406186</v>
      </c>
      <c r="T66" s="259">
        <v>99.763835037010935</v>
      </c>
      <c r="U66" s="260">
        <v>0.23616496298906497</v>
      </c>
    </row>
    <row r="67" spans="2:21" x14ac:dyDescent="0.25">
      <c r="B67" s="148" t="s">
        <v>70</v>
      </c>
      <c r="C67" s="265">
        <v>0.25660000000000061</v>
      </c>
      <c r="D67" s="266">
        <v>2.2510944038459906</v>
      </c>
      <c r="E67" s="266">
        <v>100.00000000000003</v>
      </c>
      <c r="F67" s="267">
        <v>0</v>
      </c>
      <c r="G67" s="148" t="s">
        <v>70</v>
      </c>
      <c r="H67" s="265">
        <v>0.19899999999999807</v>
      </c>
      <c r="I67" s="266">
        <v>1.5779374216978135</v>
      </c>
      <c r="J67" s="266">
        <v>100</v>
      </c>
      <c r="K67" s="267">
        <v>0</v>
      </c>
      <c r="L67" s="148" t="s">
        <v>70</v>
      </c>
      <c r="M67" s="265">
        <v>0.21781999999999968</v>
      </c>
      <c r="N67" s="266">
        <v>1.314417437060994</v>
      </c>
      <c r="O67" s="266">
        <v>100.00000000000001</v>
      </c>
      <c r="P67" s="267">
        <v>0</v>
      </c>
      <c r="Q67" s="148" t="s">
        <v>70</v>
      </c>
      <c r="R67" s="265">
        <v>2.0099999999999341E-2</v>
      </c>
      <c r="S67" s="266">
        <v>0.23616496298906522</v>
      </c>
      <c r="T67" s="266">
        <v>100</v>
      </c>
      <c r="U67" s="267">
        <v>0</v>
      </c>
    </row>
    <row r="68" spans="2:21" ht="15.75" thickBot="1" x14ac:dyDescent="0.3">
      <c r="B68" s="143" t="s">
        <v>24</v>
      </c>
      <c r="C68" s="144">
        <v>11.398899999999999</v>
      </c>
      <c r="D68" s="145"/>
      <c r="E68" s="268"/>
      <c r="F68" s="147"/>
      <c r="G68" s="143" t="s">
        <v>24</v>
      </c>
      <c r="H68" s="269">
        <v>12.6114</v>
      </c>
      <c r="I68" s="145"/>
      <c r="J68" s="146"/>
      <c r="K68" s="147"/>
      <c r="L68" s="143" t="s">
        <v>24</v>
      </c>
      <c r="M68" s="269">
        <v>16.5716</v>
      </c>
      <c r="N68" s="145"/>
      <c r="O68" s="146"/>
      <c r="P68" s="147"/>
      <c r="Q68" s="143" t="s">
        <v>24</v>
      </c>
      <c r="R68" s="144">
        <v>8.5109999999999992</v>
      </c>
      <c r="S68" s="270">
        <v>100</v>
      </c>
      <c r="T68" s="146"/>
      <c r="U68" s="147"/>
    </row>
    <row r="69" spans="2:21" ht="15.75" thickBot="1" x14ac:dyDescent="0.3"/>
    <row r="70" spans="2:21" x14ac:dyDescent="0.25">
      <c r="B70" s="445" t="s">
        <v>5</v>
      </c>
      <c r="C70" s="446"/>
      <c r="D70" s="446"/>
      <c r="E70" s="446"/>
      <c r="F70" s="447"/>
      <c r="G70" s="445" t="s">
        <v>6</v>
      </c>
      <c r="H70" s="446"/>
      <c r="I70" s="446"/>
      <c r="J70" s="446"/>
      <c r="K70" s="447"/>
    </row>
    <row r="71" spans="2:2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</row>
    <row r="72" spans="2:21" x14ac:dyDescent="0.25">
      <c r="B72" s="156">
        <v>5</v>
      </c>
      <c r="C72" s="271">
        <v>0</v>
      </c>
      <c r="D72" s="157">
        <v>0</v>
      </c>
      <c r="E72" s="157">
        <v>0</v>
      </c>
      <c r="F72" s="158">
        <v>100</v>
      </c>
      <c r="G72" s="156">
        <v>5</v>
      </c>
      <c r="H72" s="271">
        <v>0</v>
      </c>
      <c r="I72" s="157">
        <v>0</v>
      </c>
      <c r="J72" s="157">
        <v>0</v>
      </c>
      <c r="K72" s="158">
        <v>100</v>
      </c>
    </row>
    <row r="73" spans="2:21" x14ac:dyDescent="0.25">
      <c r="B73" s="98">
        <v>1</v>
      </c>
      <c r="C73" s="272">
        <v>1.1468</v>
      </c>
      <c r="D73" s="220">
        <v>11.129658385093167</v>
      </c>
      <c r="E73" s="220">
        <v>11.129658385093167</v>
      </c>
      <c r="F73" s="273">
        <v>88.870341614906835</v>
      </c>
      <c r="G73" s="98">
        <v>1</v>
      </c>
      <c r="H73" s="272">
        <v>5.6570999999999998</v>
      </c>
      <c r="I73" s="220">
        <v>37.377601585728442</v>
      </c>
      <c r="J73" s="220">
        <v>37.377601585728442</v>
      </c>
      <c r="K73" s="273">
        <v>62.622398414271558</v>
      </c>
    </row>
    <row r="74" spans="2:21" ht="15.75" thickBot="1" x14ac:dyDescent="0.3">
      <c r="B74" s="159">
        <v>0.85</v>
      </c>
      <c r="C74" s="274">
        <v>0.41270000000000001</v>
      </c>
      <c r="D74" s="275">
        <v>4.0052406832298137</v>
      </c>
      <c r="E74" s="275">
        <v>15.13489906832298</v>
      </c>
      <c r="F74" s="276">
        <v>84.86510093167702</v>
      </c>
      <c r="G74" s="159">
        <v>0.85</v>
      </c>
      <c r="H74" s="274">
        <v>0.65210000000000001</v>
      </c>
      <c r="I74" s="275">
        <v>4.308556326395772</v>
      </c>
      <c r="J74" s="275">
        <v>41.686157912124216</v>
      </c>
      <c r="K74" s="276">
        <v>58.313842087875784</v>
      </c>
    </row>
    <row r="75" spans="2:21" x14ac:dyDescent="0.25">
      <c r="B75" s="156">
        <v>0.3</v>
      </c>
      <c r="C75" s="271">
        <v>3.9297</v>
      </c>
      <c r="D75" s="277">
        <v>38.137616459627324</v>
      </c>
      <c r="E75" s="277">
        <v>53.272515527950304</v>
      </c>
      <c r="F75" s="278">
        <v>46.727484472049696</v>
      </c>
      <c r="G75" s="156">
        <v>0.3</v>
      </c>
      <c r="H75" s="271">
        <v>3.2353999999999998</v>
      </c>
      <c r="I75" s="277">
        <v>21.376940865543443</v>
      </c>
      <c r="J75" s="277">
        <v>63.063098777667662</v>
      </c>
      <c r="K75" s="278">
        <v>36.936901222332338</v>
      </c>
    </row>
    <row r="76" spans="2:21" x14ac:dyDescent="0.25">
      <c r="B76" s="98">
        <v>0.25</v>
      </c>
      <c r="C76" s="272">
        <v>0.52429999999999999</v>
      </c>
      <c r="D76" s="220">
        <v>5.0883152173913038</v>
      </c>
      <c r="E76" s="220">
        <v>58.360830745341609</v>
      </c>
      <c r="F76" s="273">
        <v>41.639169254658391</v>
      </c>
      <c r="G76" s="98">
        <v>0.25</v>
      </c>
      <c r="H76" s="272">
        <v>0.48770000000000002</v>
      </c>
      <c r="I76" s="220">
        <v>3.2223323422530559</v>
      </c>
      <c r="J76" s="220">
        <v>66.285431119920716</v>
      </c>
      <c r="K76" s="273">
        <v>33.714568880079284</v>
      </c>
    </row>
    <row r="77" spans="2:21" x14ac:dyDescent="0.25">
      <c r="B77" s="98">
        <v>0.125</v>
      </c>
      <c r="C77" s="272">
        <v>1.4875</v>
      </c>
      <c r="D77" s="220">
        <v>14.436141304347828</v>
      </c>
      <c r="E77" s="220">
        <v>72.79697204968943</v>
      </c>
      <c r="F77" s="273">
        <v>27.20302795031057</v>
      </c>
      <c r="G77" s="98">
        <v>0.125</v>
      </c>
      <c r="H77" s="272">
        <v>1.6032</v>
      </c>
      <c r="I77" s="220">
        <v>10.592666005946482</v>
      </c>
      <c r="J77" s="220">
        <v>76.8780971258672</v>
      </c>
      <c r="K77" s="273">
        <v>23.1219028741328</v>
      </c>
    </row>
    <row r="78" spans="2:21" ht="15.75" thickBot="1" x14ac:dyDescent="0.3">
      <c r="B78" s="159">
        <v>6.3E-2</v>
      </c>
      <c r="C78" s="274">
        <v>1.0602</v>
      </c>
      <c r="D78" s="275">
        <v>10.289208074534162</v>
      </c>
      <c r="E78" s="275">
        <v>83.086180124223588</v>
      </c>
      <c r="F78" s="276">
        <v>16.913819875776412</v>
      </c>
      <c r="G78" s="159">
        <v>6.3E-2</v>
      </c>
      <c r="H78" s="274">
        <v>1.2862</v>
      </c>
      <c r="I78" s="275">
        <v>8.4981830194912451</v>
      </c>
      <c r="J78" s="275">
        <v>85.37628014535845</v>
      </c>
      <c r="K78" s="276">
        <v>14.62371985464155</v>
      </c>
    </row>
    <row r="79" spans="2:21" x14ac:dyDescent="0.25">
      <c r="B79" s="156">
        <v>5.2999999999999999E-2</v>
      </c>
      <c r="C79" s="271">
        <v>0.25940000000000002</v>
      </c>
      <c r="D79" s="277">
        <v>2.5174689440993792</v>
      </c>
      <c r="E79" s="277">
        <v>85.603649068322966</v>
      </c>
      <c r="F79" s="278">
        <v>14.396350931677034</v>
      </c>
      <c r="G79" s="156">
        <v>5.2999999999999999E-2</v>
      </c>
      <c r="H79" s="271">
        <v>0.3009</v>
      </c>
      <c r="I79" s="277">
        <v>1.9881070366699702</v>
      </c>
      <c r="J79" s="277">
        <v>87.364387182028423</v>
      </c>
      <c r="K79" s="278">
        <v>12.635612817971577</v>
      </c>
    </row>
    <row r="80" spans="2:21" x14ac:dyDescent="0.25">
      <c r="B80" s="98">
        <v>3.7999999999999999E-2</v>
      </c>
      <c r="C80" s="272">
        <v>0.63660000000000005</v>
      </c>
      <c r="D80" s="220">
        <v>6.1781832298136647</v>
      </c>
      <c r="E80" s="220">
        <v>91.781832298136635</v>
      </c>
      <c r="F80" s="273">
        <v>8.218167701863365</v>
      </c>
      <c r="G80" s="98">
        <v>3.7999999999999999E-2</v>
      </c>
      <c r="H80" s="272">
        <v>0.78690000000000004</v>
      </c>
      <c r="I80" s="220">
        <v>5.199207135777999</v>
      </c>
      <c r="J80" s="220">
        <v>92.56359431780642</v>
      </c>
      <c r="K80" s="273">
        <v>7.4364056821935804</v>
      </c>
    </row>
    <row r="81" spans="2:11" x14ac:dyDescent="0.25">
      <c r="B81" s="98">
        <v>2.5000000000000001E-2</v>
      </c>
      <c r="C81" s="272">
        <v>0.67369999999999997</v>
      </c>
      <c r="D81" s="220">
        <v>6.5382375776397508</v>
      </c>
      <c r="E81" s="220">
        <v>98.320069875776383</v>
      </c>
      <c r="F81" s="273">
        <v>1.6799301242236169</v>
      </c>
      <c r="G81" s="98">
        <v>2.5000000000000001E-2</v>
      </c>
      <c r="H81" s="272">
        <v>0.97399999999999998</v>
      </c>
      <c r="I81" s="220">
        <v>6.4354146019160883</v>
      </c>
      <c r="J81" s="220">
        <v>98.999008919722513</v>
      </c>
      <c r="K81" s="273">
        <v>1.0009910802774868</v>
      </c>
    </row>
    <row r="82" spans="2:11" ht="15.75" thickBot="1" x14ac:dyDescent="0.3">
      <c r="B82" s="159" t="s">
        <v>70</v>
      </c>
      <c r="C82" s="274">
        <v>0.17310000000000159</v>
      </c>
      <c r="D82" s="275">
        <v>1.6799301242236178</v>
      </c>
      <c r="E82" s="275">
        <v>100</v>
      </c>
      <c r="F82" s="276">
        <v>0</v>
      </c>
      <c r="G82" s="159" t="s">
        <v>70</v>
      </c>
      <c r="H82" s="274">
        <v>0.15150000000000219</v>
      </c>
      <c r="I82" s="275">
        <v>1.000991080277517</v>
      </c>
      <c r="J82" s="275">
        <v>100.00000000000003</v>
      </c>
      <c r="K82" s="276">
        <v>0</v>
      </c>
    </row>
    <row r="83" spans="2:11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79">
        <v>15.135</v>
      </c>
      <c r="I83" s="162"/>
      <c r="J83" s="163"/>
      <c r="K83" s="164"/>
    </row>
    <row r="84" spans="2:11" ht="15.75" thickBot="1" x14ac:dyDescent="0.3"/>
    <row r="85" spans="2:11" x14ac:dyDescent="0.25">
      <c r="B85" s="485" t="s">
        <v>7</v>
      </c>
      <c r="C85" s="486"/>
      <c r="D85" s="486"/>
      <c r="E85" s="486"/>
      <c r="F85" s="487"/>
      <c r="G85" s="485" t="s">
        <v>8</v>
      </c>
      <c r="H85" s="486"/>
      <c r="I85" s="486"/>
      <c r="J85" s="486"/>
      <c r="K85" s="487"/>
    </row>
    <row r="86" spans="2:11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</row>
    <row r="87" spans="2:11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11" x14ac:dyDescent="0.25">
      <c r="B88" s="107">
        <v>1</v>
      </c>
      <c r="C88" s="64">
        <v>0.36509999999999998</v>
      </c>
      <c r="D88" s="222">
        <v>7.8754934316961096</v>
      </c>
      <c r="E88" s="222">
        <v>7.8754934316961096</v>
      </c>
      <c r="F88" s="280">
        <v>92.124506568303886</v>
      </c>
      <c r="G88" s="107">
        <v>1</v>
      </c>
      <c r="H88" s="64">
        <v>3.4836999999999998</v>
      </c>
      <c r="I88" s="222">
        <v>18.047079789052706</v>
      </c>
      <c r="J88" s="222">
        <v>18.047079789052706</v>
      </c>
      <c r="K88" s="280">
        <v>81.952920210947298</v>
      </c>
    </row>
    <row r="89" spans="2:11" ht="15.75" thickBot="1" x14ac:dyDescent="0.3">
      <c r="B89" s="182">
        <v>0.85</v>
      </c>
      <c r="C89" s="281">
        <v>0.17979999999999999</v>
      </c>
      <c r="D89" s="282">
        <v>3.8784270583921128</v>
      </c>
      <c r="E89" s="282">
        <v>11.753920490088223</v>
      </c>
      <c r="F89" s="283">
        <v>88.24607950991178</v>
      </c>
      <c r="G89" s="182">
        <v>0.85</v>
      </c>
      <c r="H89" s="114">
        <v>0.89280000000000004</v>
      </c>
      <c r="I89" s="282">
        <v>4.6250919527129941</v>
      </c>
      <c r="J89" s="282">
        <v>22.672171741765702</v>
      </c>
      <c r="K89" s="283">
        <v>77.327828258234291</v>
      </c>
    </row>
    <row r="90" spans="2:11" x14ac:dyDescent="0.25">
      <c r="B90" s="179">
        <v>0.3</v>
      </c>
      <c r="C90" s="284">
        <v>1.4696</v>
      </c>
      <c r="D90" s="285">
        <v>31.700424944455229</v>
      </c>
      <c r="E90" s="285">
        <v>43.454345434543455</v>
      </c>
      <c r="F90" s="286">
        <v>56.545654565456545</v>
      </c>
      <c r="G90" s="179">
        <v>0.3</v>
      </c>
      <c r="H90" s="180">
        <v>6.5472000000000001</v>
      </c>
      <c r="I90" s="285">
        <v>33.917340986561953</v>
      </c>
      <c r="J90" s="285">
        <v>56.589512728327655</v>
      </c>
      <c r="K90" s="286">
        <v>43.410487271672345</v>
      </c>
    </row>
    <row r="91" spans="2:11" x14ac:dyDescent="0.25">
      <c r="B91" s="107">
        <v>0.25</v>
      </c>
      <c r="C91" s="287">
        <v>0.26450000000000001</v>
      </c>
      <c r="D91" s="222">
        <v>5.7054725080351174</v>
      </c>
      <c r="E91" s="222">
        <v>49.15981794257857</v>
      </c>
      <c r="F91" s="280">
        <v>50.84018205742143</v>
      </c>
      <c r="G91" s="107">
        <v>0.25</v>
      </c>
      <c r="H91" s="64">
        <v>0.75139999999999996</v>
      </c>
      <c r="I91" s="222">
        <v>3.8925785094853755</v>
      </c>
      <c r="J91" s="222">
        <v>60.48209123781303</v>
      </c>
      <c r="K91" s="280">
        <v>39.51790876218697</v>
      </c>
    </row>
    <row r="92" spans="2:11" x14ac:dyDescent="0.25">
      <c r="B92" s="107">
        <v>0.125</v>
      </c>
      <c r="C92" s="287">
        <v>0.79659999999999997</v>
      </c>
      <c r="D92" s="222">
        <v>17.183286956146592</v>
      </c>
      <c r="E92" s="222">
        <v>66.343104898725159</v>
      </c>
      <c r="F92" s="280">
        <v>33.656895101274841</v>
      </c>
      <c r="G92" s="107">
        <v>0.125</v>
      </c>
      <c r="H92" s="64">
        <v>2.4607999999999999</v>
      </c>
      <c r="I92" s="222">
        <v>12.748013303355885</v>
      </c>
      <c r="J92" s="222">
        <v>73.230104541168913</v>
      </c>
      <c r="K92" s="280">
        <v>26.769895458831087</v>
      </c>
    </row>
    <row r="93" spans="2:11" ht="15.75" thickBot="1" x14ac:dyDescent="0.3">
      <c r="B93" s="182">
        <v>6.3E-2</v>
      </c>
      <c r="C93" s="281">
        <v>0.59119999999999995</v>
      </c>
      <c r="D93" s="282">
        <v>12.752647813800985</v>
      </c>
      <c r="E93" s="282">
        <v>79.095752712526149</v>
      </c>
      <c r="F93" s="283">
        <v>20.904247287473851</v>
      </c>
      <c r="G93" s="182">
        <v>6.3E-2</v>
      </c>
      <c r="H93" s="288">
        <v>1.9026000000000001</v>
      </c>
      <c r="I93" s="282">
        <v>9.8562947460032948</v>
      </c>
      <c r="J93" s="282">
        <v>83.086399287172213</v>
      </c>
      <c r="K93" s="283">
        <v>16.913600712827787</v>
      </c>
    </row>
    <row r="94" spans="2:11" x14ac:dyDescent="0.25">
      <c r="B94" s="176">
        <v>5.2999999999999999E-2</v>
      </c>
      <c r="C94" s="289">
        <v>0.16170000000000001</v>
      </c>
      <c r="D94" s="290">
        <v>3.4879958584093709</v>
      </c>
      <c r="E94" s="290">
        <v>82.583748570935526</v>
      </c>
      <c r="F94" s="291">
        <v>17.416251429064474</v>
      </c>
      <c r="G94" s="176">
        <v>5.2999999999999999E-2</v>
      </c>
      <c r="H94" s="292">
        <v>0.4325</v>
      </c>
      <c r="I94" s="290">
        <v>2.2405379363220987</v>
      </c>
      <c r="J94" s="290">
        <v>85.326937223494312</v>
      </c>
      <c r="K94" s="291">
        <v>14.673062776505688</v>
      </c>
    </row>
    <row r="95" spans="2:11" x14ac:dyDescent="0.25">
      <c r="B95" s="107">
        <v>3.7999999999999999E-2</v>
      </c>
      <c r="C95" s="287">
        <v>0.37519999999999998</v>
      </c>
      <c r="D95" s="222">
        <v>8.093358355443387</v>
      </c>
      <c r="E95" s="222">
        <v>90.677106926378912</v>
      </c>
      <c r="F95" s="280">
        <v>9.3228930736210884</v>
      </c>
      <c r="G95" s="107">
        <v>3.7999999999999999E-2</v>
      </c>
      <c r="H95" s="64">
        <v>1.1508</v>
      </c>
      <c r="I95" s="222">
        <v>5.9616440627039804</v>
      </c>
      <c r="J95" s="222">
        <v>91.288581286198294</v>
      </c>
      <c r="K95" s="280">
        <v>8.7114187138017058</v>
      </c>
    </row>
    <row r="96" spans="2:11" x14ac:dyDescent="0.25">
      <c r="B96" s="107">
        <v>2.5000000000000001E-2</v>
      </c>
      <c r="C96" s="287">
        <v>0.37409999999999999</v>
      </c>
      <c r="D96" s="222">
        <v>8.0696304924610089</v>
      </c>
      <c r="E96" s="222">
        <v>98.746737418839899</v>
      </c>
      <c r="F96" s="280">
        <v>1.2532625811600724</v>
      </c>
      <c r="G96" s="107">
        <v>2.5000000000000001E-2</v>
      </c>
      <c r="H96" s="64">
        <v>1.5504</v>
      </c>
      <c r="I96" s="222">
        <v>8.0317457028295536</v>
      </c>
      <c r="J96" s="222">
        <v>99.320326989027848</v>
      </c>
      <c r="K96" s="280">
        <v>0.67967301097215227</v>
      </c>
    </row>
    <row r="97" spans="2:21" ht="15.75" thickBot="1" x14ac:dyDescent="0.3">
      <c r="B97" s="109" t="s">
        <v>70</v>
      </c>
      <c r="C97" s="293">
        <v>5.8100000000000485E-2</v>
      </c>
      <c r="D97" s="222">
        <v>1.2532625811600873</v>
      </c>
      <c r="E97" s="222">
        <v>100.00000000000001</v>
      </c>
      <c r="F97" s="280">
        <v>0</v>
      </c>
      <c r="G97" s="109" t="s">
        <v>70</v>
      </c>
      <c r="H97" s="293">
        <v>0.13119999999999976</v>
      </c>
      <c r="I97" s="222">
        <v>0.67967301097215915</v>
      </c>
      <c r="J97" s="222">
        <v>100</v>
      </c>
      <c r="K97" s="280">
        <v>0</v>
      </c>
    </row>
    <row r="98" spans="2:21" ht="15.75" thickBot="1" x14ac:dyDescent="0.3">
      <c r="B98" s="111" t="s">
        <v>24</v>
      </c>
      <c r="C98" s="294">
        <v>4.6359000000000004</v>
      </c>
      <c r="D98" s="113"/>
      <c r="E98" s="114"/>
      <c r="F98" s="115"/>
      <c r="G98" s="111" t="s">
        <v>24</v>
      </c>
      <c r="H98" s="112">
        <v>19.3034</v>
      </c>
      <c r="I98" s="295">
        <v>100</v>
      </c>
      <c r="J98" s="114"/>
      <c r="K98" s="115"/>
    </row>
    <row r="99" spans="2:21" ht="15.75" thickBot="1" x14ac:dyDescent="0.3"/>
    <row r="100" spans="2:21" x14ac:dyDescent="0.25">
      <c r="B100" s="457" t="s">
        <v>9</v>
      </c>
      <c r="C100" s="458"/>
      <c r="D100" s="458"/>
      <c r="E100" s="458"/>
      <c r="F100" s="459"/>
      <c r="G100" s="457" t="s">
        <v>10</v>
      </c>
      <c r="H100" s="458"/>
      <c r="I100" s="458"/>
      <c r="J100" s="458"/>
      <c r="K100" s="459"/>
      <c r="L100" s="457" t="s">
        <v>11</v>
      </c>
      <c r="M100" s="458"/>
      <c r="N100" s="458"/>
      <c r="O100" s="458"/>
      <c r="P100" s="459"/>
      <c r="Q100" s="457" t="s">
        <v>12</v>
      </c>
      <c r="R100" s="458"/>
      <c r="S100" s="458"/>
      <c r="T100" s="458"/>
      <c r="U100" s="459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296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296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297">
        <v>72.429785237177626</v>
      </c>
      <c r="G103" s="116">
        <v>1</v>
      </c>
      <c r="H103" s="298">
        <v>2.9544000000000001</v>
      </c>
      <c r="I103" s="87">
        <v>19.830184246736248</v>
      </c>
      <c r="J103" s="87">
        <v>19.830184246736248</v>
      </c>
      <c r="K103" s="297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297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297">
        <v>69.68717242029139</v>
      </c>
    </row>
    <row r="104" spans="2:21" ht="15.75" thickBot="1" x14ac:dyDescent="0.3">
      <c r="B104" s="192">
        <v>0.85</v>
      </c>
      <c r="C104" s="123">
        <v>0.83430000000000004</v>
      </c>
      <c r="D104" s="299">
        <v>4.1649610112123963</v>
      </c>
      <c r="E104" s="299">
        <v>31.735175774034765</v>
      </c>
      <c r="F104" s="300">
        <v>68.264824225965242</v>
      </c>
      <c r="G104" s="192">
        <v>0.85</v>
      </c>
      <c r="H104" s="301">
        <v>0.67569999999999997</v>
      </c>
      <c r="I104" s="299">
        <v>4.5353559083129174</v>
      </c>
      <c r="J104" s="299">
        <v>24.365540155049167</v>
      </c>
      <c r="K104" s="300">
        <v>75.63445984495084</v>
      </c>
      <c r="L104" s="192">
        <v>0.85</v>
      </c>
      <c r="M104" s="123">
        <v>0.30020000000000002</v>
      </c>
      <c r="N104" s="299">
        <v>2.6131388132067097</v>
      </c>
      <c r="O104" s="299">
        <v>22.816653754754924</v>
      </c>
      <c r="P104" s="300">
        <v>77.183346245245076</v>
      </c>
      <c r="Q104" s="192">
        <v>0.85</v>
      </c>
      <c r="R104" s="123">
        <v>1.1997</v>
      </c>
      <c r="S104" s="299">
        <v>7.0651213738030458</v>
      </c>
      <c r="T104" s="299">
        <v>37.377948953511655</v>
      </c>
      <c r="U104" s="300">
        <v>62.622051046488345</v>
      </c>
    </row>
    <row r="105" spans="2:21" x14ac:dyDescent="0.25">
      <c r="B105" s="189">
        <v>0.3</v>
      </c>
      <c r="C105" s="190">
        <v>4.7161999999999997</v>
      </c>
      <c r="D105" s="302">
        <v>23.544035863693995</v>
      </c>
      <c r="E105" s="302">
        <v>55.279211637728764</v>
      </c>
      <c r="F105" s="303">
        <v>44.720788362271236</v>
      </c>
      <c r="G105" s="189">
        <v>0.3</v>
      </c>
      <c r="H105" s="296">
        <v>3.8494999999999999</v>
      </c>
      <c r="I105" s="302">
        <v>25.838171628016244</v>
      </c>
      <c r="J105" s="302">
        <v>50.203711783065415</v>
      </c>
      <c r="K105" s="303">
        <v>49.796288216934585</v>
      </c>
      <c r="L105" s="189">
        <v>0.3</v>
      </c>
      <c r="M105" s="190">
        <v>2.1646000000000001</v>
      </c>
      <c r="N105" s="302">
        <v>18.842106179437852</v>
      </c>
      <c r="O105" s="302">
        <v>41.658759934192773</v>
      </c>
      <c r="P105" s="303">
        <v>58.341240065807227</v>
      </c>
      <c r="Q105" s="189">
        <v>0.3</v>
      </c>
      <c r="R105" s="190">
        <v>4.8338000000000001</v>
      </c>
      <c r="S105" s="302">
        <v>28.466603064673805</v>
      </c>
      <c r="T105" s="302">
        <v>65.844552018185453</v>
      </c>
      <c r="U105" s="303">
        <v>34.155447981814547</v>
      </c>
    </row>
    <row r="106" spans="2:21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297">
        <v>40.312209830566012</v>
      </c>
      <c r="G106" s="116">
        <v>0.25</v>
      </c>
      <c r="H106" s="298">
        <v>0.56040000000000001</v>
      </c>
      <c r="I106" s="87">
        <v>3.7614524952176396</v>
      </c>
      <c r="J106" s="87">
        <v>53.965164278283055</v>
      </c>
      <c r="K106" s="297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297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297">
        <v>31.425273547460051</v>
      </c>
    </row>
    <row r="107" spans="2:21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297">
        <v>27.249717942829761</v>
      </c>
      <c r="G107" s="116">
        <v>0.125</v>
      </c>
      <c r="H107" s="298">
        <v>2.1566000000000001</v>
      </c>
      <c r="I107" s="87">
        <v>14.475282746585227</v>
      </c>
      <c r="J107" s="87">
        <v>68.440447024868277</v>
      </c>
      <c r="K107" s="297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297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297">
        <v>22.252452799076593</v>
      </c>
    </row>
    <row r="108" spans="2:21" ht="15.75" thickBot="1" x14ac:dyDescent="0.3">
      <c r="B108" s="192">
        <v>6.3E-2</v>
      </c>
      <c r="C108" s="123">
        <v>1.9884999999999999</v>
      </c>
      <c r="D108" s="299">
        <v>9.9269147438521514</v>
      </c>
      <c r="E108" s="299">
        <v>82.67719680102239</v>
      </c>
      <c r="F108" s="300">
        <v>17.32280319897761</v>
      </c>
      <c r="G108" s="192">
        <v>6.3E-2</v>
      </c>
      <c r="H108" s="301">
        <v>1.9255</v>
      </c>
      <c r="I108" s="299">
        <v>12.924119877840051</v>
      </c>
      <c r="J108" s="299">
        <v>81.364566902708333</v>
      </c>
      <c r="K108" s="300">
        <v>18.635433097291667</v>
      </c>
      <c r="L108" s="192">
        <v>6.3E-2</v>
      </c>
      <c r="M108" s="123">
        <v>1.5315000000000001</v>
      </c>
      <c r="N108" s="299">
        <v>13.331186183964277</v>
      </c>
      <c r="O108" s="299">
        <v>72.974643326572703</v>
      </c>
      <c r="P108" s="300">
        <v>27.025356673427297</v>
      </c>
      <c r="Q108" s="192">
        <v>6.3E-2</v>
      </c>
      <c r="R108" s="304">
        <v>1.3786</v>
      </c>
      <c r="S108" s="299">
        <v>8.1186766074225876</v>
      </c>
      <c r="T108" s="299">
        <v>85.866223808345993</v>
      </c>
      <c r="U108" s="300">
        <v>14.133776191654007</v>
      </c>
    </row>
    <row r="109" spans="2:21" x14ac:dyDescent="0.25">
      <c r="B109" s="186">
        <v>5.2999999999999999E-2</v>
      </c>
      <c r="C109" s="187">
        <v>0.43930000000000002</v>
      </c>
      <c r="D109" s="305">
        <v>2.1930569006659546</v>
      </c>
      <c r="E109" s="305">
        <v>84.870253701688341</v>
      </c>
      <c r="F109" s="306">
        <v>15.129746298311659</v>
      </c>
      <c r="G109" s="186">
        <v>5.2999999999999999E-2</v>
      </c>
      <c r="H109" s="307">
        <v>0.42230000000000001</v>
      </c>
      <c r="I109" s="305">
        <v>2.8345135416317078</v>
      </c>
      <c r="J109" s="305">
        <v>84.199080444340041</v>
      </c>
      <c r="K109" s="306">
        <v>15.800919555659959</v>
      </c>
      <c r="L109" s="186">
        <v>5.2999999999999999E-2</v>
      </c>
      <c r="M109" s="187">
        <v>0.47299999999999998</v>
      </c>
      <c r="N109" s="305">
        <v>4.1173039928273605</v>
      </c>
      <c r="O109" s="305">
        <v>77.091947319400063</v>
      </c>
      <c r="P109" s="306">
        <v>22.908052680599937</v>
      </c>
      <c r="Q109" s="186">
        <v>5.2999999999999999E-2</v>
      </c>
      <c r="R109" s="308">
        <v>0.35649999999999998</v>
      </c>
      <c r="S109" s="305">
        <v>2.0994546718019387</v>
      </c>
      <c r="T109" s="305">
        <v>87.965678480147929</v>
      </c>
      <c r="U109" s="306">
        <v>12.034321519852071</v>
      </c>
    </row>
    <row r="110" spans="2:21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297">
        <v>9.4816138662300204</v>
      </c>
      <c r="G110" s="116">
        <v>3.7999999999999999E-2</v>
      </c>
      <c r="H110" s="298">
        <v>1.1215999999999999</v>
      </c>
      <c r="I110" s="87">
        <v>7.5282746585226699</v>
      </c>
      <c r="J110" s="87">
        <v>91.727355102862717</v>
      </c>
      <c r="K110" s="297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97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97">
        <v>6.4662026076817085</v>
      </c>
    </row>
    <row r="111" spans="2:21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297">
        <v>2.5689667222460741</v>
      </c>
      <c r="G111" s="116">
        <v>2.5000000000000001E-2</v>
      </c>
      <c r="H111" s="298">
        <v>1.0942000000000001</v>
      </c>
      <c r="I111" s="87">
        <v>7.3443635265295164</v>
      </c>
      <c r="J111" s="87">
        <v>99.071718629392237</v>
      </c>
      <c r="K111" s="297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297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97">
        <v>1.5017137203632416</v>
      </c>
    </row>
    <row r="112" spans="2:21" ht="15.75" thickBot="1" x14ac:dyDescent="0.3">
      <c r="B112" s="118" t="s">
        <v>70</v>
      </c>
      <c r="C112" s="309">
        <v>0.51460000000000505</v>
      </c>
      <c r="D112" s="87">
        <v>2.5689667222460986</v>
      </c>
      <c r="E112" s="87">
        <v>100.00000000000003</v>
      </c>
      <c r="F112" s="297">
        <v>0</v>
      </c>
      <c r="G112" s="118" t="s">
        <v>70</v>
      </c>
      <c r="H112" s="309">
        <v>0.1382999999999992</v>
      </c>
      <c r="I112" s="87">
        <v>0.92828137060777394</v>
      </c>
      <c r="J112" s="87">
        <v>100.00000000000001</v>
      </c>
      <c r="K112" s="297">
        <v>0</v>
      </c>
      <c r="L112" s="118" t="s">
        <v>70</v>
      </c>
      <c r="M112" s="309">
        <v>0.26389999999999958</v>
      </c>
      <c r="N112" s="87">
        <v>2.2971596695711178</v>
      </c>
      <c r="O112" s="87">
        <v>99.999999999999986</v>
      </c>
      <c r="P112" s="297">
        <v>0</v>
      </c>
      <c r="Q112" s="118" t="s">
        <v>70</v>
      </c>
      <c r="R112" s="309">
        <v>0.25499999999999545</v>
      </c>
      <c r="S112" s="87">
        <v>1.5017137203632114</v>
      </c>
      <c r="T112" s="87">
        <v>99.999999999999972</v>
      </c>
      <c r="U112" s="297">
        <v>0</v>
      </c>
    </row>
    <row r="113" spans="2:21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10">
        <v>14.8985</v>
      </c>
      <c r="I113" s="122"/>
      <c r="J113" s="123"/>
      <c r="K113" s="124"/>
      <c r="L113" s="120" t="s">
        <v>24</v>
      </c>
      <c r="M113" s="310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11">
        <v>99.999999999999972</v>
      </c>
      <c r="T113" s="123"/>
      <c r="U113" s="124"/>
    </row>
    <row r="114" spans="2:21" ht="15.75" thickBot="1" x14ac:dyDescent="0.3"/>
    <row r="115" spans="2:21" x14ac:dyDescent="0.25">
      <c r="B115" s="460" t="s">
        <v>13</v>
      </c>
      <c r="C115" s="461"/>
      <c r="D115" s="461"/>
      <c r="E115" s="461"/>
      <c r="F115" s="462"/>
      <c r="G115" s="463" t="s">
        <v>14</v>
      </c>
      <c r="H115" s="464"/>
      <c r="I115" s="464"/>
      <c r="J115" s="464"/>
      <c r="K115" s="465"/>
      <c r="L115" s="463" t="s">
        <v>15</v>
      </c>
      <c r="M115" s="464"/>
      <c r="N115" s="464"/>
      <c r="O115" s="464"/>
      <c r="P115" s="465"/>
      <c r="Q115" s="463" t="s">
        <v>16</v>
      </c>
      <c r="R115" s="464"/>
      <c r="S115" s="464"/>
      <c r="T115" s="464"/>
      <c r="U115" s="465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/>
      <c r="C117" s="200"/>
      <c r="D117" s="200"/>
      <c r="E117" s="200"/>
      <c r="F117" s="201"/>
      <c r="G117" s="199">
        <v>5</v>
      </c>
      <c r="H117" s="312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5">
        <v>13.209214835295585</v>
      </c>
      <c r="J118" s="225">
        <v>13.209214835295585</v>
      </c>
      <c r="K118" s="313">
        <v>86.790785164704417</v>
      </c>
      <c r="L118" s="125">
        <v>1</v>
      </c>
      <c r="M118" s="314">
        <v>0.55530000000000002</v>
      </c>
      <c r="N118" s="225">
        <v>6.2907830342577489</v>
      </c>
      <c r="O118" s="225">
        <v>6.2907830342577489</v>
      </c>
      <c r="P118" s="313">
        <v>93.709216965742257</v>
      </c>
      <c r="Q118" s="125">
        <v>1</v>
      </c>
      <c r="R118" s="68">
        <v>5.6066000000000003</v>
      </c>
      <c r="S118" s="225">
        <v>37.236084452975049</v>
      </c>
      <c r="T118" s="225">
        <v>37.236084452975049</v>
      </c>
      <c r="U118" s="313">
        <v>62.763915547024951</v>
      </c>
    </row>
    <row r="119" spans="2:21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15">
        <v>6.6890276377069444</v>
      </c>
      <c r="J119" s="315">
        <v>19.898242473002529</v>
      </c>
      <c r="K119" s="316">
        <v>80.101757526997474</v>
      </c>
      <c r="L119" s="202">
        <v>0.85</v>
      </c>
      <c r="M119" s="317">
        <v>0.2319</v>
      </c>
      <c r="N119" s="315">
        <v>2.6271071234366508</v>
      </c>
      <c r="O119" s="315">
        <v>8.9178901576943996</v>
      </c>
      <c r="P119" s="316">
        <v>91.082109842305599</v>
      </c>
      <c r="Q119" s="202">
        <v>0.85</v>
      </c>
      <c r="R119" s="132">
        <v>0.70089999999999997</v>
      </c>
      <c r="S119" s="315">
        <v>4.655008667122714</v>
      </c>
      <c r="T119" s="315">
        <v>41.891093120097764</v>
      </c>
      <c r="U119" s="316">
        <v>58.108906879902236</v>
      </c>
    </row>
    <row r="120" spans="2:21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18">
        <v>38.820269918072732</v>
      </c>
      <c r="J120" s="318">
        <v>58.718512391075265</v>
      </c>
      <c r="K120" s="319">
        <v>41.281487608924735</v>
      </c>
      <c r="L120" s="199">
        <v>0.3</v>
      </c>
      <c r="M120" s="312">
        <v>2.2936000000000001</v>
      </c>
      <c r="N120" s="318">
        <v>25.983324270436835</v>
      </c>
      <c r="O120" s="318">
        <v>34.901214428131233</v>
      </c>
      <c r="P120" s="319">
        <v>65.098785571868774</v>
      </c>
      <c r="Q120" s="199">
        <v>0.3</v>
      </c>
      <c r="R120" s="200">
        <v>3.9556</v>
      </c>
      <c r="S120" s="318">
        <v>26.271011961293496</v>
      </c>
      <c r="T120" s="318">
        <v>68.16210508139126</v>
      </c>
      <c r="U120" s="319">
        <v>31.83789491860874</v>
      </c>
    </row>
    <row r="121" spans="2:21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5">
        <v>3.9292229940282613</v>
      </c>
      <c r="J121" s="225">
        <v>62.647735385103523</v>
      </c>
      <c r="K121" s="313">
        <v>37.352264614896477</v>
      </c>
      <c r="L121" s="125">
        <v>0.25</v>
      </c>
      <c r="M121" s="314">
        <v>0.40710000000000002</v>
      </c>
      <c r="N121" s="225">
        <v>4.6118814573137579</v>
      </c>
      <c r="O121" s="225">
        <v>39.51309588544499</v>
      </c>
      <c r="P121" s="313">
        <v>60.48690411455501</v>
      </c>
      <c r="Q121" s="125">
        <v>0.25</v>
      </c>
      <c r="R121" s="68">
        <v>0.52710000000000001</v>
      </c>
      <c r="S121" s="225">
        <v>3.5007205998578725</v>
      </c>
      <c r="T121" s="225">
        <v>71.662825681249132</v>
      </c>
      <c r="U121" s="313">
        <v>28.337174318750868</v>
      </c>
    </row>
    <row r="122" spans="2:21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5">
        <v>11.28794660562726</v>
      </c>
      <c r="J122" s="225">
        <v>73.935681990730785</v>
      </c>
      <c r="K122" s="313">
        <v>26.064318009269215</v>
      </c>
      <c r="L122" s="125">
        <v>0.125</v>
      </c>
      <c r="M122" s="314">
        <v>1.5251999999999999</v>
      </c>
      <c r="N122" s="225">
        <v>17.278412180532897</v>
      </c>
      <c r="O122" s="225">
        <v>56.791508065977887</v>
      </c>
      <c r="P122" s="313">
        <v>43.208491934022113</v>
      </c>
      <c r="Q122" s="125">
        <v>0.125</v>
      </c>
      <c r="R122" s="68">
        <v>1.3781000000000001</v>
      </c>
      <c r="S122" s="225">
        <v>9.1526144159820433</v>
      </c>
      <c r="T122" s="225">
        <v>80.815440097231175</v>
      </c>
      <c r="U122" s="313">
        <v>19.184559902768825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15">
        <v>8.8182302349035133</v>
      </c>
      <c r="J123" s="315">
        <v>82.753912225634295</v>
      </c>
      <c r="K123" s="316">
        <v>17.246087774365705</v>
      </c>
      <c r="L123" s="202">
        <v>6.3E-2</v>
      </c>
      <c r="M123" s="317">
        <v>1.3475999999999999</v>
      </c>
      <c r="N123" s="315">
        <v>15.266449157150625</v>
      </c>
      <c r="O123" s="315">
        <v>72.057957223128511</v>
      </c>
      <c r="P123" s="316">
        <v>27.942042776871489</v>
      </c>
      <c r="Q123" s="202">
        <v>6.3E-2</v>
      </c>
      <c r="R123" s="320">
        <v>0.96360000000000001</v>
      </c>
      <c r="S123" s="315">
        <v>6.3997237147088715</v>
      </c>
      <c r="T123" s="315">
        <v>87.215163811940045</v>
      </c>
      <c r="U123" s="316">
        <v>12.784836188059955</v>
      </c>
    </row>
    <row r="124" spans="2:21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21">
        <v>2.2379856995546694</v>
      </c>
      <c r="J124" s="321">
        <v>84.991897925188965</v>
      </c>
      <c r="K124" s="322">
        <v>15.008102074811035</v>
      </c>
      <c r="L124" s="196">
        <v>5.2999999999999999E-2</v>
      </c>
      <c r="M124" s="323">
        <v>0.373</v>
      </c>
      <c r="N124" s="321">
        <v>4.2255754939278596</v>
      </c>
      <c r="O124" s="321">
        <v>76.283532717056374</v>
      </c>
      <c r="P124" s="322">
        <v>23.716467282943626</v>
      </c>
      <c r="Q124" s="196">
        <v>5.2999999999999999E-2</v>
      </c>
      <c r="R124" s="324">
        <v>0.2949</v>
      </c>
      <c r="S124" s="321">
        <v>1.9585704892773412</v>
      </c>
      <c r="T124" s="321">
        <v>89.17373430121738</v>
      </c>
      <c r="U124" s="322">
        <v>10.82626569878262</v>
      </c>
    </row>
    <row r="125" spans="2:21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5">
        <v>6.268626273385534</v>
      </c>
      <c r="J125" s="225">
        <v>91.260524198574501</v>
      </c>
      <c r="K125" s="313">
        <v>8.739475801425499</v>
      </c>
      <c r="L125" s="125">
        <v>3.7999999999999999E-2</v>
      </c>
      <c r="M125" s="314">
        <v>0.92179999999999995</v>
      </c>
      <c r="N125" s="225">
        <v>10.442722494109118</v>
      </c>
      <c r="O125" s="225">
        <v>86.726255211165494</v>
      </c>
      <c r="P125" s="313">
        <v>13.273744788834506</v>
      </c>
      <c r="Q125" s="125">
        <v>3.7999999999999999E-2</v>
      </c>
      <c r="R125" s="68">
        <v>0.64200000000000002</v>
      </c>
      <c r="S125" s="225">
        <v>4.2638258871348018</v>
      </c>
      <c r="T125" s="225">
        <v>93.43756018835218</v>
      </c>
      <c r="U125" s="313">
        <v>6.5624398116478204</v>
      </c>
    </row>
    <row r="126" spans="2:21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5">
        <v>8.3457036340355142</v>
      </c>
      <c r="J126" s="225">
        <v>99.606227832610017</v>
      </c>
      <c r="K126" s="313">
        <v>0.393772167389983</v>
      </c>
      <c r="L126" s="125">
        <v>2.5000000000000001E-2</v>
      </c>
      <c r="M126" s="314">
        <v>1.0821000000000001</v>
      </c>
      <c r="N126" s="225">
        <v>12.258700380641654</v>
      </c>
      <c r="O126" s="225">
        <v>98.98495559180715</v>
      </c>
      <c r="P126" s="313">
        <v>1.0150444081928498</v>
      </c>
      <c r="Q126" s="125">
        <v>2.5000000000000001E-2</v>
      </c>
      <c r="R126" s="68">
        <v>0.64470000000000005</v>
      </c>
      <c r="S126" s="225">
        <v>4.2817578651648081</v>
      </c>
      <c r="T126" s="225">
        <v>97.719318053516986</v>
      </c>
      <c r="U126" s="313">
        <v>2.2806819464830141</v>
      </c>
    </row>
    <row r="127" spans="2:21" ht="15.75" thickBot="1" x14ac:dyDescent="0.3">
      <c r="B127" s="127"/>
      <c r="C127" s="128"/>
      <c r="D127" s="68"/>
      <c r="E127" s="68"/>
      <c r="F127" s="126"/>
      <c r="G127" s="127" t="s">
        <v>70</v>
      </c>
      <c r="H127" s="325">
        <v>6.950000000000145E-2</v>
      </c>
      <c r="I127" s="225">
        <v>0.39377216739000703</v>
      </c>
      <c r="J127" s="225">
        <v>100.00000000000003</v>
      </c>
      <c r="K127" s="313">
        <v>0</v>
      </c>
      <c r="L127" s="127" t="s">
        <v>70</v>
      </c>
      <c r="M127" s="325">
        <v>8.9599999999999014E-2</v>
      </c>
      <c r="N127" s="225">
        <v>1.0150444081928471</v>
      </c>
      <c r="O127" s="225">
        <v>100</v>
      </c>
      <c r="P127" s="313">
        <v>0</v>
      </c>
      <c r="Q127" s="127" t="s">
        <v>70</v>
      </c>
      <c r="R127" s="325">
        <v>0.34340000000000082</v>
      </c>
      <c r="S127" s="225">
        <v>2.2806819464830133</v>
      </c>
      <c r="T127" s="225">
        <v>100</v>
      </c>
      <c r="U127" s="313">
        <v>0</v>
      </c>
    </row>
    <row r="128" spans="2:21" ht="15.75" thickBot="1" x14ac:dyDescent="0.3">
      <c r="B128" s="129"/>
      <c r="C128" s="130"/>
      <c r="D128" s="131"/>
      <c r="E128" s="132"/>
      <c r="F128" s="133"/>
      <c r="G128" s="129" t="s">
        <v>24</v>
      </c>
      <c r="H128" s="326">
        <v>17.649799999999999</v>
      </c>
      <c r="I128" s="327"/>
      <c r="J128" s="132"/>
      <c r="K128" s="133"/>
      <c r="L128" s="129" t="s">
        <v>24</v>
      </c>
      <c r="M128" s="326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27"/>
      <c r="T128" s="132"/>
      <c r="U128" s="133"/>
    </row>
    <row r="129" spans="2:21" ht="15.75" thickBot="1" x14ac:dyDescent="0.3"/>
    <row r="130" spans="2:21" x14ac:dyDescent="0.25">
      <c r="B130" s="445" t="s">
        <v>17</v>
      </c>
      <c r="C130" s="446"/>
      <c r="D130" s="446"/>
      <c r="E130" s="446"/>
      <c r="F130" s="447"/>
      <c r="G130" s="445" t="s">
        <v>18</v>
      </c>
      <c r="H130" s="446"/>
      <c r="I130" s="446"/>
      <c r="J130" s="446"/>
      <c r="K130" s="447"/>
      <c r="L130" s="445" t="s">
        <v>19</v>
      </c>
      <c r="M130" s="446"/>
      <c r="N130" s="446"/>
      <c r="O130" s="446"/>
      <c r="P130" s="447"/>
      <c r="Q130" s="445" t="s">
        <v>20</v>
      </c>
      <c r="R130" s="446"/>
      <c r="S130" s="446"/>
      <c r="T130" s="446"/>
      <c r="U130" s="447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271">
        <v>0</v>
      </c>
      <c r="D132" s="157">
        <v>0</v>
      </c>
      <c r="E132" s="157">
        <v>0</v>
      </c>
      <c r="F132" s="158">
        <v>100</v>
      </c>
      <c r="G132" s="156">
        <v>5</v>
      </c>
      <c r="H132" s="271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2.5091999999999999</v>
      </c>
      <c r="D133" s="220">
        <v>19.627045461656394</v>
      </c>
      <c r="E133" s="220">
        <v>19.627045461656394</v>
      </c>
      <c r="F133" s="273">
        <v>80.372954538343606</v>
      </c>
      <c r="G133" s="98">
        <v>1</v>
      </c>
      <c r="H133" s="62">
        <v>0.79730000000000001</v>
      </c>
      <c r="I133" s="220">
        <v>6.0803648371426178</v>
      </c>
      <c r="J133" s="220">
        <v>6.0803648371426178</v>
      </c>
      <c r="K133" s="273">
        <v>93.919635162857389</v>
      </c>
      <c r="L133" s="98">
        <v>1</v>
      </c>
      <c r="M133" s="272">
        <v>0.31109999999999999</v>
      </c>
      <c r="N133" s="220">
        <v>3.2165012406947886</v>
      </c>
      <c r="O133" s="220">
        <v>3.2165012406947886</v>
      </c>
      <c r="P133" s="273">
        <v>96.783498759305218</v>
      </c>
      <c r="Q133" s="98">
        <v>1</v>
      </c>
      <c r="R133" s="62">
        <v>0.84370000000000001</v>
      </c>
      <c r="S133" s="220">
        <v>6.7803556934253777</v>
      </c>
      <c r="T133" s="220">
        <v>6.7803556934253777</v>
      </c>
      <c r="U133" s="273">
        <v>93.219644306574622</v>
      </c>
    </row>
    <row r="134" spans="2:21" ht="15.75" thickBot="1" x14ac:dyDescent="0.3">
      <c r="B134" s="159">
        <v>0.85</v>
      </c>
      <c r="C134" s="105">
        <v>0.61670000000000003</v>
      </c>
      <c r="D134" s="275">
        <v>4.8238478145239512</v>
      </c>
      <c r="E134" s="275">
        <v>24.450893276180345</v>
      </c>
      <c r="F134" s="276">
        <v>75.549106723819648</v>
      </c>
      <c r="G134" s="159">
        <v>0.85</v>
      </c>
      <c r="H134" s="105">
        <v>0.28370000000000001</v>
      </c>
      <c r="I134" s="275">
        <v>2.1635513662327361</v>
      </c>
      <c r="J134" s="275">
        <v>8.2439162033753544</v>
      </c>
      <c r="K134" s="276">
        <v>91.756083796624651</v>
      </c>
      <c r="L134" s="159">
        <v>0.85</v>
      </c>
      <c r="M134" s="274">
        <v>0.20430000000000001</v>
      </c>
      <c r="N134" s="275">
        <v>2.1122828784119108</v>
      </c>
      <c r="O134" s="275">
        <v>5.3287841191066994</v>
      </c>
      <c r="P134" s="276">
        <v>94.6712158808933</v>
      </c>
      <c r="Q134" s="159">
        <v>0.85</v>
      </c>
      <c r="R134" s="105">
        <v>0.44550000000000001</v>
      </c>
      <c r="S134" s="275">
        <v>3.5802399684971031</v>
      </c>
      <c r="T134" s="275">
        <v>10.360595661922481</v>
      </c>
      <c r="U134" s="276">
        <v>89.639404338077526</v>
      </c>
    </row>
    <row r="135" spans="2:21" x14ac:dyDescent="0.25">
      <c r="B135" s="156">
        <v>0.3</v>
      </c>
      <c r="C135" s="157">
        <v>3.9388999999999998</v>
      </c>
      <c r="D135" s="277">
        <v>30.810206188792588</v>
      </c>
      <c r="E135" s="277">
        <v>55.261099464972929</v>
      </c>
      <c r="F135" s="278">
        <v>44.738900535027071</v>
      </c>
      <c r="G135" s="156">
        <v>0.3</v>
      </c>
      <c r="H135" s="157">
        <v>3.8058000000000001</v>
      </c>
      <c r="I135" s="277">
        <v>29.023770848109088</v>
      </c>
      <c r="J135" s="277">
        <v>37.267687051484444</v>
      </c>
      <c r="K135" s="278">
        <v>62.732312948515556</v>
      </c>
      <c r="L135" s="156">
        <v>0.3</v>
      </c>
      <c r="M135" s="271">
        <v>2.2216</v>
      </c>
      <c r="N135" s="277">
        <v>22.969396195202645</v>
      </c>
      <c r="O135" s="277">
        <v>28.298180314309345</v>
      </c>
      <c r="P135" s="278">
        <v>71.701819685690651</v>
      </c>
      <c r="Q135" s="156">
        <v>0.3</v>
      </c>
      <c r="R135" s="157">
        <v>3.9678</v>
      </c>
      <c r="S135" s="277">
        <v>31.887039611678574</v>
      </c>
      <c r="T135" s="277">
        <v>42.247635273601055</v>
      </c>
      <c r="U135" s="278">
        <v>57.752364726398945</v>
      </c>
    </row>
    <row r="136" spans="2:21" x14ac:dyDescent="0.25">
      <c r="B136" s="98">
        <v>0.25</v>
      </c>
      <c r="C136" s="62">
        <v>0.53900000000000003</v>
      </c>
      <c r="D136" s="220">
        <v>4.2160758424329652</v>
      </c>
      <c r="E136" s="220">
        <v>59.477175307405894</v>
      </c>
      <c r="F136" s="273">
        <v>40.522824692594106</v>
      </c>
      <c r="G136" s="98">
        <v>0.25</v>
      </c>
      <c r="H136" s="62">
        <v>0.76359999999999995</v>
      </c>
      <c r="I136" s="220">
        <v>5.82336208408642</v>
      </c>
      <c r="J136" s="220">
        <v>43.091049135570863</v>
      </c>
      <c r="K136" s="273">
        <v>56.908950864429137</v>
      </c>
      <c r="L136" s="98">
        <v>0.25</v>
      </c>
      <c r="M136" s="272">
        <v>0.46439999999999998</v>
      </c>
      <c r="N136" s="220">
        <v>4.8014888337468973</v>
      </c>
      <c r="O136" s="220">
        <v>33.099669148056243</v>
      </c>
      <c r="P136" s="273">
        <v>66.90033085194375</v>
      </c>
      <c r="Q136" s="98">
        <v>0.25</v>
      </c>
      <c r="R136" s="62">
        <v>0.59130000000000005</v>
      </c>
      <c r="S136" s="220">
        <v>4.7519548672779726</v>
      </c>
      <c r="T136" s="220">
        <v>46.999590140879029</v>
      </c>
      <c r="U136" s="273">
        <v>53.000409859120971</v>
      </c>
    </row>
    <row r="137" spans="2:21" x14ac:dyDescent="0.25">
      <c r="B137" s="98">
        <v>0.125</v>
      </c>
      <c r="C137" s="62">
        <v>1.7061999999999999</v>
      </c>
      <c r="D137" s="220">
        <v>13.34595288007259</v>
      </c>
      <c r="E137" s="220">
        <v>72.823128187478488</v>
      </c>
      <c r="F137" s="273">
        <v>27.176871812521512</v>
      </c>
      <c r="G137" s="98">
        <v>0.125</v>
      </c>
      <c r="H137" s="62">
        <v>2.4836999999999998</v>
      </c>
      <c r="I137" s="220">
        <v>18.941179162186277</v>
      </c>
      <c r="J137" s="220">
        <v>62.032228297757143</v>
      </c>
      <c r="K137" s="273">
        <v>37.967771702242857</v>
      </c>
      <c r="L137" s="98">
        <v>0.125</v>
      </c>
      <c r="M137" s="272">
        <v>1.8560000000000001</v>
      </c>
      <c r="N137" s="220">
        <v>19.189412737799834</v>
      </c>
      <c r="O137" s="220">
        <v>52.289081885856078</v>
      </c>
      <c r="P137" s="273">
        <v>47.710918114143922</v>
      </c>
      <c r="Q137" s="98">
        <v>0.125</v>
      </c>
      <c r="R137" s="62">
        <v>2.0347</v>
      </c>
      <c r="S137" s="220">
        <v>16.351771636141539</v>
      </c>
      <c r="T137" s="220">
        <v>63.351361777020571</v>
      </c>
      <c r="U137" s="273">
        <v>36.648638222979429</v>
      </c>
    </row>
    <row r="138" spans="2:21" ht="15.75" thickBot="1" x14ac:dyDescent="0.3">
      <c r="B138" s="159">
        <v>6.3E-2</v>
      </c>
      <c r="C138" s="105">
        <v>1.3245</v>
      </c>
      <c r="D138" s="275">
        <v>10.360282844716998</v>
      </c>
      <c r="E138" s="275">
        <v>83.183411032195494</v>
      </c>
      <c r="F138" s="276">
        <v>16.816588967804506</v>
      </c>
      <c r="G138" s="159">
        <v>6.3E-2</v>
      </c>
      <c r="H138" s="105">
        <v>1.8349</v>
      </c>
      <c r="I138" s="275">
        <v>13.993304201270524</v>
      </c>
      <c r="J138" s="275">
        <v>76.025532499027662</v>
      </c>
      <c r="K138" s="276">
        <v>23.974467500972338</v>
      </c>
      <c r="L138" s="159">
        <v>6.3E-2</v>
      </c>
      <c r="M138" s="274">
        <v>1.7778</v>
      </c>
      <c r="N138" s="275">
        <v>18.38089330024814</v>
      </c>
      <c r="O138" s="275">
        <v>70.66997518610421</v>
      </c>
      <c r="P138" s="276">
        <v>29.33002481389579</v>
      </c>
      <c r="Q138" s="159">
        <v>6.3E-2</v>
      </c>
      <c r="R138" s="328">
        <v>1.6565000000000001</v>
      </c>
      <c r="S138" s="275">
        <v>13.312384978261393</v>
      </c>
      <c r="T138" s="275">
        <v>76.663746755281963</v>
      </c>
      <c r="U138" s="276">
        <v>23.336253244718037</v>
      </c>
    </row>
    <row r="139" spans="2:21" x14ac:dyDescent="0.25">
      <c r="B139" s="153">
        <v>5.2999999999999999E-2</v>
      </c>
      <c r="C139" s="154">
        <v>0.3221</v>
      </c>
      <c r="D139" s="329">
        <v>2.5194768624260822</v>
      </c>
      <c r="E139" s="329">
        <v>85.702887894621583</v>
      </c>
      <c r="F139" s="330">
        <v>14.297112105378417</v>
      </c>
      <c r="G139" s="153">
        <v>5.2999999999999999E-2</v>
      </c>
      <c r="H139" s="154">
        <v>0.43780000000000002</v>
      </c>
      <c r="I139" s="329">
        <v>3.3387479313947548</v>
      </c>
      <c r="J139" s="329">
        <v>79.364280430422411</v>
      </c>
      <c r="K139" s="330">
        <v>20.635719569577589</v>
      </c>
      <c r="L139" s="153">
        <v>5.2999999999999999E-2</v>
      </c>
      <c r="M139" s="331">
        <v>0.59019999999999995</v>
      </c>
      <c r="N139" s="329">
        <v>6.1021505376344081</v>
      </c>
      <c r="O139" s="329">
        <v>76.772125723738611</v>
      </c>
      <c r="P139" s="330">
        <v>23.227874276261389</v>
      </c>
      <c r="Q139" s="153">
        <v>5.2999999999999999E-2</v>
      </c>
      <c r="R139" s="332">
        <v>0.34910000000000002</v>
      </c>
      <c r="S139" s="329">
        <v>2.8055258653251149</v>
      </c>
      <c r="T139" s="329">
        <v>79.469272620607072</v>
      </c>
      <c r="U139" s="330">
        <v>20.530727379392928</v>
      </c>
    </row>
    <row r="140" spans="2:21" x14ac:dyDescent="0.25">
      <c r="B140" s="98">
        <v>3.7999999999999999E-2</v>
      </c>
      <c r="C140" s="62">
        <v>0.84919999999999995</v>
      </c>
      <c r="D140" s="220">
        <v>6.6424705109352011</v>
      </c>
      <c r="E140" s="220">
        <v>92.34535840555678</v>
      </c>
      <c r="F140" s="273">
        <v>7.6546415944432198</v>
      </c>
      <c r="G140" s="98">
        <v>3.7999999999999999E-2</v>
      </c>
      <c r="H140" s="62">
        <v>1.0868</v>
      </c>
      <c r="I140" s="220">
        <v>8.2881481312010497</v>
      </c>
      <c r="J140" s="220">
        <v>87.652428561623466</v>
      </c>
      <c r="K140" s="273">
        <v>12.347571438376534</v>
      </c>
      <c r="L140" s="98">
        <v>3.7999999999999999E-2</v>
      </c>
      <c r="M140" s="272">
        <v>1.2269000000000001</v>
      </c>
      <c r="N140" s="220">
        <v>12.68507030603805</v>
      </c>
      <c r="O140" s="220">
        <v>89.457196029776668</v>
      </c>
      <c r="P140" s="273">
        <v>10.542803970223332</v>
      </c>
      <c r="Q140" s="98">
        <v>3.7999999999999999E-2</v>
      </c>
      <c r="R140" s="62">
        <v>1.0566</v>
      </c>
      <c r="S140" s="220">
        <v>8.4913166121527244</v>
      </c>
      <c r="T140" s="220">
        <v>87.960589232759801</v>
      </c>
      <c r="U140" s="273">
        <v>12.039410767240199</v>
      </c>
    </row>
    <row r="141" spans="2:21" x14ac:dyDescent="0.25">
      <c r="B141" s="98">
        <v>2.5000000000000001E-2</v>
      </c>
      <c r="C141" s="62">
        <v>0.85909999999999997</v>
      </c>
      <c r="D141" s="220">
        <v>6.7199086386533589</v>
      </c>
      <c r="E141" s="220">
        <v>99.065267044210145</v>
      </c>
      <c r="F141" s="273">
        <v>0.93473295578985471</v>
      </c>
      <c r="G141" s="98">
        <v>2.5000000000000001E-2</v>
      </c>
      <c r="H141" s="62">
        <v>1.3219000000000001</v>
      </c>
      <c r="I141" s="220">
        <v>10.081066447032267</v>
      </c>
      <c r="J141" s="220">
        <v>97.733495008655737</v>
      </c>
      <c r="K141" s="273">
        <v>2.266504991344263</v>
      </c>
      <c r="L141" s="98">
        <v>2.5000000000000001E-2</v>
      </c>
      <c r="M141" s="272">
        <v>0.89659999999999995</v>
      </c>
      <c r="N141" s="220">
        <v>9.2700578990901565</v>
      </c>
      <c r="O141" s="220">
        <v>98.72725392886683</v>
      </c>
      <c r="P141" s="273">
        <v>1.2727460711331702</v>
      </c>
      <c r="Q141" s="98">
        <v>2.5000000000000001E-2</v>
      </c>
      <c r="R141" s="62">
        <v>1.2949999999999999</v>
      </c>
      <c r="S141" s="220">
        <v>10.407207091366438</v>
      </c>
      <c r="T141" s="220">
        <v>98.367796324126232</v>
      </c>
      <c r="U141" s="273">
        <v>1.6322036758737681</v>
      </c>
    </row>
    <row r="142" spans="2:21" ht="15.75" thickBot="1" x14ac:dyDescent="0.3">
      <c r="B142" s="100" t="s">
        <v>70</v>
      </c>
      <c r="C142" s="333">
        <v>0.11950000000000038</v>
      </c>
      <c r="D142" s="220">
        <v>0.93473295578987203</v>
      </c>
      <c r="E142" s="220">
        <v>100.00000000000001</v>
      </c>
      <c r="F142" s="273">
        <v>0</v>
      </c>
      <c r="G142" s="100" t="s">
        <v>70</v>
      </c>
      <c r="H142" s="333">
        <v>0.29720000000000191</v>
      </c>
      <c r="I142" s="220">
        <v>2.2665049913442838</v>
      </c>
      <c r="J142" s="220">
        <v>100.00000000000001</v>
      </c>
      <c r="K142" s="273">
        <v>0</v>
      </c>
      <c r="L142" s="100" t="s">
        <v>70</v>
      </c>
      <c r="M142" s="333">
        <v>0.12310000000000088</v>
      </c>
      <c r="N142" s="220">
        <v>1.2727460711331768</v>
      </c>
      <c r="O142" s="220">
        <v>100</v>
      </c>
      <c r="P142" s="273">
        <v>0</v>
      </c>
      <c r="Q142" s="100" t="s">
        <v>70</v>
      </c>
      <c r="R142" s="333">
        <v>0.20310000000000095</v>
      </c>
      <c r="S142" s="220">
        <v>1.632203675873771</v>
      </c>
      <c r="T142" s="220">
        <v>100</v>
      </c>
      <c r="U142" s="273">
        <v>0</v>
      </c>
    </row>
    <row r="143" spans="2:21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34">
        <v>13.1127</v>
      </c>
      <c r="I143" s="104"/>
      <c r="J143" s="105"/>
      <c r="K143" s="106"/>
      <c r="L143" s="102" t="s">
        <v>24</v>
      </c>
      <c r="M143" s="334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35">
        <v>100</v>
      </c>
      <c r="T143" s="105"/>
      <c r="U143" s="106"/>
    </row>
    <row r="144" spans="2:21" ht="15.75" thickBot="1" x14ac:dyDescent="0.3"/>
    <row r="145" spans="2:16" x14ac:dyDescent="0.25">
      <c r="B145" s="451" t="s">
        <v>21</v>
      </c>
      <c r="C145" s="452"/>
      <c r="D145" s="452"/>
      <c r="E145" s="452"/>
      <c r="F145" s="453"/>
      <c r="G145" s="451" t="s">
        <v>22</v>
      </c>
      <c r="H145" s="452"/>
      <c r="I145" s="452"/>
      <c r="J145" s="452"/>
      <c r="K145" s="453"/>
      <c r="L145" s="451" t="s">
        <v>23</v>
      </c>
      <c r="M145" s="452"/>
      <c r="N145" s="452"/>
      <c r="O145" s="452"/>
      <c r="P145" s="453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336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227">
        <v>0.20150000000000001</v>
      </c>
      <c r="D148" s="227">
        <v>1.6196447230929989</v>
      </c>
      <c r="E148" s="227">
        <v>1.6196447230929989</v>
      </c>
      <c r="F148" s="337">
        <v>98.380355276906997</v>
      </c>
      <c r="G148" s="134">
        <v>1</v>
      </c>
      <c r="H148" s="71">
        <v>1.1120000000000001</v>
      </c>
      <c r="I148" s="227">
        <v>8.0516697077649386</v>
      </c>
      <c r="J148" s="227">
        <v>8.0516697077649386</v>
      </c>
      <c r="K148" s="337">
        <v>91.948330292235056</v>
      </c>
      <c r="L148" s="134">
        <v>1</v>
      </c>
      <c r="M148" s="71">
        <v>1.4484999999999999</v>
      </c>
      <c r="N148" s="227">
        <v>10.632753431696395</v>
      </c>
      <c r="O148" s="227">
        <v>10.632753431696395</v>
      </c>
      <c r="P148" s="337">
        <v>89.367246568303599</v>
      </c>
    </row>
    <row r="149" spans="2:16" ht="15.75" thickBot="1" x14ac:dyDescent="0.3">
      <c r="B149" s="212">
        <v>0.85</v>
      </c>
      <c r="C149" s="243">
        <v>0.2109</v>
      </c>
      <c r="D149" s="243">
        <v>1.695201350373764</v>
      </c>
      <c r="E149" s="243">
        <v>3.3148460734667626</v>
      </c>
      <c r="F149" s="338">
        <v>96.685153926533232</v>
      </c>
      <c r="G149" s="212">
        <v>0.85</v>
      </c>
      <c r="H149" s="141">
        <v>0.34239999999999998</v>
      </c>
      <c r="I149" s="243">
        <v>2.4792191618153909</v>
      </c>
      <c r="J149" s="243">
        <v>10.53088886958033</v>
      </c>
      <c r="K149" s="338">
        <v>89.469111130419662</v>
      </c>
      <c r="L149" s="212">
        <v>0.85</v>
      </c>
      <c r="M149" s="141">
        <v>0.69889999999999997</v>
      </c>
      <c r="N149" s="243">
        <v>5.1302943551346987</v>
      </c>
      <c r="O149" s="243">
        <v>15.763047786831095</v>
      </c>
      <c r="P149" s="338">
        <v>84.236952213168905</v>
      </c>
    </row>
    <row r="150" spans="2:16" x14ac:dyDescent="0.25">
      <c r="B150" s="209">
        <v>0.3</v>
      </c>
      <c r="C150" s="339">
        <v>4.0464000000000002</v>
      </c>
      <c r="D150" s="339">
        <v>32.524716662647698</v>
      </c>
      <c r="E150" s="339">
        <v>35.839562736114459</v>
      </c>
      <c r="F150" s="340">
        <v>64.160437263885541</v>
      </c>
      <c r="G150" s="209">
        <v>0.3</v>
      </c>
      <c r="H150" s="336">
        <v>3.6827999999999999</v>
      </c>
      <c r="I150" s="339">
        <v>26.666087409853155</v>
      </c>
      <c r="J150" s="339">
        <v>37.196976279433486</v>
      </c>
      <c r="K150" s="340">
        <v>62.803023720566514</v>
      </c>
      <c r="L150" s="209">
        <v>0.3</v>
      </c>
      <c r="M150" s="210">
        <v>4.9008000000000003</v>
      </c>
      <c r="N150" s="339">
        <v>35.974454965866556</v>
      </c>
      <c r="O150" s="339">
        <v>51.737502752697651</v>
      </c>
      <c r="P150" s="340">
        <v>48.262497247302349</v>
      </c>
    </row>
    <row r="151" spans="2:16" x14ac:dyDescent="0.25">
      <c r="B151" s="134">
        <v>0.25</v>
      </c>
      <c r="C151" s="227">
        <v>0.80300000000000005</v>
      </c>
      <c r="D151" s="227">
        <v>6.4544650751547303</v>
      </c>
      <c r="E151" s="227">
        <v>42.294027811269189</v>
      </c>
      <c r="F151" s="337">
        <v>57.705972188730811</v>
      </c>
      <c r="G151" s="134">
        <v>0.25</v>
      </c>
      <c r="H151" s="341">
        <v>0.94520000000000004</v>
      </c>
      <c r="I151" s="227">
        <v>6.8439192516001972</v>
      </c>
      <c r="J151" s="227">
        <v>44.040895531033684</v>
      </c>
      <c r="K151" s="337">
        <v>55.959104468966316</v>
      </c>
      <c r="L151" s="134">
        <v>0.25</v>
      </c>
      <c r="M151" s="71">
        <v>0.75649999999999995</v>
      </c>
      <c r="N151" s="227">
        <v>5.5531087132056083</v>
      </c>
      <c r="O151" s="227">
        <v>57.290611465903261</v>
      </c>
      <c r="P151" s="337">
        <v>42.709388534096739</v>
      </c>
    </row>
    <row r="152" spans="2:16" x14ac:dyDescent="0.25">
      <c r="B152" s="134">
        <v>0.125</v>
      </c>
      <c r="C152" s="227">
        <v>2.6398999999999999</v>
      </c>
      <c r="D152" s="227">
        <v>21.219355357286389</v>
      </c>
      <c r="E152" s="227">
        <v>63.513383168555578</v>
      </c>
      <c r="F152" s="337">
        <v>36.486616831444422</v>
      </c>
      <c r="G152" s="134">
        <v>0.125</v>
      </c>
      <c r="H152" s="341">
        <v>3.1995</v>
      </c>
      <c r="I152" s="227">
        <v>23.166652185246328</v>
      </c>
      <c r="J152" s="227">
        <v>67.207547716280004</v>
      </c>
      <c r="K152" s="337">
        <v>32.792452283719996</v>
      </c>
      <c r="L152" s="134">
        <v>0.125</v>
      </c>
      <c r="M152" s="71">
        <v>2.2109999999999999</v>
      </c>
      <c r="N152" s="227">
        <v>16.229905307201058</v>
      </c>
      <c r="O152" s="227">
        <v>73.520516773104319</v>
      </c>
      <c r="P152" s="337">
        <v>26.479483226895681</v>
      </c>
    </row>
    <row r="153" spans="2:16" ht="15.75" thickBot="1" x14ac:dyDescent="0.3">
      <c r="B153" s="212">
        <v>6.3E-2</v>
      </c>
      <c r="C153" s="243">
        <v>2.1798999999999999</v>
      </c>
      <c r="D153" s="243">
        <v>17.521903383972347</v>
      </c>
      <c r="E153" s="243">
        <v>81.035286552527921</v>
      </c>
      <c r="F153" s="338">
        <v>18.964713447472079</v>
      </c>
      <c r="G153" s="212">
        <v>6.3E-2</v>
      </c>
      <c r="H153" s="342">
        <v>2.0068000000000001</v>
      </c>
      <c r="I153" s="243">
        <v>14.530657166854926</v>
      </c>
      <c r="J153" s="243">
        <v>81.738204883134927</v>
      </c>
      <c r="K153" s="338">
        <v>18.261795116865073</v>
      </c>
      <c r="L153" s="212">
        <v>6.3E-2</v>
      </c>
      <c r="M153" s="343">
        <v>1.3833</v>
      </c>
      <c r="N153" s="243">
        <v>10.154151068046687</v>
      </c>
      <c r="O153" s="243">
        <v>83.674667841151006</v>
      </c>
      <c r="P153" s="338">
        <v>16.325332158848994</v>
      </c>
    </row>
    <row r="154" spans="2:16" x14ac:dyDescent="0.25">
      <c r="B154" s="206">
        <v>5.2999999999999999E-2</v>
      </c>
      <c r="C154" s="344">
        <v>1.1087</v>
      </c>
      <c r="D154" s="344">
        <v>8.9116630495940825</v>
      </c>
      <c r="E154" s="344">
        <v>89.946949602122004</v>
      </c>
      <c r="F154" s="345">
        <v>10.053050397877996</v>
      </c>
      <c r="G154" s="206">
        <v>5.2999999999999999E-2</v>
      </c>
      <c r="H154" s="346">
        <v>0.45240000000000002</v>
      </c>
      <c r="I154" s="344">
        <v>3.2756972803892608</v>
      </c>
      <c r="J154" s="344">
        <v>85.013902163524193</v>
      </c>
      <c r="K154" s="345">
        <v>14.986097836475807</v>
      </c>
      <c r="L154" s="206">
        <v>5.2999999999999999E-2</v>
      </c>
      <c r="M154" s="347">
        <v>0.35060000000000002</v>
      </c>
      <c r="N154" s="344">
        <v>2.5735887836746683</v>
      </c>
      <c r="O154" s="344">
        <v>86.248256624825672</v>
      </c>
      <c r="P154" s="345">
        <v>13.751743375174328</v>
      </c>
    </row>
    <row r="155" spans="2:16" x14ac:dyDescent="0.25">
      <c r="B155" s="134">
        <v>3.7999999999999999E-2</v>
      </c>
      <c r="C155" s="227">
        <v>0.91369999999999996</v>
      </c>
      <c r="D155" s="227">
        <v>7.3442649304718266</v>
      </c>
      <c r="E155" s="227">
        <v>97.291214532593827</v>
      </c>
      <c r="F155" s="337">
        <v>2.7087854674061731</v>
      </c>
      <c r="G155" s="134">
        <v>3.7999999999999999E-2</v>
      </c>
      <c r="H155" s="341">
        <v>1.0019</v>
      </c>
      <c r="I155" s="227">
        <v>7.2544675181741818</v>
      </c>
      <c r="J155" s="227">
        <v>92.268369681698374</v>
      </c>
      <c r="K155" s="337">
        <v>7.7316303183016259</v>
      </c>
      <c r="L155" s="134">
        <v>3.7999999999999999E-2</v>
      </c>
      <c r="M155" s="71">
        <v>0.79449999999999998</v>
      </c>
      <c r="N155" s="227">
        <v>5.8320487410996114</v>
      </c>
      <c r="O155" s="227">
        <v>92.080305365925284</v>
      </c>
      <c r="P155" s="337">
        <v>7.9196946340747161</v>
      </c>
    </row>
    <row r="156" spans="2:16" x14ac:dyDescent="0.25">
      <c r="B156" s="134">
        <v>2.5000000000000001E-2</v>
      </c>
      <c r="C156" s="227">
        <v>0.24099999999999999</v>
      </c>
      <c r="D156" s="227">
        <v>1.9371433164536611</v>
      </c>
      <c r="E156" s="227">
        <v>99.228357849047484</v>
      </c>
      <c r="F156" s="337">
        <v>0.7716421509525162</v>
      </c>
      <c r="G156" s="134">
        <v>2.5000000000000001E-2</v>
      </c>
      <c r="H156" s="341">
        <v>0.99199999999999999</v>
      </c>
      <c r="I156" s="227">
        <v>7.1827844875025342</v>
      </c>
      <c r="J156" s="227">
        <v>99.451154169200905</v>
      </c>
      <c r="K156" s="337">
        <v>0.54884583079909532</v>
      </c>
      <c r="L156" s="134">
        <v>2.5000000000000001E-2</v>
      </c>
      <c r="M156" s="71">
        <v>0.84079999999999999</v>
      </c>
      <c r="N156" s="227">
        <v>6.1719151435073041</v>
      </c>
      <c r="O156" s="227">
        <v>98.25222050943259</v>
      </c>
      <c r="P156" s="337">
        <v>1.7477794905674102</v>
      </c>
    </row>
    <row r="157" spans="2:16" ht="15.75" thickBot="1" x14ac:dyDescent="0.3">
      <c r="B157" s="136" t="s">
        <v>70</v>
      </c>
      <c r="C157" s="348">
        <v>9.6000000000000085E-2</v>
      </c>
      <c r="D157" s="227">
        <v>0.77164215095249644</v>
      </c>
      <c r="E157" s="227">
        <v>99.999999999999986</v>
      </c>
      <c r="F157" s="337">
        <v>0</v>
      </c>
      <c r="G157" s="136" t="s">
        <v>70</v>
      </c>
      <c r="H157" s="349">
        <v>7.5799999999997425E-2</v>
      </c>
      <c r="I157" s="227">
        <v>0.54884583079906613</v>
      </c>
      <c r="J157" s="227">
        <v>99.999999999999972</v>
      </c>
      <c r="K157" s="337">
        <v>0</v>
      </c>
      <c r="L157" s="136" t="s">
        <v>70</v>
      </c>
      <c r="M157" s="349">
        <v>0.23810000000000109</v>
      </c>
      <c r="N157" s="227">
        <v>1.7477794905674309</v>
      </c>
      <c r="O157" s="227">
        <v>100.00000000000001</v>
      </c>
      <c r="P157" s="337">
        <v>0</v>
      </c>
    </row>
    <row r="158" spans="2:16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50">
        <v>13.8108</v>
      </c>
      <c r="I158" s="140"/>
      <c r="J158" s="141"/>
      <c r="K158" s="142"/>
      <c r="L158" s="138" t="s">
        <v>24</v>
      </c>
      <c r="M158" s="139">
        <v>13.622999999999999</v>
      </c>
      <c r="N158" s="351">
        <v>100.00000000000001</v>
      </c>
      <c r="O158" s="141"/>
      <c r="P158" s="142"/>
    </row>
  </sheetData>
  <mergeCells count="41">
    <mergeCell ref="AL1:AL2"/>
    <mergeCell ref="AB2:AC2"/>
    <mergeCell ref="AD2:AE2"/>
    <mergeCell ref="AG1:AG2"/>
    <mergeCell ref="AH1:AH2"/>
    <mergeCell ref="AI1:AI2"/>
    <mergeCell ref="AJ1:AJ2"/>
    <mergeCell ref="AK1:AK2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Q115:U115"/>
    <mergeCell ref="B130:F130"/>
    <mergeCell ref="G130:K130"/>
    <mergeCell ref="L130:P130"/>
    <mergeCell ref="Q130:U130"/>
    <mergeCell ref="B145:F145"/>
    <mergeCell ref="G145:K145"/>
    <mergeCell ref="L145:P145"/>
    <mergeCell ref="B115:F115"/>
    <mergeCell ref="G115:K115"/>
    <mergeCell ref="L115:P1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N40"/>
  <sheetViews>
    <sheetView topLeftCell="A12" zoomScaleNormal="100" workbookViewId="0">
      <selection activeCell="J44" sqref="J44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</cols>
  <sheetData>
    <row r="1" spans="1:14" ht="15.75" thickBot="1" x14ac:dyDescent="0.3">
      <c r="A1" s="473" t="s">
        <v>95</v>
      </c>
      <c r="B1" s="488"/>
      <c r="C1" s="488"/>
      <c r="D1" s="488"/>
      <c r="E1" s="488"/>
      <c r="F1" s="488"/>
      <c r="G1" s="488"/>
      <c r="H1" s="488"/>
      <c r="I1" s="488"/>
      <c r="J1" s="488"/>
      <c r="K1" s="488"/>
      <c r="L1" s="488"/>
      <c r="M1" s="488"/>
      <c r="N1" s="473"/>
    </row>
    <row r="2" spans="1:14" x14ac:dyDescent="0.25">
      <c r="A2" s="228"/>
      <c r="B2" s="489" t="s">
        <v>110</v>
      </c>
      <c r="C2" s="490"/>
      <c r="D2" s="491"/>
      <c r="E2" s="489" t="s">
        <v>107</v>
      </c>
      <c r="F2" s="490"/>
      <c r="G2" s="491"/>
      <c r="H2" s="489" t="s">
        <v>109</v>
      </c>
      <c r="I2" s="490"/>
      <c r="J2" s="491"/>
      <c r="K2" s="489" t="s">
        <v>75</v>
      </c>
      <c r="L2" s="490"/>
      <c r="M2" s="491"/>
      <c r="N2" s="244"/>
    </row>
    <row r="3" spans="1:14" x14ac:dyDescent="0.25">
      <c r="A3" s="229" t="s">
        <v>76</v>
      </c>
      <c r="B3" s="237" t="s">
        <v>77</v>
      </c>
      <c r="C3" s="215" t="s">
        <v>96</v>
      </c>
      <c r="D3" s="238" t="s">
        <v>78</v>
      </c>
      <c r="E3" s="237" t="s">
        <v>77</v>
      </c>
      <c r="F3" s="215" t="s">
        <v>97</v>
      </c>
      <c r="G3" s="238" t="s">
        <v>78</v>
      </c>
      <c r="H3" s="237" t="s">
        <v>77</v>
      </c>
      <c r="I3" s="215" t="s">
        <v>98</v>
      </c>
      <c r="J3" s="238" t="s">
        <v>78</v>
      </c>
      <c r="K3" s="237" t="s">
        <v>77</v>
      </c>
      <c r="L3" s="215" t="s">
        <v>99</v>
      </c>
      <c r="M3" s="238" t="s">
        <v>78</v>
      </c>
      <c r="N3" s="245" t="s">
        <v>27</v>
      </c>
    </row>
    <row r="4" spans="1:14" x14ac:dyDescent="0.25">
      <c r="A4" s="230" t="s">
        <v>79</v>
      </c>
      <c r="B4" s="239">
        <f>'Spring Weights'!AJ33</f>
        <v>-16.521599999999999</v>
      </c>
      <c r="C4" s="494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93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92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246">
        <v>0.22851828638601948</v>
      </c>
    </row>
    <row r="5" spans="1:14" x14ac:dyDescent="0.25">
      <c r="A5" s="230" t="s">
        <v>80</v>
      </c>
      <c r="B5" s="239">
        <f>'Spring Weights'!AJ34</f>
        <v>-4.8291000000000004</v>
      </c>
      <c r="C5" s="494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93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92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246">
        <v>0.22851828638601948</v>
      </c>
    </row>
    <row r="6" spans="1:14" x14ac:dyDescent="0.25">
      <c r="A6" s="231" t="s">
        <v>81</v>
      </c>
      <c r="B6" s="239">
        <f>'Spring Weights'!AJ35</f>
        <v>16.670300000000005</v>
      </c>
      <c r="C6" s="494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93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92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47">
        <v>-0.3027637470411495</v>
      </c>
    </row>
    <row r="7" spans="1:14" x14ac:dyDescent="0.25">
      <c r="A7" s="232" t="s">
        <v>82</v>
      </c>
      <c r="B7" s="239">
        <f>'Spring Weights'!AJ36</f>
        <v>-1.115199999999998</v>
      </c>
      <c r="C7" s="494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93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92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48">
        <v>-9.3318329100743891E-2</v>
      </c>
    </row>
    <row r="8" spans="1:14" x14ac:dyDescent="0.25">
      <c r="A8" s="233" t="s">
        <v>83</v>
      </c>
      <c r="B8" s="239">
        <f>'Spring Weights'!AJ37</f>
        <v>-12.028199999999998</v>
      </c>
      <c r="C8" s="494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93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92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249">
        <v>5.0766638815107075E-2</v>
      </c>
    </row>
    <row r="9" spans="1:14" x14ac:dyDescent="0.25">
      <c r="A9" s="233" t="s">
        <v>84</v>
      </c>
      <c r="B9" s="239">
        <f>'Spring Weights'!AJ38</f>
        <v>0.53389999999999915</v>
      </c>
      <c r="C9" s="494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93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92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249">
        <v>5.0766638815107075E-2</v>
      </c>
    </row>
    <row r="10" spans="1:14" x14ac:dyDescent="0.25">
      <c r="A10" s="234" t="s">
        <v>85</v>
      </c>
      <c r="B10" s="239">
        <f>'Spring Weights'!AJ39</f>
        <v>0.25489999999999924</v>
      </c>
      <c r="C10" s="494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93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92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50">
        <v>-3.8520880931257544E-2</v>
      </c>
    </row>
    <row r="11" spans="1:14" x14ac:dyDescent="0.25">
      <c r="A11" s="234" t="s">
        <v>86</v>
      </c>
      <c r="B11" s="239">
        <f>'Spring Weights'!AJ40</f>
        <v>-5.1542999999999992</v>
      </c>
      <c r="C11" s="494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93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92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50">
        <v>-3.8520880931257544E-2</v>
      </c>
    </row>
    <row r="12" spans="1:14" x14ac:dyDescent="0.25">
      <c r="A12" s="235" t="s">
        <v>87</v>
      </c>
      <c r="B12" s="239">
        <f>'Spring Weights'!AJ41</f>
        <v>-5.1999999999985391E-3</v>
      </c>
      <c r="C12" s="494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93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92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47">
        <v>-6.340384840026668E-2</v>
      </c>
    </row>
    <row r="13" spans="1:14" x14ac:dyDescent="0.25">
      <c r="A13" s="235" t="s">
        <v>88</v>
      </c>
      <c r="B13" s="239">
        <f>'Spring Weights'!AJ42</f>
        <v>-1.8081999999999994</v>
      </c>
      <c r="C13" s="494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93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92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47">
        <v>-6.340384840026668E-2</v>
      </c>
    </row>
    <row r="14" spans="1:14" ht="15.75" thickBot="1" x14ac:dyDescent="0.3">
      <c r="A14" s="236" t="s">
        <v>89</v>
      </c>
      <c r="B14" s="239">
        <f>'Spring Weights'!AJ43</f>
        <v>-3.2297000000000011</v>
      </c>
      <c r="C14" s="494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93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92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51">
        <v>-3.2730377491297959E-2</v>
      </c>
    </row>
    <row r="15" spans="1:14" x14ac:dyDescent="0.25">
      <c r="F15">
        <v>0</v>
      </c>
    </row>
    <row r="16" spans="1:14" ht="15.75" thickBot="1" x14ac:dyDescent="0.3">
      <c r="A16" s="473" t="s">
        <v>105</v>
      </c>
      <c r="B16" s="488"/>
      <c r="C16" s="488"/>
      <c r="D16" s="488"/>
      <c r="E16" s="488"/>
      <c r="F16" s="488"/>
      <c r="G16" s="488"/>
      <c r="H16" s="488"/>
      <c r="I16" s="488"/>
      <c r="J16" s="488"/>
      <c r="K16" s="488"/>
      <c r="L16" s="488"/>
      <c r="M16" s="488"/>
      <c r="N16" s="473"/>
    </row>
    <row r="17" spans="1:14" x14ac:dyDescent="0.25">
      <c r="A17" s="228"/>
      <c r="B17" s="489" t="s">
        <v>110</v>
      </c>
      <c r="C17" s="490"/>
      <c r="D17" s="491"/>
      <c r="E17" s="489" t="s">
        <v>108</v>
      </c>
      <c r="F17" s="490"/>
      <c r="G17" s="491"/>
      <c r="H17" s="489" t="s">
        <v>109</v>
      </c>
      <c r="I17" s="490"/>
      <c r="J17" s="491"/>
      <c r="K17" s="489" t="s">
        <v>75</v>
      </c>
      <c r="L17" s="490"/>
      <c r="M17" s="491"/>
      <c r="N17" s="244"/>
    </row>
    <row r="18" spans="1:14" x14ac:dyDescent="0.25">
      <c r="A18" s="229" t="s">
        <v>76</v>
      </c>
      <c r="B18" s="237" t="s">
        <v>77</v>
      </c>
      <c r="C18" s="215" t="s">
        <v>96</v>
      </c>
      <c r="D18" s="238" t="s">
        <v>78</v>
      </c>
      <c r="E18" s="237" t="s">
        <v>77</v>
      </c>
      <c r="F18" s="215" t="s">
        <v>97</v>
      </c>
      <c r="G18" s="238" t="s">
        <v>78</v>
      </c>
      <c r="H18" s="237" t="s">
        <v>77</v>
      </c>
      <c r="I18" s="215" t="s">
        <v>98</v>
      </c>
      <c r="J18" s="238" t="s">
        <v>78</v>
      </c>
      <c r="K18" s="237" t="s">
        <v>77</v>
      </c>
      <c r="L18" s="215" t="s">
        <v>99</v>
      </c>
      <c r="M18" s="238" t="s">
        <v>78</v>
      </c>
      <c r="N18" s="245" t="s">
        <v>27</v>
      </c>
    </row>
    <row r="19" spans="1:14" x14ac:dyDescent="0.25">
      <c r="A19" s="230" t="s">
        <v>79</v>
      </c>
      <c r="B19" s="239">
        <f>'Summer Weights'!AK32</f>
        <v>-0.59709999999999996</v>
      </c>
      <c r="C19" s="495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93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93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93">
        <f>'Summer Weights'!AI4</f>
        <v>0.20310881995133825</v>
      </c>
      <c r="M19" s="421">
        <f>K19/L19</f>
        <v>0.18061966240201743</v>
      </c>
      <c r="N19" s="379">
        <v>-0.10058679002726996</v>
      </c>
    </row>
    <row r="20" spans="1:14" x14ac:dyDescent="0.25">
      <c r="A20" s="230" t="s">
        <v>80</v>
      </c>
      <c r="B20" s="239">
        <f>'Summer Weights'!AK33</f>
        <v>1.1436999999999999</v>
      </c>
      <c r="C20" s="495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93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93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93">
        <f>'Summer Weights'!AI5</f>
        <v>0.24768143380032806</v>
      </c>
      <c r="M20" s="421">
        <f t="shared" ref="M20:M27" si="7">K20/L20</f>
        <v>0.45650263746076064</v>
      </c>
      <c r="N20" s="379">
        <v>-0.10058679002726996</v>
      </c>
    </row>
    <row r="21" spans="1:14" x14ac:dyDescent="0.25">
      <c r="A21" s="231" t="s">
        <v>81</v>
      </c>
      <c r="B21" s="239">
        <f>'Summer Weights'!AK34</f>
        <v>4.7496999999999998</v>
      </c>
      <c r="C21" s="495">
        <f>'Summer Weights'!AD6</f>
        <v>1.5595000000000001</v>
      </c>
      <c r="D21" s="240">
        <f t="shared" si="4"/>
        <v>3.0456556588650203</v>
      </c>
      <c r="E21" s="242">
        <f>'Summer Weights'!AL34</f>
        <v>-0.38919999999999977</v>
      </c>
      <c r="F21" s="493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93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93">
        <f>'Summer Weights'!AI6</f>
        <v>0.18703707902634226</v>
      </c>
      <c r="M21" s="421">
        <f t="shared" si="7"/>
        <v>0.25528328492852753</v>
      </c>
      <c r="N21" s="423">
        <v>-0.32001589401318498</v>
      </c>
    </row>
    <row r="22" spans="1:14" x14ac:dyDescent="0.25">
      <c r="A22" s="233" t="s">
        <v>83</v>
      </c>
      <c r="B22" s="239">
        <f>'Summer Weights'!AK36</f>
        <v>-2.7269000000000001</v>
      </c>
      <c r="C22" s="495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93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93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93">
        <f>'Summer Weights'!AI8</f>
        <v>0.45884337735094055</v>
      </c>
      <c r="M22" s="421">
        <f>K22/L22</f>
        <v>-0.2142122573951242</v>
      </c>
      <c r="N22" s="381">
        <v>0.11743877238132332</v>
      </c>
    </row>
    <row r="23" spans="1:14" x14ac:dyDescent="0.25">
      <c r="A23" s="233" t="s">
        <v>84</v>
      </c>
      <c r="B23" s="239">
        <f>'Summer Weights'!AK37</f>
        <v>-3.7258000000000004</v>
      </c>
      <c r="C23" s="495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93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93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93">
        <f>'Summer Weights'!AI9</f>
        <v>0.53364981622151375</v>
      </c>
      <c r="M23" s="421">
        <f t="shared" si="7"/>
        <v>-0.12091619396052283</v>
      </c>
      <c r="N23" s="381">
        <v>0.11743877238132332</v>
      </c>
    </row>
    <row r="24" spans="1:14" x14ac:dyDescent="0.25">
      <c r="A24" s="234" t="s">
        <v>86</v>
      </c>
      <c r="B24" s="239">
        <f>'Summer Weights'!AK38</f>
        <v>-5.5202999999999998</v>
      </c>
      <c r="C24" s="495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93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93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93">
        <f>'Summer Weights'!AI10</f>
        <v>0.23523687411480473</v>
      </c>
      <c r="M24" s="421">
        <f t="shared" si="7"/>
        <v>0.19235164956740658</v>
      </c>
      <c r="N24" s="225">
        <v>-4.5718099286610456E-2</v>
      </c>
    </row>
    <row r="25" spans="1:14" x14ac:dyDescent="0.25">
      <c r="A25" s="235" t="s">
        <v>87</v>
      </c>
      <c r="B25" s="239">
        <f>'Summer Weights'!AK39</f>
        <v>-2.0448999999999997</v>
      </c>
      <c r="C25" s="495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93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93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93">
        <f>'Summer Weights'!AI11</f>
        <v>0.27809010795681738</v>
      </c>
      <c r="M25" s="421">
        <f t="shared" si="7"/>
        <v>6.9338931211544927E-2</v>
      </c>
      <c r="N25" s="380">
        <v>-0.11251612892623995</v>
      </c>
    </row>
    <row r="26" spans="1:14" x14ac:dyDescent="0.25">
      <c r="A26" s="235" t="s">
        <v>88</v>
      </c>
      <c r="B26" s="239">
        <f>'Summer Weights'!AK40</f>
        <v>-0.77380000000000015</v>
      </c>
      <c r="C26" s="495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93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93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93">
        <f>'Summer Weights'!AI12</f>
        <v>0.3598969808875932</v>
      </c>
      <c r="M26" s="421">
        <f t="shared" si="7"/>
        <v>0.30506992688237528</v>
      </c>
      <c r="N26" s="380">
        <v>-0.11251612892623995</v>
      </c>
    </row>
    <row r="27" spans="1:14" ht="15.75" thickBot="1" x14ac:dyDescent="0.3">
      <c r="A27" s="236" t="s">
        <v>89</v>
      </c>
      <c r="B27" s="239">
        <f>'Summer Weights'!AK41</f>
        <v>-0.69299999999999962</v>
      </c>
      <c r="C27" s="495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93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93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93">
        <f>'Summer Weights'!AI13</f>
        <v>0.8784301134521878</v>
      </c>
      <c r="M27" s="422">
        <f t="shared" si="7"/>
        <v>0.23687120662044178</v>
      </c>
      <c r="N27" s="382">
        <v>-4.9570413884485784E-2</v>
      </c>
    </row>
    <row r="30" spans="1:14" ht="15.75" thickBot="1" x14ac:dyDescent="0.3">
      <c r="A30" s="473" t="s">
        <v>106</v>
      </c>
      <c r="B30" s="488"/>
      <c r="C30" s="488"/>
      <c r="D30" s="488"/>
      <c r="E30" s="488"/>
      <c r="F30" s="488"/>
      <c r="G30" s="488"/>
      <c r="H30" s="488"/>
      <c r="I30" s="488"/>
      <c r="J30" s="488"/>
      <c r="K30" s="488"/>
      <c r="L30" s="488"/>
      <c r="M30" s="488"/>
      <c r="N30" s="473"/>
    </row>
    <row r="31" spans="1:14" x14ac:dyDescent="0.25">
      <c r="A31" s="228"/>
      <c r="B31" s="489" t="s">
        <v>110</v>
      </c>
      <c r="C31" s="490"/>
      <c r="D31" s="491"/>
      <c r="E31" s="489" t="s">
        <v>108</v>
      </c>
      <c r="F31" s="490"/>
      <c r="G31" s="491"/>
      <c r="H31" s="489" t="s">
        <v>109</v>
      </c>
      <c r="I31" s="490"/>
      <c r="J31" s="491"/>
      <c r="K31" s="489" t="s">
        <v>75</v>
      </c>
      <c r="L31" s="490"/>
      <c r="M31" s="491"/>
      <c r="N31" s="244"/>
    </row>
    <row r="32" spans="1:14" x14ac:dyDescent="0.25">
      <c r="A32" s="229" t="s">
        <v>76</v>
      </c>
      <c r="B32" s="237" t="s">
        <v>77</v>
      </c>
      <c r="C32" s="215" t="s">
        <v>96</v>
      </c>
      <c r="D32" s="238" t="s">
        <v>78</v>
      </c>
      <c r="E32" s="237" t="s">
        <v>77</v>
      </c>
      <c r="F32" s="215" t="s">
        <v>97</v>
      </c>
      <c r="G32" s="238" t="s">
        <v>78</v>
      </c>
      <c r="H32" s="237" t="s">
        <v>77</v>
      </c>
      <c r="I32" s="215" t="s">
        <v>98</v>
      </c>
      <c r="J32" s="238" t="s">
        <v>78</v>
      </c>
      <c r="K32" s="237" t="s">
        <v>77</v>
      </c>
      <c r="L32" s="215" t="s">
        <v>99</v>
      </c>
      <c r="M32" s="238" t="s">
        <v>78</v>
      </c>
      <c r="N32" s="245" t="s">
        <v>27</v>
      </c>
    </row>
    <row r="33" spans="1:14" x14ac:dyDescent="0.25">
      <c r="A33" s="230" t="s">
        <v>79</v>
      </c>
      <c r="B33" s="239">
        <v>-0.59709999999999996</v>
      </c>
      <c r="C33" s="495">
        <f>C19</f>
        <v>1.5851</v>
      </c>
      <c r="D33" s="240">
        <v>-0.37669547662608038</v>
      </c>
      <c r="E33" s="242">
        <v>0.40596427983817573</v>
      </c>
      <c r="F33" s="493">
        <f>F19</f>
        <v>7.529399999999999</v>
      </c>
      <c r="G33" s="240">
        <v>5.3917215161656415E-2</v>
      </c>
      <c r="H33" s="242">
        <v>0.53845027367133813</v>
      </c>
      <c r="I33" s="492">
        <f>I19</f>
        <v>3.7933434306569351</v>
      </c>
      <c r="J33" s="240">
        <v>0.14194609149272011</v>
      </c>
      <c r="K33" s="239">
        <v>3.6685446490482859E-2</v>
      </c>
      <c r="L33" s="492">
        <f>L19</f>
        <v>0.20310881995133825</v>
      </c>
      <c r="M33" s="421">
        <v>0.18061966240201743</v>
      </c>
      <c r="N33" s="379">
        <v>-0.10058679002726996</v>
      </c>
    </row>
    <row r="34" spans="1:14" x14ac:dyDescent="0.25">
      <c r="A34" s="231" t="s">
        <v>81</v>
      </c>
      <c r="B34" s="239">
        <v>4.7496999999999998</v>
      </c>
      <c r="C34" s="495">
        <f>C21</f>
        <v>1.5595000000000001</v>
      </c>
      <c r="D34" s="240">
        <v>3.0456556588650203</v>
      </c>
      <c r="E34" s="242">
        <v>-4.2875485113030187E-2</v>
      </c>
      <c r="F34" s="493">
        <f>F21</f>
        <v>7.0016999999999996</v>
      </c>
      <c r="G34" s="240">
        <v>-6.1235821461973795E-3</v>
      </c>
      <c r="H34" s="242">
        <v>0.77072804517574856</v>
      </c>
      <c r="I34" s="492">
        <f>I21</f>
        <v>3.2029096365455167</v>
      </c>
      <c r="J34" s="240">
        <v>0.2406337151637577</v>
      </c>
      <c r="K34" s="239">
        <v>4.7747439937281255E-2</v>
      </c>
      <c r="L34" s="492">
        <f>L21</f>
        <v>0.18703707902634226</v>
      </c>
      <c r="M34" s="421">
        <v>0.25528328492852753</v>
      </c>
      <c r="N34" s="423">
        <v>-0.32001589401318498</v>
      </c>
    </row>
    <row r="35" spans="1:14" x14ac:dyDescent="0.25">
      <c r="A35" s="233" t="s">
        <v>83</v>
      </c>
      <c r="B35" s="239">
        <v>-2.7269000000000001</v>
      </c>
      <c r="C35" s="495">
        <f t="shared" ref="C35:C40" si="8">C22</f>
        <v>6.3570000000000002</v>
      </c>
      <c r="D35" s="240">
        <v>-0.42896020135283941</v>
      </c>
      <c r="E35" s="242">
        <v>0.11854131335046647</v>
      </c>
      <c r="F35" s="493">
        <f t="shared" ref="F35:F40" si="9">F22</f>
        <v>10.2044</v>
      </c>
      <c r="G35" s="240">
        <v>1.1616686267734161E-2</v>
      </c>
      <c r="H35" s="242">
        <v>-1.5595514376973254</v>
      </c>
      <c r="I35" s="492">
        <f t="shared" ref="I35:I40" si="10">I22</f>
        <v>7.0654710684273754</v>
      </c>
      <c r="J35" s="240">
        <v>-0.22072858590650893</v>
      </c>
      <c r="K35" s="239">
        <v>-9.8289875653147785E-2</v>
      </c>
      <c r="L35" s="492">
        <f t="shared" ref="L35:L40" si="11">L22</f>
        <v>0.45884337735094055</v>
      </c>
      <c r="M35" s="421">
        <v>-0.2142122573951242</v>
      </c>
      <c r="N35" s="381">
        <v>0.11743877238132332</v>
      </c>
    </row>
    <row r="36" spans="1:14" x14ac:dyDescent="0.25">
      <c r="A36" s="233" t="s">
        <v>84</v>
      </c>
      <c r="B36" s="239">
        <v>-3.7258000000000004</v>
      </c>
      <c r="C36" s="495">
        <f t="shared" si="8"/>
        <v>6.3470000000000004</v>
      </c>
      <c r="D36" s="240">
        <v>-0.58701748857728064</v>
      </c>
      <c r="E36" s="242">
        <v>0.20527559701143749</v>
      </c>
      <c r="F36" s="493">
        <f t="shared" si="9"/>
        <v>8.2335999999999991</v>
      </c>
      <c r="G36" s="240">
        <v>2.4931451249931683E-2</v>
      </c>
      <c r="H36" s="242">
        <v>0.76175130767380761</v>
      </c>
      <c r="I36" s="492">
        <f t="shared" si="10"/>
        <v>5.0778449889732853</v>
      </c>
      <c r="J36" s="240">
        <v>0.15001468326189096</v>
      </c>
      <c r="K36" s="239">
        <v>-6.4526904685237904E-2</v>
      </c>
      <c r="L36" s="492">
        <f t="shared" si="11"/>
        <v>0.53364981622151375</v>
      </c>
      <c r="M36" s="421">
        <v>-0.12091619396052283</v>
      </c>
      <c r="N36" s="381">
        <v>0.11743877238132332</v>
      </c>
    </row>
    <row r="37" spans="1:14" x14ac:dyDescent="0.25">
      <c r="A37" s="234" t="s">
        <v>86</v>
      </c>
      <c r="B37" s="239">
        <v>-5.5202999999999998</v>
      </c>
      <c r="C37" s="495">
        <f t="shared" si="8"/>
        <v>6.3075000000000001</v>
      </c>
      <c r="D37" s="240">
        <v>-0.87519619500594525</v>
      </c>
      <c r="E37" s="242">
        <v>0.25186380023202659</v>
      </c>
      <c r="F37" s="493">
        <f t="shared" si="9"/>
        <v>6.8244000000000007</v>
      </c>
      <c r="G37" s="240">
        <v>3.6906365428759531E-2</v>
      </c>
      <c r="H37" s="242">
        <v>0.65548799899290877</v>
      </c>
      <c r="I37" s="492">
        <f t="shared" si="10"/>
        <v>3.4966024327251528</v>
      </c>
      <c r="J37" s="240">
        <v>0.18746426326828355</v>
      </c>
      <c r="K37" s="239">
        <v>4.5248200775063058E-2</v>
      </c>
      <c r="L37" s="492">
        <f t="shared" si="11"/>
        <v>0.23523687411480473</v>
      </c>
      <c r="M37" s="421">
        <v>0.19235164956740658</v>
      </c>
      <c r="N37" s="225">
        <v>-4.5718099286610456E-2</v>
      </c>
    </row>
    <row r="38" spans="1:14" x14ac:dyDescent="0.25">
      <c r="A38" s="235" t="s">
        <v>87</v>
      </c>
      <c r="B38" s="239">
        <v>-2.0448999999999997</v>
      </c>
      <c r="C38" s="495">
        <f t="shared" si="8"/>
        <v>3.1258999999999997</v>
      </c>
      <c r="D38" s="240">
        <v>-0.65417959627627242</v>
      </c>
      <c r="E38" s="242">
        <v>1.849413921397858</v>
      </c>
      <c r="F38" s="493">
        <f t="shared" si="9"/>
        <v>7.5085999999999995</v>
      </c>
      <c r="G38" s="240">
        <v>0.24630609186770611</v>
      </c>
      <c r="H38" s="242">
        <v>0.63760360773591351</v>
      </c>
      <c r="I38" s="492">
        <f t="shared" si="10"/>
        <v>4.2943881967213136</v>
      </c>
      <c r="J38" s="240">
        <v>0.14847367739663409</v>
      </c>
      <c r="K38" s="239">
        <v>1.9282470866228862E-2</v>
      </c>
      <c r="L38" s="492">
        <f t="shared" si="11"/>
        <v>0.27809010795681738</v>
      </c>
      <c r="M38" s="421">
        <v>6.9338931211544927E-2</v>
      </c>
      <c r="N38" s="380">
        <v>-0.11251612892623995</v>
      </c>
    </row>
    <row r="39" spans="1:14" x14ac:dyDescent="0.25">
      <c r="A39" s="235" t="s">
        <v>88</v>
      </c>
      <c r="B39" s="239">
        <v>-0.77380000000000015</v>
      </c>
      <c r="C39" s="495">
        <f t="shared" si="8"/>
        <v>1.2892000000000001</v>
      </c>
      <c r="D39" s="240">
        <v>-0.60021718895439036</v>
      </c>
      <c r="E39" s="242">
        <v>-0.87190683761703458</v>
      </c>
      <c r="F39" s="493">
        <f t="shared" si="9"/>
        <v>8.2502999999999993</v>
      </c>
      <c r="G39" s="240">
        <v>-0.10568183431112016</v>
      </c>
      <c r="H39" s="242">
        <v>0.51081309197247027</v>
      </c>
      <c r="I39" s="492">
        <f t="shared" si="10"/>
        <v>5.5288184321347602</v>
      </c>
      <c r="J39" s="240">
        <v>9.2391005102194612E-2</v>
      </c>
      <c r="K39" s="239">
        <v>0.10979374564456568</v>
      </c>
      <c r="L39" s="492">
        <f t="shared" si="11"/>
        <v>0.3598969808875932</v>
      </c>
      <c r="M39" s="421">
        <v>0.30506992688237528</v>
      </c>
      <c r="N39" s="380">
        <v>-0.11251612892623995</v>
      </c>
    </row>
    <row r="40" spans="1:14" ht="15.75" thickBot="1" x14ac:dyDescent="0.3">
      <c r="A40" s="236" t="s">
        <v>89</v>
      </c>
      <c r="B40" s="239">
        <v>-0.69299999999999962</v>
      </c>
      <c r="C40" s="495">
        <f t="shared" si="8"/>
        <v>2.1473999999999998</v>
      </c>
      <c r="D40" s="241">
        <v>-0.32271584241408202</v>
      </c>
      <c r="E40" s="242">
        <v>-0.90590974459061657</v>
      </c>
      <c r="F40" s="493">
        <f t="shared" si="9"/>
        <v>9.2515999999999998</v>
      </c>
      <c r="G40" s="241">
        <v>-9.7919251220396103E-2</v>
      </c>
      <c r="H40" s="242">
        <v>2.7966349436854614</v>
      </c>
      <c r="I40" s="492">
        <f t="shared" si="10"/>
        <v>4.0606493176648994</v>
      </c>
      <c r="J40" s="241">
        <v>0.68871619411195129</v>
      </c>
      <c r="K40" s="239">
        <v>0.20807480090515129</v>
      </c>
      <c r="L40" s="492">
        <f t="shared" si="11"/>
        <v>0.8784301134521878</v>
      </c>
      <c r="M40" s="422">
        <v>0.73881089123312471</v>
      </c>
      <c r="N40" s="382">
        <v>-4.9570413884485784E-2</v>
      </c>
    </row>
  </sheetData>
  <mergeCells count="15"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  <mergeCell ref="A30:N30"/>
    <mergeCell ref="B31:D31"/>
    <mergeCell ref="E31:G31"/>
    <mergeCell ref="H31:J31"/>
    <mergeCell ref="K31:M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Weights</vt:lpstr>
      <vt:lpstr>Summer Weights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2025-03-14T19:48:57Z</dcterms:modified>
</cp:coreProperties>
</file>