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settling_velocity\"/>
    </mc:Choice>
  </mc:AlternateContent>
  <xr:revisionPtr revIDLastSave="0" documentId="13_ncr:1_{76860313-0A10-454A-9D4D-FE6F3F5D38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I25" i="1"/>
  <c r="O25" i="1" s="1"/>
  <c r="I30" i="1"/>
  <c r="Q30" i="1" s="1"/>
  <c r="I41" i="1"/>
  <c r="O41" i="1" s="1"/>
  <c r="H46" i="1"/>
  <c r="K4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C16" i="1"/>
  <c r="I11" i="1" s="1"/>
  <c r="O11" i="1" s="1"/>
  <c r="C11" i="1"/>
  <c r="H8" i="1" s="1"/>
  <c r="M8" i="1" s="1"/>
  <c r="C2" i="1"/>
  <c r="C1" i="1"/>
  <c r="H38" i="1" l="1"/>
  <c r="H34" i="1"/>
  <c r="K8" i="1"/>
  <c r="N11" i="1"/>
  <c r="J8" i="1"/>
  <c r="R8" i="1" s="1"/>
  <c r="Q11" i="1"/>
  <c r="O30" i="1"/>
  <c r="H14" i="1"/>
  <c r="N30" i="1"/>
  <c r="S30" i="1" s="1"/>
  <c r="I46" i="1"/>
  <c r="N41" i="1"/>
  <c r="N25" i="1"/>
  <c r="J46" i="1"/>
  <c r="Q41" i="1"/>
  <c r="S41" i="1" s="1"/>
  <c r="Q25" i="1"/>
  <c r="M46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H7" i="1"/>
  <c r="I34" i="1"/>
  <c r="I18" i="1"/>
  <c r="H3" i="1"/>
  <c r="H26" i="1"/>
  <c r="H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5" i="1"/>
  <c r="H44" i="1"/>
  <c r="H36" i="1"/>
  <c r="H28" i="1"/>
  <c r="H20" i="1"/>
  <c r="H12" i="1"/>
  <c r="H4" i="1"/>
  <c r="I40" i="1"/>
  <c r="I32" i="1"/>
  <c r="I24" i="1"/>
  <c r="I16" i="1"/>
  <c r="H43" i="1"/>
  <c r="H35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H9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O4" i="1" l="1"/>
  <c r="Q4" i="1"/>
  <c r="N4" i="1"/>
  <c r="K32" i="1"/>
  <c r="J32" i="1"/>
  <c r="M32" i="1"/>
  <c r="R32" i="1" s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R45" i="1" s="1"/>
  <c r="O17" i="1"/>
  <c r="Q17" i="1"/>
  <c r="S17" i="1" s="1"/>
  <c r="N17" i="1"/>
  <c r="K30" i="1"/>
  <c r="J30" i="1"/>
  <c r="M30" i="1"/>
  <c r="K39" i="1"/>
  <c r="M39" i="1"/>
  <c r="J39" i="1"/>
  <c r="S11" i="1"/>
  <c r="K40" i="1"/>
  <c r="M40" i="1"/>
  <c r="J40" i="1"/>
  <c r="K33" i="1"/>
  <c r="M33" i="1"/>
  <c r="J33" i="1"/>
  <c r="K6" i="1"/>
  <c r="J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S22" i="1" s="1"/>
  <c r="O16" i="1"/>
  <c r="Q16" i="1"/>
  <c r="S16" i="1" s="1"/>
  <c r="N16" i="1"/>
  <c r="O33" i="1"/>
  <c r="Q33" i="1"/>
  <c r="S33" i="1" s="1"/>
  <c r="N33" i="1"/>
  <c r="Q14" i="1"/>
  <c r="O14" i="1"/>
  <c r="N14" i="1"/>
  <c r="O20" i="1"/>
  <c r="Q20" i="1"/>
  <c r="N20" i="1"/>
  <c r="O24" i="1"/>
  <c r="N24" i="1"/>
  <c r="Q24" i="1"/>
  <c r="S24" i="1" s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S36" i="1" s="1"/>
  <c r="N36" i="1"/>
  <c r="Q29" i="1"/>
  <c r="O29" i="1"/>
  <c r="N29" i="1"/>
  <c r="N5" i="1"/>
  <c r="O5" i="1"/>
  <c r="Q5" i="1"/>
  <c r="K11" i="1"/>
  <c r="J11" i="1"/>
  <c r="M11" i="1"/>
  <c r="R11" i="1" s="1"/>
  <c r="O40" i="1"/>
  <c r="Q40" i="1"/>
  <c r="N40" i="1"/>
  <c r="K13" i="1"/>
  <c r="J13" i="1"/>
  <c r="M13" i="1"/>
  <c r="O27" i="1"/>
  <c r="Q27" i="1"/>
  <c r="N27" i="1"/>
  <c r="K3" i="1"/>
  <c r="J3" i="1"/>
  <c r="M3" i="1"/>
  <c r="K31" i="1"/>
  <c r="J31" i="1"/>
  <c r="M31" i="1"/>
  <c r="K23" i="1"/>
  <c r="J23" i="1"/>
  <c r="M23" i="1"/>
  <c r="R23" i="1" s="1"/>
  <c r="Q46" i="1"/>
  <c r="S46" i="1" s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S44" i="1" s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R4" i="1" s="1"/>
  <c r="K21" i="1"/>
  <c r="J21" i="1"/>
  <c r="M21" i="1"/>
  <c r="O43" i="1"/>
  <c r="Q43" i="1"/>
  <c r="N43" i="1"/>
  <c r="O18" i="1"/>
  <c r="Q18" i="1"/>
  <c r="S18" i="1" s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S8" i="1" s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R29" i="1" s="1"/>
  <c r="K22" i="1"/>
  <c r="J22" i="1"/>
  <c r="M22" i="1"/>
  <c r="O34" i="1"/>
  <c r="Q34" i="1"/>
  <c r="N34" i="1"/>
  <c r="O42" i="1"/>
  <c r="Q42" i="1"/>
  <c r="N42" i="1"/>
  <c r="R46" i="1"/>
  <c r="K14" i="1"/>
  <c r="J14" i="1"/>
  <c r="M14" i="1"/>
  <c r="Q31" i="1"/>
  <c r="N31" i="1"/>
  <c r="O31" i="1"/>
  <c r="Q39" i="1"/>
  <c r="S39" i="1" s="1"/>
  <c r="N39" i="1"/>
  <c r="O39" i="1"/>
  <c r="K44" i="1"/>
  <c r="J44" i="1"/>
  <c r="M44" i="1"/>
  <c r="R44" i="1" s="1"/>
  <c r="O35" i="1"/>
  <c r="Q35" i="1"/>
  <c r="N35" i="1"/>
  <c r="O28" i="1"/>
  <c r="Q28" i="1"/>
  <c r="S28" i="1" s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R20" i="1" s="1"/>
  <c r="K37" i="1"/>
  <c r="J37" i="1"/>
  <c r="M37" i="1"/>
  <c r="R37" i="1" s="1"/>
  <c r="K42" i="1"/>
  <c r="M42" i="1"/>
  <c r="R42" i="1" s="1"/>
  <c r="J42" i="1"/>
  <c r="K7" i="1"/>
  <c r="M7" i="1"/>
  <c r="J7" i="1"/>
  <c r="K18" i="1"/>
  <c r="M18" i="1"/>
  <c r="R18" i="1" s="1"/>
  <c r="J18" i="1"/>
  <c r="S25" i="1"/>
  <c r="R35" i="1" l="1"/>
  <c r="R27" i="1"/>
  <c r="S45" i="1"/>
  <c r="S6" i="1"/>
  <c r="R3" i="1"/>
  <c r="S32" i="1"/>
  <c r="S20" i="1"/>
  <c r="R6" i="1"/>
  <c r="R17" i="1"/>
  <c r="S38" i="1"/>
  <c r="R39" i="1"/>
  <c r="S42" i="1"/>
  <c r="R25" i="1"/>
  <c r="R43" i="1"/>
  <c r="R7" i="1"/>
  <c r="S15" i="1"/>
  <c r="R16" i="1"/>
  <c r="S31" i="1"/>
  <c r="S43" i="1"/>
  <c r="S37" i="1"/>
  <c r="S19" i="1"/>
  <c r="S27" i="1"/>
  <c r="S29" i="1"/>
  <c r="R41" i="1"/>
  <c r="S14" i="1"/>
  <c r="S3" i="1"/>
  <c r="R33" i="1"/>
  <c r="S13" i="1"/>
  <c r="S40" i="1"/>
  <c r="S9" i="1"/>
  <c r="R26" i="1"/>
  <c r="R14" i="1"/>
  <c r="S34" i="1"/>
  <c r="R12" i="1"/>
  <c r="S7" i="1"/>
  <c r="S12" i="1"/>
  <c r="R19" i="1"/>
  <c r="R31" i="1"/>
  <c r="S10" i="1"/>
  <c r="S21" i="1"/>
  <c r="R30" i="1"/>
  <c r="R24" i="1"/>
  <c r="S35" i="1"/>
  <c r="R9" i="1"/>
  <c r="S26" i="1"/>
  <c r="R21" i="1"/>
  <c r="R36" i="1"/>
  <c r="R34" i="1"/>
  <c r="R13" i="1"/>
  <c r="R15" i="1"/>
  <c r="R28" i="1"/>
  <c r="S23" i="1"/>
  <c r="S4" i="1"/>
  <c r="R22" i="1"/>
  <c r="R38" i="1"/>
  <c r="S5" i="1"/>
  <c r="R10" i="1"/>
  <c r="R5" i="1"/>
  <c r="R40" i="1"/>
</calcChain>
</file>

<file path=xl/sharedStrings.xml><?xml version="1.0" encoding="utf-8"?>
<sst xmlns="http://schemas.openxmlformats.org/spreadsheetml/2006/main" count="67" uniqueCount="41">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</sst>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2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1.4017823180354434E-8</c:v>
                </c:pt>
                <c:pt idx="1">
                  <c:v>1.9113426683383231E-8</c:v>
                </c:pt>
                <c:pt idx="2">
                  <c:v>2.6085482204491071E-8</c:v>
                </c:pt>
                <c:pt idx="3">
                  <c:v>3.5470541257409259E-8</c:v>
                </c:pt>
                <c:pt idx="4">
                  <c:v>4.9279224081686282E-8</c:v>
                </c:pt>
                <c:pt idx="5">
                  <c:v>6.9103705690865201E-8</c:v>
                </c:pt>
                <c:pt idx="6">
                  <c:v>9.9031482031206226E-8</c:v>
                </c:pt>
                <c:pt idx="7">
                  <c:v>1.4044120925130168E-7</c:v>
                </c:pt>
                <c:pt idx="8">
                  <c:v>1.9975353126823717E-7</c:v>
                </c:pt>
                <c:pt idx="9">
                  <c:v>2.8676016842867436E-7</c:v>
                </c:pt>
                <c:pt idx="10">
                  <c:v>4.1614849048400125E-7</c:v>
                </c:pt>
                <c:pt idx="11">
                  <c:v>6.036602743388129E-7</c:v>
                </c:pt>
                <c:pt idx="12">
                  <c:v>8.8379644231848314E-7</c:v>
                </c:pt>
                <c:pt idx="13">
                  <c:v>1.2818752808259415E-6</c:v>
                </c:pt>
                <c:pt idx="14">
                  <c:v>1.8800107638772705E-6</c:v>
                </c:pt>
                <c:pt idx="15">
                  <c:v>2.7531600116744543E-6</c:v>
                </c:pt>
                <c:pt idx="16">
                  <c:v>4.0474687054052012E-6</c:v>
                </c:pt>
                <c:pt idx="17">
                  <c:v>5.9118682341706473E-6</c:v>
                </c:pt>
                <c:pt idx="18">
                  <c:v>8.6624379392982081E-6</c:v>
                </c:pt>
                <c:pt idx="19">
                  <c:v>1.2669434953095762E-5</c:v>
                </c:pt>
                <c:pt idx="20">
                  <c:v>1.8504887395372056E-5</c:v>
                </c:pt>
                <c:pt idx="21">
                  <c:v>2.6956275138075294E-5</c:v>
                </c:pt>
                <c:pt idx="22">
                  <c:v>3.9143071579567449E-5</c:v>
                </c:pt>
                <c:pt idx="23">
                  <c:v>5.664008329462944E-5</c:v>
                </c:pt>
                <c:pt idx="24">
                  <c:v>8.172370505128266E-5</c:v>
                </c:pt>
                <c:pt idx="25">
                  <c:v>1.1721747283301525E-4</c:v>
                </c:pt>
                <c:pt idx="26">
                  <c:v>1.6746533477574743E-4</c:v>
                </c:pt>
                <c:pt idx="27">
                  <c:v>2.3804599224853446E-4</c:v>
                </c:pt>
                <c:pt idx="28">
                  <c:v>3.3640092677809317E-4</c:v>
                </c:pt>
                <c:pt idx="29">
                  <c:v>4.7249447136549238E-4</c:v>
                </c:pt>
                <c:pt idx="30">
                  <c:v>6.5969913827887818E-4</c:v>
                </c:pt>
                <c:pt idx="31">
                  <c:v>9.150878242083103E-4</c:v>
                </c:pt>
                <c:pt idx="32">
                  <c:v>1.260886480934809E-3</c:v>
                </c:pt>
                <c:pt idx="33">
                  <c:v>1.7247277647738767E-3</c:v>
                </c:pt>
                <c:pt idx="34">
                  <c:v>2.3421364461188787E-3</c:v>
                </c:pt>
                <c:pt idx="35">
                  <c:v>3.1559973937069817E-3</c:v>
                </c:pt>
                <c:pt idx="36">
                  <c:v>4.2201322223992394E-3</c:v>
                </c:pt>
                <c:pt idx="37">
                  <c:v>5.5982370026057314E-3</c:v>
                </c:pt>
                <c:pt idx="38">
                  <c:v>7.3657700180677251E-3</c:v>
                </c:pt>
                <c:pt idx="39">
                  <c:v>9.6113413807938312E-3</c:v>
                </c:pt>
                <c:pt idx="40">
                  <c:v>1.2435574713294963E-2</c:v>
                </c:pt>
                <c:pt idx="41">
                  <c:v>1.5951236514174041E-2</c:v>
                </c:pt>
                <c:pt idx="42">
                  <c:v>2.0282970194103737E-2</c:v>
                </c:pt>
                <c:pt idx="43">
                  <c:v>2.5560694996022867E-2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49-4110-9CB9-D6D529D28E2A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1.6168263795272885E-8</c:v>
                </c:pt>
                <c:pt idx="1">
                  <c:v>2.2179499530329952E-8</c:v>
                </c:pt>
                <c:pt idx="2">
                  <c:v>3.0432715326831055E-8</c:v>
                </c:pt>
                <c:pt idx="3">
                  <c:v>4.1576617032786736E-8</c:v>
                </c:pt>
                <c:pt idx="4">
                  <c:v>5.8019763192214884E-8</c:v>
                </c:pt>
                <c:pt idx="5">
                  <c:v>8.1688284124639384E-8</c:v>
                </c:pt>
                <c:pt idx="6">
                  <c:v>1.1750424000718142E-7</c:v>
                </c:pt>
                <c:pt idx="7">
                  <c:v>1.6716279891026928E-7</c:v>
                </c:pt>
                <c:pt idx="8">
                  <c:v>2.3841084601437222E-7</c:v>
                </c:pt>
                <c:pt idx="9">
                  <c:v>3.4307294287229347E-7</c:v>
                </c:pt>
                <c:pt idx="10">
                  <c:v>4.9889105642755476E-7</c:v>
                </c:pt>
                <c:pt idx="11">
                  <c:v>7.2488951449729729E-7</c:v>
                </c:pt>
                <c:pt idx="12">
                  <c:v>1.0626969692404878E-6</c:v>
                </c:pt>
                <c:pt idx="13">
                  <c:v>1.5428304073235267E-6</c:v>
                </c:pt>
                <c:pt idx="14">
                  <c:v>2.2642019001303867E-6</c:v>
                </c:pt>
                <c:pt idx="15">
                  <c:v>3.3168664101705525E-6</c:v>
                </c:pt>
                <c:pt idx="16">
                  <c:v>4.8762694924656378E-6</c:v>
                </c:pt>
                <c:pt idx="17">
                  <c:v>7.120469554911893E-6</c:v>
                </c:pt>
                <c:pt idx="18">
                  <c:v>1.0427457838759609E-5</c:v>
                </c:pt>
                <c:pt idx="19">
                  <c:v>1.5238093142685537E-5</c:v>
                </c:pt>
                <c:pt idx="20">
                  <c:v>2.2232038919650909E-5</c:v>
                </c:pt>
                <c:pt idx="21">
                  <c:v>3.2341651242492524E-5</c:v>
                </c:pt>
                <c:pt idx="22">
                  <c:v>4.6887990818770055E-5</c:v>
                </c:pt>
                <c:pt idx="23">
                  <c:v>6.7722747250215196E-5</c:v>
                </c:pt>
                <c:pt idx="24">
                  <c:v>9.7513371489536723E-5</c:v>
                </c:pt>
                <c:pt idx="25">
                  <c:v>1.3954901698315128E-4</c:v>
                </c:pt>
                <c:pt idx="26">
                  <c:v>1.9887902082491745E-4</c:v>
                </c:pt>
                <c:pt idx="27">
                  <c:v>2.8195015842511271E-4</c:v>
                </c:pt>
                <c:pt idx="28">
                  <c:v>3.9731960900885163E-4</c:v>
                </c:pt>
                <c:pt idx="29">
                  <c:v>5.5639013469285282E-4</c:v>
                </c:pt>
                <c:pt idx="30">
                  <c:v>7.7439009991179977E-4</c:v>
                </c:pt>
                <c:pt idx="31">
                  <c:v>1.0706429814142755E-3</c:v>
                </c:pt>
                <c:pt idx="32">
                  <c:v>1.470167157810158E-3</c:v>
                </c:pt>
                <c:pt idx="33">
                  <c:v>2.0038585325272162E-3</c:v>
                </c:pt>
                <c:pt idx="34">
                  <c:v>2.7112182863252127E-3</c:v>
                </c:pt>
                <c:pt idx="35">
                  <c:v>3.6395729589742032E-3</c:v>
                </c:pt>
                <c:pt idx="36">
                  <c:v>4.8479662310068981E-3</c:v>
                </c:pt>
                <c:pt idx="37">
                  <c:v>6.4057064889095142E-3</c:v>
                </c:pt>
                <c:pt idx="38">
                  <c:v>8.394252843733397E-3</c:v>
                </c:pt>
                <c:pt idx="39">
                  <c:v>1.0908470288734451E-2</c:v>
                </c:pt>
                <c:pt idx="40">
                  <c:v>1.4054997715001722E-2</c:v>
                </c:pt>
                <c:pt idx="41">
                  <c:v>1.7951992318650117E-2</c:v>
                </c:pt>
                <c:pt idx="42">
                  <c:v>2.2728316324959089E-2</c:v>
                </c:pt>
                <c:pt idx="43">
                  <c:v>2.8515589812050483E-2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49-4110-9CB9-D6D529D2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1.4017823180354434E-8</c:v>
                </c:pt>
                <c:pt idx="1">
                  <c:v>1.9113426683383231E-8</c:v>
                </c:pt>
                <c:pt idx="2">
                  <c:v>2.6085482204491071E-8</c:v>
                </c:pt>
                <c:pt idx="3">
                  <c:v>3.5470541257409259E-8</c:v>
                </c:pt>
                <c:pt idx="4">
                  <c:v>4.9279224081686282E-8</c:v>
                </c:pt>
                <c:pt idx="5">
                  <c:v>6.9103705690865201E-8</c:v>
                </c:pt>
                <c:pt idx="6">
                  <c:v>9.9031482031206226E-8</c:v>
                </c:pt>
                <c:pt idx="7">
                  <c:v>1.4044120925130168E-7</c:v>
                </c:pt>
                <c:pt idx="8">
                  <c:v>1.9975353126823717E-7</c:v>
                </c:pt>
                <c:pt idx="9">
                  <c:v>2.8676016842867436E-7</c:v>
                </c:pt>
                <c:pt idx="10">
                  <c:v>4.1614849048400125E-7</c:v>
                </c:pt>
                <c:pt idx="11">
                  <c:v>6.036602743388129E-7</c:v>
                </c:pt>
                <c:pt idx="12">
                  <c:v>8.8379644231848314E-7</c:v>
                </c:pt>
                <c:pt idx="13">
                  <c:v>1.2818752808259415E-6</c:v>
                </c:pt>
                <c:pt idx="14">
                  <c:v>1.8800107638772705E-6</c:v>
                </c:pt>
                <c:pt idx="15">
                  <c:v>2.7531600116744543E-6</c:v>
                </c:pt>
                <c:pt idx="16">
                  <c:v>4.0474687054052012E-6</c:v>
                </c:pt>
                <c:pt idx="17">
                  <c:v>5.9118682341706473E-6</c:v>
                </c:pt>
                <c:pt idx="18">
                  <c:v>8.6624379392982081E-6</c:v>
                </c:pt>
                <c:pt idx="19">
                  <c:v>1.2669434953095762E-5</c:v>
                </c:pt>
                <c:pt idx="20">
                  <c:v>1.8504887395372056E-5</c:v>
                </c:pt>
                <c:pt idx="21">
                  <c:v>2.6956275138075294E-5</c:v>
                </c:pt>
                <c:pt idx="22">
                  <c:v>3.9143071579567449E-5</c:v>
                </c:pt>
                <c:pt idx="23">
                  <c:v>5.664008329462944E-5</c:v>
                </c:pt>
                <c:pt idx="24">
                  <c:v>8.172370505128266E-5</c:v>
                </c:pt>
                <c:pt idx="25">
                  <c:v>1.1721747283301525E-4</c:v>
                </c:pt>
                <c:pt idx="26">
                  <c:v>1.6746533477574743E-4</c:v>
                </c:pt>
                <c:pt idx="27">
                  <c:v>2.3804599224853446E-4</c:v>
                </c:pt>
                <c:pt idx="28">
                  <c:v>3.3640092677809317E-4</c:v>
                </c:pt>
                <c:pt idx="29">
                  <c:v>4.7249447136549238E-4</c:v>
                </c:pt>
                <c:pt idx="30">
                  <c:v>6.5969913827887818E-4</c:v>
                </c:pt>
                <c:pt idx="31">
                  <c:v>9.150878242083103E-4</c:v>
                </c:pt>
                <c:pt idx="32">
                  <c:v>1.260886480934809E-3</c:v>
                </c:pt>
                <c:pt idx="33">
                  <c:v>1.7247277647738767E-3</c:v>
                </c:pt>
                <c:pt idx="34">
                  <c:v>2.3421364461188787E-3</c:v>
                </c:pt>
                <c:pt idx="35">
                  <c:v>3.1559973937069817E-3</c:v>
                </c:pt>
                <c:pt idx="36">
                  <c:v>4.2201322223992394E-3</c:v>
                </c:pt>
                <c:pt idx="37">
                  <c:v>5.5982370026057314E-3</c:v>
                </c:pt>
                <c:pt idx="38">
                  <c:v>7.3657700180677251E-3</c:v>
                </c:pt>
                <c:pt idx="39">
                  <c:v>9.6113413807938312E-3</c:v>
                </c:pt>
                <c:pt idx="40">
                  <c:v>1.2435574713294963E-2</c:v>
                </c:pt>
                <c:pt idx="41">
                  <c:v>1.5951236514174041E-2</c:v>
                </c:pt>
                <c:pt idx="42">
                  <c:v>2.0282970194103737E-2</c:v>
                </c:pt>
                <c:pt idx="43">
                  <c:v>2.5560694996022867E-2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D-44B1-8642-DDDEE49B8CCB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1.6168263795272885E-8</c:v>
                </c:pt>
                <c:pt idx="1">
                  <c:v>2.2179499530329952E-8</c:v>
                </c:pt>
                <c:pt idx="2">
                  <c:v>3.0432715326831055E-8</c:v>
                </c:pt>
                <c:pt idx="3">
                  <c:v>4.1576617032786736E-8</c:v>
                </c:pt>
                <c:pt idx="4">
                  <c:v>5.8019763192214884E-8</c:v>
                </c:pt>
                <c:pt idx="5">
                  <c:v>8.1688284124639384E-8</c:v>
                </c:pt>
                <c:pt idx="6">
                  <c:v>1.1750424000718142E-7</c:v>
                </c:pt>
                <c:pt idx="7">
                  <c:v>1.6716279891026928E-7</c:v>
                </c:pt>
                <c:pt idx="8">
                  <c:v>2.3841084601437222E-7</c:v>
                </c:pt>
                <c:pt idx="9">
                  <c:v>3.4307294287229347E-7</c:v>
                </c:pt>
                <c:pt idx="10">
                  <c:v>4.9889105642755476E-7</c:v>
                </c:pt>
                <c:pt idx="11">
                  <c:v>7.2488951449729729E-7</c:v>
                </c:pt>
                <c:pt idx="12">
                  <c:v>1.0626969692404878E-6</c:v>
                </c:pt>
                <c:pt idx="13">
                  <c:v>1.5428304073235267E-6</c:v>
                </c:pt>
                <c:pt idx="14">
                  <c:v>2.2642019001303867E-6</c:v>
                </c:pt>
                <c:pt idx="15">
                  <c:v>3.3168664101705525E-6</c:v>
                </c:pt>
                <c:pt idx="16">
                  <c:v>4.8762694924656378E-6</c:v>
                </c:pt>
                <c:pt idx="17">
                  <c:v>7.120469554911893E-6</c:v>
                </c:pt>
                <c:pt idx="18">
                  <c:v>1.0427457838759609E-5</c:v>
                </c:pt>
                <c:pt idx="19">
                  <c:v>1.5238093142685537E-5</c:v>
                </c:pt>
                <c:pt idx="20">
                  <c:v>2.2232038919650909E-5</c:v>
                </c:pt>
                <c:pt idx="21">
                  <c:v>3.2341651242492524E-5</c:v>
                </c:pt>
                <c:pt idx="22">
                  <c:v>4.6887990818770055E-5</c:v>
                </c:pt>
                <c:pt idx="23">
                  <c:v>6.7722747250215196E-5</c:v>
                </c:pt>
                <c:pt idx="24">
                  <c:v>9.7513371489536723E-5</c:v>
                </c:pt>
                <c:pt idx="25">
                  <c:v>1.3954901698315128E-4</c:v>
                </c:pt>
                <c:pt idx="26">
                  <c:v>1.9887902082491745E-4</c:v>
                </c:pt>
                <c:pt idx="27">
                  <c:v>2.8195015842511271E-4</c:v>
                </c:pt>
                <c:pt idx="28">
                  <c:v>3.9731960900885163E-4</c:v>
                </c:pt>
                <c:pt idx="29">
                  <c:v>5.5639013469285282E-4</c:v>
                </c:pt>
                <c:pt idx="30">
                  <c:v>7.7439009991179977E-4</c:v>
                </c:pt>
                <c:pt idx="31">
                  <c:v>1.0706429814142755E-3</c:v>
                </c:pt>
                <c:pt idx="32">
                  <c:v>1.470167157810158E-3</c:v>
                </c:pt>
                <c:pt idx="33">
                  <c:v>2.0038585325272162E-3</c:v>
                </c:pt>
                <c:pt idx="34">
                  <c:v>2.7112182863252127E-3</c:v>
                </c:pt>
                <c:pt idx="35">
                  <c:v>3.6395729589742032E-3</c:v>
                </c:pt>
                <c:pt idx="36">
                  <c:v>4.8479662310068981E-3</c:v>
                </c:pt>
                <c:pt idx="37">
                  <c:v>6.4057064889095142E-3</c:v>
                </c:pt>
                <c:pt idx="38">
                  <c:v>8.394252843733397E-3</c:v>
                </c:pt>
                <c:pt idx="39">
                  <c:v>1.0908470288734451E-2</c:v>
                </c:pt>
                <c:pt idx="40">
                  <c:v>1.4054997715001722E-2</c:v>
                </c:pt>
                <c:pt idx="41">
                  <c:v>1.7951992318650117E-2</c:v>
                </c:pt>
                <c:pt idx="42">
                  <c:v>2.2728316324959089E-2</c:v>
                </c:pt>
                <c:pt idx="43">
                  <c:v>2.8515589812050483E-2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D-44B1-8642-DDDEE49B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1.4017823180354434E-8</c:v>
                </c:pt>
                <c:pt idx="1">
                  <c:v>1.9113426683383231E-8</c:v>
                </c:pt>
                <c:pt idx="2">
                  <c:v>2.6085482204491071E-8</c:v>
                </c:pt>
                <c:pt idx="3">
                  <c:v>3.5470541257409259E-8</c:v>
                </c:pt>
                <c:pt idx="4">
                  <c:v>4.9279224081686282E-8</c:v>
                </c:pt>
                <c:pt idx="5">
                  <c:v>6.9103705690865201E-8</c:v>
                </c:pt>
                <c:pt idx="6">
                  <c:v>9.9031482031206226E-8</c:v>
                </c:pt>
                <c:pt idx="7">
                  <c:v>1.4044120925130168E-7</c:v>
                </c:pt>
                <c:pt idx="8">
                  <c:v>1.9975353126823717E-7</c:v>
                </c:pt>
                <c:pt idx="9">
                  <c:v>2.8676016842867436E-7</c:v>
                </c:pt>
                <c:pt idx="10">
                  <c:v>4.1614849048400125E-7</c:v>
                </c:pt>
                <c:pt idx="11">
                  <c:v>6.036602743388129E-7</c:v>
                </c:pt>
                <c:pt idx="12">
                  <c:v>8.8379644231848314E-7</c:v>
                </c:pt>
                <c:pt idx="13">
                  <c:v>1.2818752808259415E-6</c:v>
                </c:pt>
                <c:pt idx="14">
                  <c:v>1.8800107638772705E-6</c:v>
                </c:pt>
                <c:pt idx="15">
                  <c:v>2.7531600116744543E-6</c:v>
                </c:pt>
                <c:pt idx="16">
                  <c:v>4.0474687054052012E-6</c:v>
                </c:pt>
                <c:pt idx="17">
                  <c:v>5.9118682341706473E-6</c:v>
                </c:pt>
                <c:pt idx="18">
                  <c:v>8.6624379392982081E-6</c:v>
                </c:pt>
                <c:pt idx="19">
                  <c:v>1.2669434953095762E-5</c:v>
                </c:pt>
                <c:pt idx="20">
                  <c:v>1.8504887395372056E-5</c:v>
                </c:pt>
                <c:pt idx="21">
                  <c:v>2.6956275138075294E-5</c:v>
                </c:pt>
                <c:pt idx="22">
                  <c:v>3.9143071579567449E-5</c:v>
                </c:pt>
                <c:pt idx="23">
                  <c:v>5.664008329462944E-5</c:v>
                </c:pt>
                <c:pt idx="24">
                  <c:v>8.172370505128266E-5</c:v>
                </c:pt>
                <c:pt idx="25">
                  <c:v>1.1721747283301525E-4</c:v>
                </c:pt>
                <c:pt idx="26">
                  <c:v>1.6746533477574743E-4</c:v>
                </c:pt>
                <c:pt idx="27">
                  <c:v>2.3804599224853446E-4</c:v>
                </c:pt>
                <c:pt idx="28">
                  <c:v>3.3640092677809317E-4</c:v>
                </c:pt>
                <c:pt idx="29">
                  <c:v>4.7249447136549238E-4</c:v>
                </c:pt>
                <c:pt idx="30">
                  <c:v>6.5969913827887818E-4</c:v>
                </c:pt>
                <c:pt idx="31">
                  <c:v>9.150878242083103E-4</c:v>
                </c:pt>
                <c:pt idx="32">
                  <c:v>1.260886480934809E-3</c:v>
                </c:pt>
                <c:pt idx="33">
                  <c:v>1.7247277647738767E-3</c:v>
                </c:pt>
                <c:pt idx="34">
                  <c:v>2.3421364461188787E-3</c:v>
                </c:pt>
                <c:pt idx="35">
                  <c:v>3.1559973937069817E-3</c:v>
                </c:pt>
                <c:pt idx="36">
                  <c:v>4.2201322223992394E-3</c:v>
                </c:pt>
                <c:pt idx="37">
                  <c:v>5.5982370026057314E-3</c:v>
                </c:pt>
                <c:pt idx="38">
                  <c:v>7.3657700180677251E-3</c:v>
                </c:pt>
                <c:pt idx="39">
                  <c:v>9.6113413807938312E-3</c:v>
                </c:pt>
                <c:pt idx="40">
                  <c:v>1.2435574713294963E-2</c:v>
                </c:pt>
                <c:pt idx="41">
                  <c:v>1.5951236514174041E-2</c:v>
                </c:pt>
                <c:pt idx="42">
                  <c:v>2.0282970194103737E-2</c:v>
                </c:pt>
                <c:pt idx="43">
                  <c:v>2.5560694996022867E-2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3-4E9F-A2D6-04C1C18E4688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1.6168263795272885E-8</c:v>
                </c:pt>
                <c:pt idx="1">
                  <c:v>2.2179499530329952E-8</c:v>
                </c:pt>
                <c:pt idx="2">
                  <c:v>3.0432715326831055E-8</c:v>
                </c:pt>
                <c:pt idx="3">
                  <c:v>4.1576617032786736E-8</c:v>
                </c:pt>
                <c:pt idx="4">
                  <c:v>5.8019763192214884E-8</c:v>
                </c:pt>
                <c:pt idx="5">
                  <c:v>8.1688284124639384E-8</c:v>
                </c:pt>
                <c:pt idx="6">
                  <c:v>1.1750424000718142E-7</c:v>
                </c:pt>
                <c:pt idx="7">
                  <c:v>1.6716279891026928E-7</c:v>
                </c:pt>
                <c:pt idx="8">
                  <c:v>2.3841084601437222E-7</c:v>
                </c:pt>
                <c:pt idx="9">
                  <c:v>3.4307294287229347E-7</c:v>
                </c:pt>
                <c:pt idx="10">
                  <c:v>4.9889105642755476E-7</c:v>
                </c:pt>
                <c:pt idx="11">
                  <c:v>7.2488951449729729E-7</c:v>
                </c:pt>
                <c:pt idx="12">
                  <c:v>1.0626969692404878E-6</c:v>
                </c:pt>
                <c:pt idx="13">
                  <c:v>1.5428304073235267E-6</c:v>
                </c:pt>
                <c:pt idx="14">
                  <c:v>2.2642019001303867E-6</c:v>
                </c:pt>
                <c:pt idx="15">
                  <c:v>3.3168664101705525E-6</c:v>
                </c:pt>
                <c:pt idx="16">
                  <c:v>4.8762694924656378E-6</c:v>
                </c:pt>
                <c:pt idx="17">
                  <c:v>7.120469554911893E-6</c:v>
                </c:pt>
                <c:pt idx="18">
                  <c:v>1.0427457838759609E-5</c:v>
                </c:pt>
                <c:pt idx="19">
                  <c:v>1.5238093142685537E-5</c:v>
                </c:pt>
                <c:pt idx="20">
                  <c:v>2.2232038919650909E-5</c:v>
                </c:pt>
                <c:pt idx="21">
                  <c:v>3.2341651242492524E-5</c:v>
                </c:pt>
                <c:pt idx="22">
                  <c:v>4.6887990818770055E-5</c:v>
                </c:pt>
                <c:pt idx="23">
                  <c:v>6.7722747250215196E-5</c:v>
                </c:pt>
                <c:pt idx="24">
                  <c:v>9.7513371489536723E-5</c:v>
                </c:pt>
                <c:pt idx="25">
                  <c:v>1.3954901698315128E-4</c:v>
                </c:pt>
                <c:pt idx="26">
                  <c:v>1.9887902082491745E-4</c:v>
                </c:pt>
                <c:pt idx="27">
                  <c:v>2.8195015842511271E-4</c:v>
                </c:pt>
                <c:pt idx="28">
                  <c:v>3.9731960900885163E-4</c:v>
                </c:pt>
                <c:pt idx="29">
                  <c:v>5.5639013469285282E-4</c:v>
                </c:pt>
                <c:pt idx="30">
                  <c:v>7.7439009991179977E-4</c:v>
                </c:pt>
                <c:pt idx="31">
                  <c:v>1.0706429814142755E-3</c:v>
                </c:pt>
                <c:pt idx="32">
                  <c:v>1.470167157810158E-3</c:v>
                </c:pt>
                <c:pt idx="33">
                  <c:v>2.0038585325272162E-3</c:v>
                </c:pt>
                <c:pt idx="34">
                  <c:v>2.7112182863252127E-3</c:v>
                </c:pt>
                <c:pt idx="35">
                  <c:v>3.6395729589742032E-3</c:v>
                </c:pt>
                <c:pt idx="36">
                  <c:v>4.8479662310068981E-3</c:v>
                </c:pt>
                <c:pt idx="37">
                  <c:v>6.4057064889095142E-3</c:v>
                </c:pt>
                <c:pt idx="38">
                  <c:v>8.394252843733397E-3</c:v>
                </c:pt>
                <c:pt idx="39">
                  <c:v>1.0908470288734451E-2</c:v>
                </c:pt>
                <c:pt idx="40">
                  <c:v>1.4054997715001722E-2</c:v>
                </c:pt>
                <c:pt idx="41">
                  <c:v>1.7951992318650117E-2</c:v>
                </c:pt>
                <c:pt idx="42">
                  <c:v>2.2728316324959089E-2</c:v>
                </c:pt>
                <c:pt idx="43">
                  <c:v>2.8515589812050483E-2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3-4E9F-A2D6-04C1C18E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78440</xdr:colOff>
      <xdr:row>46</xdr:row>
      <xdr:rowOff>173410</xdr:rowOff>
    </xdr:from>
    <xdr:to>
      <xdr:col>11</xdr:col>
      <xdr:colOff>291353</xdr:colOff>
      <xdr:row>61</xdr:row>
      <xdr:rowOff>59110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58E2-74B4-9E48-A444-13D5F909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515470</xdr:colOff>
      <xdr:row>46</xdr:row>
      <xdr:rowOff>179294</xdr:rowOff>
    </xdr:from>
    <xdr:to>
      <xdr:col>18</xdr:col>
      <xdr:colOff>246531</xdr:colOff>
      <xdr:row>61</xdr:row>
      <xdr:rowOff>64994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8D06-E96D-4456-93F7-DF97A43D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303610</xdr:colOff>
      <xdr:row>46</xdr:row>
      <xdr:rowOff>184547</xdr:rowOff>
    </xdr:from>
    <xdr:to>
      <xdr:col>25</xdr:col>
      <xdr:colOff>34671</xdr:colOff>
      <xdr:row>61</xdr:row>
      <xdr:rowOff>70247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763C0-4B66-4E90-BE63-C456498E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topLeftCell="A19" zoomScale="70" zoomScaleNormal="70" workbookViewId="0">
      <selection activeCell="M47" sqref="M47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</cols>
  <sheetData>
    <row r="1" spans="1:21" x14ac:dyDescent="0.25">
      <c r="A1" s="7" t="s">
        <v>3</v>
      </c>
      <c r="B1" s="7" t="s">
        <v>8</v>
      </c>
      <c r="C1" s="8">
        <f>AVERAGE(7.05,6.98,7.42,6.96,7.02,6.87)</f>
        <v>7.0500000000000007</v>
      </c>
      <c r="D1" s="7" t="s">
        <v>11</v>
      </c>
      <c r="F1" s="16" t="s">
        <v>26</v>
      </c>
      <c r="G1" s="16" t="s">
        <v>27</v>
      </c>
      <c r="H1" s="18" t="s">
        <v>21</v>
      </c>
      <c r="I1" s="20" t="s">
        <v>22</v>
      </c>
      <c r="J1" s="38" t="s">
        <v>21</v>
      </c>
      <c r="K1" s="38"/>
      <c r="L1" s="38"/>
      <c r="M1" s="38"/>
      <c r="N1" s="39" t="s">
        <v>22</v>
      </c>
      <c r="O1" s="39"/>
      <c r="P1" s="39"/>
      <c r="Q1" s="39"/>
      <c r="R1" s="18" t="s">
        <v>21</v>
      </c>
      <c r="S1" s="20" t="s">
        <v>22</v>
      </c>
      <c r="T1" s="27" t="s">
        <v>39</v>
      </c>
      <c r="U1" s="28" t="s">
        <v>39</v>
      </c>
    </row>
    <row r="2" spans="1:21" x14ac:dyDescent="0.25">
      <c r="A2" s="10" t="s">
        <v>4</v>
      </c>
      <c r="B2" s="10" t="s">
        <v>9</v>
      </c>
      <c r="C2" s="11">
        <f>AVERAGE(11.31,11.36,11.04,11.1,10.98,11.32)</f>
        <v>11.185000000000002</v>
      </c>
      <c r="D2" s="10" t="s">
        <v>11</v>
      </c>
      <c r="F2" s="1" t="s">
        <v>0</v>
      </c>
      <c r="G2" s="1" t="s">
        <v>0</v>
      </c>
      <c r="H2" s="18" t="s">
        <v>1</v>
      </c>
      <c r="I2" s="20" t="s">
        <v>1</v>
      </c>
      <c r="J2" s="18" t="s">
        <v>28</v>
      </c>
      <c r="K2" s="18" t="s">
        <v>29</v>
      </c>
      <c r="L2" s="18" t="s">
        <v>34</v>
      </c>
      <c r="M2" s="18" t="s">
        <v>30</v>
      </c>
      <c r="N2" s="20" t="s">
        <v>28</v>
      </c>
      <c r="O2" s="20" t="s">
        <v>29</v>
      </c>
      <c r="P2" s="20" t="s">
        <v>34</v>
      </c>
      <c r="Q2" s="20" t="s">
        <v>30</v>
      </c>
      <c r="R2" s="18" t="s">
        <v>37</v>
      </c>
      <c r="S2" s="20" t="s">
        <v>37</v>
      </c>
      <c r="T2" s="29" t="s">
        <v>38</v>
      </c>
      <c r="U2" s="30" t="s">
        <v>38</v>
      </c>
    </row>
    <row r="3" spans="1:21" x14ac:dyDescent="0.25">
      <c r="A3" s="2" t="s">
        <v>7</v>
      </c>
      <c r="B3" s="2" t="s">
        <v>6</v>
      </c>
      <c r="C3" s="4">
        <v>1600</v>
      </c>
      <c r="D3" s="2" t="s">
        <v>10</v>
      </c>
      <c r="F3" s="1">
        <v>0.37</v>
      </c>
      <c r="G3" s="17">
        <f>F3*0.000001</f>
        <v>3.7E-7</v>
      </c>
      <c r="H3" s="19">
        <f t="shared" ref="H3:H46" si="0">(($C$3-$C$9)*$C$4*G3^3)/($C$9*$C$11^2)</f>
        <v>1.4683332927947834E-7</v>
      </c>
      <c r="I3" s="21">
        <f t="shared" ref="I3:I46" si="1">(($C$3-$C$14)*$C$4*G3^3)/($C$14*$C$16^2)</f>
        <v>1.8704269426231368E-7</v>
      </c>
      <c r="J3" s="23">
        <f>-3.76715+1.92944*LOG10(H3)-0.09815*(LOG10(H3))^2-0.00575*(LOG10(H3))^3+0.00056*(LOG10(H3))^4</f>
        <v>-18.478729438747454</v>
      </c>
      <c r="K3" s="19">
        <f>LOG10(1-((1-$C$5)/0.85))-(1-$C$5)^2.3*TANH(LOG10(H3)-4.6)+0.3*(0.5-$C$5)*(1-$C$5)^2*(LOG10(H3)-4.6)</f>
        <v>-4.9464531103986138E-3</v>
      </c>
      <c r="L3" s="18">
        <f>(1+((3.5-$C$6)/2.5))</f>
        <v>1</v>
      </c>
      <c r="M3" s="24">
        <f>(0.65-(($C$5/2.83)*TANH(LOG10(H3)-4.6)))^L3</f>
        <v>0.99982332147270703</v>
      </c>
      <c r="N3" s="25">
        <f>-3.76715+1.92944*LOG10(I3)-0.09815*(LOG10(I3))^2-0.00575*(LOG10(I3))^3+0.00056*(LOG10(I3))^4</f>
        <v>-18.292779467067781</v>
      </c>
      <c r="O3" s="21">
        <f>LOG10(1-((1-$C$5)/0.85))-(1-$C$5)^2.3*TANH(LOG10(I3)-4.6)+0.3*(0.5-$C$5)*(1-$C$5)^2*(LOG10(I3)-4.6)</f>
        <v>-4.9479983171233982E-3</v>
      </c>
      <c r="P3" s="20">
        <f>(1+((3.5-$C$6)/2.5))</f>
        <v>1</v>
      </c>
      <c r="Q3" s="26">
        <f>(0.65-(($C$5/2.83)*TANH(LOG10(I3)-4.6)))^P3</f>
        <v>0.99982332145350705</v>
      </c>
      <c r="R3" s="19">
        <f>M3*10^(J3+K3)</f>
        <v>3.282822269446186E-19</v>
      </c>
      <c r="S3" s="21">
        <f>Q3*10^(N3+O3)</f>
        <v>5.0372765817297344E-19</v>
      </c>
      <c r="T3" s="31">
        <f>((R3*($C$3-$C$9)*$C$4*$C$11)/$C$9)^(1/3)</f>
        <v>1.4017823180354434E-8</v>
      </c>
      <c r="U3" s="32">
        <f>((S3*($C$3-$C$9)*$C$4*$C$11)/$C$9)^(1/3)</f>
        <v>1.6168263795272885E-8</v>
      </c>
    </row>
    <row r="4" spans="1:21" x14ac:dyDescent="0.25">
      <c r="A4" s="3" t="s">
        <v>23</v>
      </c>
      <c r="B4" s="3" t="s">
        <v>24</v>
      </c>
      <c r="C4" s="5">
        <v>9.81</v>
      </c>
      <c r="D4" s="3" t="s">
        <v>25</v>
      </c>
      <c r="F4" s="1">
        <v>0.44</v>
      </c>
      <c r="G4" s="17">
        <f t="shared" ref="G4:G46" si="2">F4*0.000001</f>
        <v>4.3999999999999997E-7</v>
      </c>
      <c r="H4" s="19">
        <f t="shared" si="0"/>
        <v>2.4693207354634637E-7</v>
      </c>
      <c r="I4" s="21">
        <f t="shared" si="1"/>
        <v>3.1455283730560731E-7</v>
      </c>
      <c r="J4" s="23">
        <f t="shared" ref="J4:J46" si="3">-3.76715+1.92944*LOG10(H4)-0.09815*(LOG10(H4))^2-0.00575*(LOG10(H4))^3+0.00056*(LOG10(H4))^4</f>
        <v>-18.074752187768116</v>
      </c>
      <c r="K4" s="19">
        <f t="shared" ref="K4:K46" si="4">LOG10(1-((1-$C$5)/0.85))-(1-$C$5)^2.3*TANH(LOG10(H4)-4.6)+0.3*(0.5-$C$5)*(1-$C$5)^2*(LOG10(H4)-4.6)</f>
        <v>-4.9497716774036631E-3</v>
      </c>
      <c r="L4" s="18">
        <f t="shared" ref="L4:L46" si="5">(1+((3.5-$C$6)/2.5))</f>
        <v>1</v>
      </c>
      <c r="M4" s="24">
        <f>(0.65-(($C$5/2.83)*TANH(LOG10(H4)-4.6)))^L4</f>
        <v>0.99982332142587549</v>
      </c>
      <c r="N4" s="25">
        <f t="shared" ref="N4:N46" si="6">-3.76715+1.92944*LOG10(I4)-0.09815*(LOG10(I4))^2-0.00575*(LOG10(I4))^3+0.00056*(LOG10(I4))^4</f>
        <v>-17.880911080687167</v>
      </c>
      <c r="O4" s="21">
        <f t="shared" ref="O4:O46" si="7">LOG10(1-((1-$C$5)/0.85))-(1-$C$5)^2.3*TANH(LOG10(I4)-4.6)+0.3*(0.5-$C$5)*(1-$C$5)^2*(LOG10(I4)-4.6)</f>
        <v>-4.9513168841292341E-3</v>
      </c>
      <c r="P4" s="20">
        <f t="shared" ref="P4:P46" si="8">(1+((3.5-$C$6)/2.5))</f>
        <v>1</v>
      </c>
      <c r="Q4" s="26">
        <f t="shared" ref="Q4:Q45" si="9">(0.65-(($C$5/2.83)*TANH(LOG10(I4)-4.6)))^P4</f>
        <v>0.99982332139571861</v>
      </c>
      <c r="R4" s="19">
        <f t="shared" ref="R4:R46" si="10">M4*10^(J4+K4)</f>
        <v>8.3218772060343974E-19</v>
      </c>
      <c r="S4" s="21">
        <f t="shared" ref="S4:S46" si="11">Q4*10^(N4+O4)</f>
        <v>1.3003518057817079E-18</v>
      </c>
      <c r="T4" s="31">
        <f t="shared" ref="T4:T46" si="12">((R4*($C$3-$C$9)*$C$4*$C$11)/$C$9)^(1/3)</f>
        <v>1.9113426683383231E-8</v>
      </c>
      <c r="U4" s="32">
        <f t="shared" ref="U4:U46" si="13">((S4*($C$3-$C$9)*$C$4*$C$11)/$C$9)^(1/3)</f>
        <v>2.2179499530329952E-8</v>
      </c>
    </row>
    <row r="5" spans="1:21" x14ac:dyDescent="0.25">
      <c r="A5" s="3" t="s">
        <v>31</v>
      </c>
      <c r="B5" s="3" t="s">
        <v>32</v>
      </c>
      <c r="C5" s="3">
        <v>0.99</v>
      </c>
      <c r="D5" s="3" t="s">
        <v>33</v>
      </c>
      <c r="F5" s="1">
        <v>0.52</v>
      </c>
      <c r="G5" s="17">
        <f t="shared" si="2"/>
        <v>5.2E-7</v>
      </c>
      <c r="H5" s="19">
        <f t="shared" si="0"/>
        <v>4.0759561651489333E-7</v>
      </c>
      <c r="I5" s="21">
        <f t="shared" si="1"/>
        <v>5.192130605262354E-7</v>
      </c>
      <c r="J5" s="23">
        <f t="shared" si="3"/>
        <v>-17.669568045313742</v>
      </c>
      <c r="K5" s="19">
        <f t="shared" si="4"/>
        <v>-4.9529711618299648E-3</v>
      </c>
      <c r="L5" s="18">
        <f t="shared" si="5"/>
        <v>1</v>
      </c>
      <c r="M5" s="24">
        <f t="shared" ref="M5:M45" si="14">(0.65-(($C$5/2.83)*TANH(LOG10(H5)-4.6)))^L5</f>
        <v>0.99982332135557217</v>
      </c>
      <c r="N5" s="25">
        <f t="shared" si="6"/>
        <v>-17.468740997343883</v>
      </c>
      <c r="O5" s="21">
        <f t="shared" si="7"/>
        <v>-4.9545163685567164E-3</v>
      </c>
      <c r="P5" s="20">
        <f t="shared" si="8"/>
        <v>1</v>
      </c>
      <c r="Q5" s="26">
        <f t="shared" si="9"/>
        <v>0.99982332130896678</v>
      </c>
      <c r="R5" s="19">
        <f t="shared" si="10"/>
        <v>2.1154474730288663E-18</v>
      </c>
      <c r="S5" s="21">
        <f t="shared" si="11"/>
        <v>3.3591372501026841E-18</v>
      </c>
      <c r="T5" s="31">
        <f t="shared" si="12"/>
        <v>2.6085482204491071E-8</v>
      </c>
      <c r="U5" s="32">
        <f t="shared" si="13"/>
        <v>3.0432715326831055E-8</v>
      </c>
    </row>
    <row r="6" spans="1:21" x14ac:dyDescent="0.25">
      <c r="A6" s="3" t="s">
        <v>35</v>
      </c>
      <c r="B6" s="3" t="s">
        <v>36</v>
      </c>
      <c r="C6" s="3">
        <v>3.5</v>
      </c>
      <c r="D6" s="22" t="s">
        <v>33</v>
      </c>
      <c r="F6" s="1">
        <v>0.61</v>
      </c>
      <c r="G6" s="17">
        <f t="shared" si="2"/>
        <v>6.0999999999999998E-7</v>
      </c>
      <c r="H6" s="19">
        <f t="shared" si="0"/>
        <v>6.5797437295294022E-7</v>
      </c>
      <c r="I6" s="21">
        <f t="shared" si="1"/>
        <v>8.3815643271581591E-7</v>
      </c>
      <c r="J6" s="23">
        <f t="shared" si="3"/>
        <v>-17.269158149163754</v>
      </c>
      <c r="K6" s="19">
        <f t="shared" si="4"/>
        <v>-4.9560284601070223E-3</v>
      </c>
      <c r="L6" s="18">
        <f t="shared" si="5"/>
        <v>1</v>
      </c>
      <c r="M6" s="24">
        <f t="shared" si="14"/>
        <v>0.99982332125282103</v>
      </c>
      <c r="N6" s="25">
        <f t="shared" si="6"/>
        <v>-17.062212603148794</v>
      </c>
      <c r="O6" s="21">
        <f t="shared" si="7"/>
        <v>-4.9575736668355016E-3</v>
      </c>
      <c r="P6" s="20">
        <f t="shared" si="8"/>
        <v>1</v>
      </c>
      <c r="Q6" s="26">
        <f t="shared" si="9"/>
        <v>0.99982332118217554</v>
      </c>
      <c r="R6" s="19">
        <f t="shared" si="10"/>
        <v>5.3187439691938478E-18</v>
      </c>
      <c r="S6" s="21">
        <f t="shared" si="11"/>
        <v>8.5655072254207778E-18</v>
      </c>
      <c r="T6" s="31">
        <f t="shared" si="12"/>
        <v>3.5470541257409259E-8</v>
      </c>
      <c r="U6" s="32">
        <f t="shared" si="13"/>
        <v>4.1576617032786736E-8</v>
      </c>
    </row>
    <row r="7" spans="1:21" x14ac:dyDescent="0.25">
      <c r="F7" s="1">
        <v>0.72</v>
      </c>
      <c r="G7" s="17">
        <f t="shared" si="2"/>
        <v>7.1999999999999999E-7</v>
      </c>
      <c r="H7" s="19">
        <f t="shared" si="0"/>
        <v>1.0819743447951105E-6</v>
      </c>
      <c r="I7" s="21">
        <f t="shared" si="1"/>
        <v>1.3782660760077399E-6</v>
      </c>
      <c r="J7" s="23">
        <f t="shared" si="3"/>
        <v>-16.840766837214595</v>
      </c>
      <c r="K7" s="19">
        <f t="shared" si="4"/>
        <v>-4.9592037774873832E-3</v>
      </c>
      <c r="L7" s="18">
        <f t="shared" si="5"/>
        <v>1</v>
      </c>
      <c r="M7" s="24">
        <f t="shared" si="14"/>
        <v>0.99982332108965966</v>
      </c>
      <c r="N7" s="25">
        <f t="shared" si="6"/>
        <v>-16.628029019554457</v>
      </c>
      <c r="O7" s="21">
        <f t="shared" si="7"/>
        <v>-4.9607489842186017E-3</v>
      </c>
      <c r="P7" s="20">
        <f t="shared" si="8"/>
        <v>1</v>
      </c>
      <c r="Q7" s="26">
        <f t="shared" si="9"/>
        <v>0.99982332098084048</v>
      </c>
      <c r="R7" s="19">
        <f t="shared" si="10"/>
        <v>1.426255136698189E-17</v>
      </c>
      <c r="S7" s="21">
        <f t="shared" si="11"/>
        <v>2.3277347708010769E-17</v>
      </c>
      <c r="T7" s="31">
        <f t="shared" si="12"/>
        <v>4.9279224081686282E-8</v>
      </c>
      <c r="U7" s="32">
        <f t="shared" si="13"/>
        <v>5.8019763192214884E-8</v>
      </c>
    </row>
    <row r="8" spans="1:21" x14ac:dyDescent="0.25">
      <c r="A8" s="6" t="s">
        <v>16</v>
      </c>
      <c r="B8" s="36" t="s">
        <v>13</v>
      </c>
      <c r="C8" s="36"/>
      <c r="D8" s="36"/>
      <c r="F8" s="1">
        <v>0.85</v>
      </c>
      <c r="G8" s="17">
        <f t="shared" si="2"/>
        <v>8.4999999999999991E-7</v>
      </c>
      <c r="H8" s="19">
        <f t="shared" si="0"/>
        <v>1.7802305558162324E-6</v>
      </c>
      <c r="I8" s="21">
        <f t="shared" si="1"/>
        <v>2.2677352696551705E-6</v>
      </c>
      <c r="J8" s="23">
        <f t="shared" si="3"/>
        <v>-16.400251230168472</v>
      </c>
      <c r="K8" s="19">
        <f t="shared" si="4"/>
        <v>-4.9623827890368363E-3</v>
      </c>
      <c r="L8" s="18">
        <f t="shared" si="5"/>
        <v>1</v>
      </c>
      <c r="M8" s="24">
        <f t="shared" si="14"/>
        <v>0.99982332083797254</v>
      </c>
      <c r="N8" s="25">
        <f t="shared" si="6"/>
        <v>-16.182274374904331</v>
      </c>
      <c r="O8" s="21">
        <f t="shared" si="7"/>
        <v>-4.963927995772284E-3</v>
      </c>
      <c r="P8" s="20">
        <f t="shared" si="8"/>
        <v>1</v>
      </c>
      <c r="Q8" s="26">
        <f t="shared" si="9"/>
        <v>0.99982332067026736</v>
      </c>
      <c r="R8" s="19">
        <f t="shared" si="10"/>
        <v>3.9328705281585917E-17</v>
      </c>
      <c r="S8" s="21">
        <f t="shared" si="11"/>
        <v>6.4965825230867895E-17</v>
      </c>
      <c r="T8" s="31">
        <f t="shared" si="12"/>
        <v>6.9103705690865201E-8</v>
      </c>
      <c r="U8" s="32">
        <f t="shared" si="13"/>
        <v>8.1688284124639384E-8</v>
      </c>
    </row>
    <row r="9" spans="1:21" x14ac:dyDescent="0.25">
      <c r="A9" s="7" t="s">
        <v>2</v>
      </c>
      <c r="B9" s="7" t="s">
        <v>5</v>
      </c>
      <c r="C9" s="8">
        <v>999.9</v>
      </c>
      <c r="D9" s="7" t="s">
        <v>10</v>
      </c>
      <c r="F9" s="1">
        <v>1.01</v>
      </c>
      <c r="G9" s="17">
        <f t="shared" si="2"/>
        <v>1.0099999999999999E-6</v>
      </c>
      <c r="H9" s="19">
        <f t="shared" si="0"/>
        <v>2.9866449369232967E-6</v>
      </c>
      <c r="I9" s="21">
        <f t="shared" si="1"/>
        <v>3.8045184873779626E-6</v>
      </c>
      <c r="J9" s="23">
        <f t="shared" si="3"/>
        <v>-15.93143210272569</v>
      </c>
      <c r="K9" s="19">
        <f t="shared" si="4"/>
        <v>-4.9656859870258543E-3</v>
      </c>
      <c r="L9" s="18">
        <f t="shared" si="5"/>
        <v>1</v>
      </c>
      <c r="M9" s="24">
        <f t="shared" si="14"/>
        <v>0.99982332043126543</v>
      </c>
      <c r="N9" s="25">
        <f t="shared" si="6"/>
        <v>-15.70858977893889</v>
      </c>
      <c r="O9" s="21">
        <f t="shared" si="7"/>
        <v>-4.9672311937681343E-3</v>
      </c>
      <c r="P9" s="20">
        <f t="shared" si="8"/>
        <v>1</v>
      </c>
      <c r="Q9" s="26">
        <f t="shared" si="9"/>
        <v>0.99982332016840514</v>
      </c>
      <c r="R9" s="19">
        <f t="shared" si="10"/>
        <v>1.1575119239723032E-16</v>
      </c>
      <c r="S9" s="21">
        <f t="shared" si="11"/>
        <v>1.9335982841487417E-16</v>
      </c>
      <c r="T9" s="31">
        <f t="shared" si="12"/>
        <v>9.9031482031206226E-8</v>
      </c>
      <c r="U9" s="32">
        <f t="shared" si="13"/>
        <v>1.1750424000718142E-7</v>
      </c>
    </row>
    <row r="10" spans="1:21" x14ac:dyDescent="0.25">
      <c r="A10" s="7" t="s">
        <v>14</v>
      </c>
      <c r="B10" s="7" t="s">
        <v>17</v>
      </c>
      <c r="C10" s="8">
        <v>1.4250000000000001E-3</v>
      </c>
      <c r="D10" s="7" t="s">
        <v>18</v>
      </c>
      <c r="F10" s="1">
        <v>1.19</v>
      </c>
      <c r="G10" s="17">
        <f t="shared" si="2"/>
        <v>1.1899999999999998E-6</v>
      </c>
      <c r="H10" s="19">
        <f t="shared" si="0"/>
        <v>4.884952645159741E-6</v>
      </c>
      <c r="I10" s="21">
        <f t="shared" si="1"/>
        <v>6.2226655799337872E-6</v>
      </c>
      <c r="J10" s="23">
        <f t="shared" si="3"/>
        <v>-15.476265115951879</v>
      </c>
      <c r="K10" s="19">
        <f t="shared" si="4"/>
        <v>-4.9688270354824645E-3</v>
      </c>
      <c r="L10" s="18">
        <f t="shared" si="5"/>
        <v>1</v>
      </c>
      <c r="M10" s="24">
        <f t="shared" si="14"/>
        <v>0.99982331983221873</v>
      </c>
      <c r="N10" s="25">
        <f t="shared" si="6"/>
        <v>-15.249328348729895</v>
      </c>
      <c r="O10" s="21">
        <f t="shared" si="7"/>
        <v>-4.9703722422348075E-3</v>
      </c>
      <c r="P10" s="20">
        <f t="shared" si="8"/>
        <v>1</v>
      </c>
      <c r="Q10" s="26">
        <f t="shared" si="9"/>
        <v>0.99982331942920277</v>
      </c>
      <c r="R10" s="19">
        <f t="shared" si="10"/>
        <v>3.3013328928592627E-16</v>
      </c>
      <c r="S10" s="21">
        <f t="shared" si="11"/>
        <v>5.5670425517172109E-16</v>
      </c>
      <c r="T10" s="31">
        <f t="shared" si="12"/>
        <v>1.4044120925130168E-7</v>
      </c>
      <c r="U10" s="32">
        <f t="shared" si="13"/>
        <v>1.6716279891026928E-7</v>
      </c>
    </row>
    <row r="11" spans="1:21" x14ac:dyDescent="0.25">
      <c r="A11" s="7" t="s">
        <v>15</v>
      </c>
      <c r="B11" s="7" t="s">
        <v>12</v>
      </c>
      <c r="C11" s="9">
        <f>C10/C9</f>
        <v>1.4251425142514252E-6</v>
      </c>
      <c r="D11" s="7" t="s">
        <v>19</v>
      </c>
      <c r="F11" s="1">
        <v>1.4</v>
      </c>
      <c r="G11" s="17">
        <f t="shared" si="2"/>
        <v>1.3999999999999999E-6</v>
      </c>
      <c r="H11" s="19">
        <f t="shared" si="0"/>
        <v>7.9543295667164519E-6</v>
      </c>
      <c r="I11" s="21">
        <f t="shared" si="1"/>
        <v>1.0132571675039752E-5</v>
      </c>
      <c r="J11" s="23">
        <f t="shared" si="3"/>
        <v>-15.017262286973253</v>
      </c>
      <c r="K11" s="19">
        <f t="shared" si="4"/>
        <v>-4.9719396609236811E-3</v>
      </c>
      <c r="L11" s="18">
        <f t="shared" si="5"/>
        <v>1</v>
      </c>
      <c r="M11" s="24">
        <f t="shared" si="14"/>
        <v>0.99982331892395671</v>
      </c>
      <c r="N11" s="25">
        <f t="shared" si="6"/>
        <v>-14.786766111625969</v>
      </c>
      <c r="O11" s="21">
        <f t="shared" si="7"/>
        <v>-4.9734848676912845E-3</v>
      </c>
      <c r="P11" s="20">
        <f t="shared" si="8"/>
        <v>1</v>
      </c>
      <c r="Q11" s="26">
        <f t="shared" si="9"/>
        <v>0.99982331830843973</v>
      </c>
      <c r="R11" s="19">
        <f t="shared" si="10"/>
        <v>9.4992438196416491E-16</v>
      </c>
      <c r="S11" s="21">
        <f t="shared" si="11"/>
        <v>1.6150414197875393E-15</v>
      </c>
      <c r="T11" s="31">
        <f t="shared" si="12"/>
        <v>1.9975353126823717E-7</v>
      </c>
      <c r="U11" s="32">
        <f t="shared" si="13"/>
        <v>2.3841084601437222E-7</v>
      </c>
    </row>
    <row r="12" spans="1:21" x14ac:dyDescent="0.25">
      <c r="F12" s="1">
        <v>1.65</v>
      </c>
      <c r="G12" s="17">
        <f t="shared" si="2"/>
        <v>1.6499999999999999E-6</v>
      </c>
      <c r="H12" s="19">
        <f t="shared" si="0"/>
        <v>1.302180856592061E-5</v>
      </c>
      <c r="I12" s="21">
        <f t="shared" si="1"/>
        <v>1.6587747279787887E-5</v>
      </c>
      <c r="J12" s="23">
        <f t="shared" si="3"/>
        <v>-14.546186055876007</v>
      </c>
      <c r="K12" s="19">
        <f t="shared" si="4"/>
        <v>-4.9750864565910533E-3</v>
      </c>
      <c r="L12" s="18">
        <f t="shared" si="5"/>
        <v>1</v>
      </c>
      <c r="M12" s="24">
        <f t="shared" si="14"/>
        <v>0.99982331751806597</v>
      </c>
      <c r="N12" s="25">
        <f t="shared" si="6"/>
        <v>-14.312581586915545</v>
      </c>
      <c r="O12" s="21">
        <f t="shared" si="7"/>
        <v>-4.976631663382274E-3</v>
      </c>
      <c r="P12" s="20">
        <f t="shared" si="8"/>
        <v>1</v>
      </c>
      <c r="Q12" s="26">
        <f t="shared" si="9"/>
        <v>0.99982331657362034</v>
      </c>
      <c r="R12" s="19">
        <f t="shared" si="10"/>
        <v>2.8103610558820542E-15</v>
      </c>
      <c r="S12" s="21">
        <f t="shared" si="11"/>
        <v>4.8124368319525731E-15</v>
      </c>
      <c r="T12" s="31">
        <f t="shared" si="12"/>
        <v>2.8676016842867436E-7</v>
      </c>
      <c r="U12" s="32">
        <f t="shared" si="13"/>
        <v>3.4307294287229347E-7</v>
      </c>
    </row>
    <row r="13" spans="1:21" x14ac:dyDescent="0.25">
      <c r="A13" s="12" t="s">
        <v>20</v>
      </c>
      <c r="B13" s="37" t="s">
        <v>13</v>
      </c>
      <c r="C13" s="37"/>
      <c r="D13" s="37"/>
      <c r="F13" s="1">
        <v>1.95</v>
      </c>
      <c r="G13" s="17">
        <f t="shared" si="2"/>
        <v>1.95E-6</v>
      </c>
      <c r="H13" s="19">
        <f t="shared" si="0"/>
        <v>2.1494300089652574E-5</v>
      </c>
      <c r="I13" s="21">
        <f t="shared" si="1"/>
        <v>2.738037623868819E-5</v>
      </c>
      <c r="J13" s="23">
        <f t="shared" si="3"/>
        <v>-14.060994364924348</v>
      </c>
      <c r="K13" s="19">
        <f t="shared" si="4"/>
        <v>-4.9782859411704027E-3</v>
      </c>
      <c r="L13" s="18">
        <f t="shared" si="5"/>
        <v>1</v>
      </c>
      <c r="M13" s="24">
        <f t="shared" si="14"/>
        <v>0.99982331531631519</v>
      </c>
      <c r="N13" s="25">
        <f t="shared" si="6"/>
        <v>-13.824720634625963</v>
      </c>
      <c r="O13" s="21">
        <f t="shared" si="7"/>
        <v>-4.9798311479986122E-3</v>
      </c>
      <c r="P13" s="20">
        <f t="shared" si="8"/>
        <v>1</v>
      </c>
      <c r="Q13" s="26">
        <f t="shared" si="9"/>
        <v>0.99982331385673784</v>
      </c>
      <c r="R13" s="19">
        <f t="shared" si="10"/>
        <v>8.5891583438613002E-15</v>
      </c>
      <c r="S13" s="21">
        <f t="shared" si="11"/>
        <v>1.4798673673408196E-14</v>
      </c>
      <c r="T13" s="31">
        <f t="shared" si="12"/>
        <v>4.1614849048400125E-7</v>
      </c>
      <c r="U13" s="32">
        <f t="shared" si="13"/>
        <v>4.9889105642755476E-7</v>
      </c>
    </row>
    <row r="14" spans="1:21" x14ac:dyDescent="0.25">
      <c r="A14" s="13" t="s">
        <v>2</v>
      </c>
      <c r="B14" s="13" t="s">
        <v>5</v>
      </c>
      <c r="C14" s="14">
        <v>999.6</v>
      </c>
      <c r="D14" s="13" t="s">
        <v>10</v>
      </c>
      <c r="F14" s="1">
        <v>2.2999999999999998</v>
      </c>
      <c r="G14" s="17">
        <f t="shared" si="2"/>
        <v>2.2999999999999996E-6</v>
      </c>
      <c r="H14" s="19">
        <f t="shared" si="0"/>
        <v>3.5269798774868458E-5</v>
      </c>
      <c r="I14" s="21">
        <f t="shared" si="1"/>
        <v>4.4928206840455036E-5</v>
      </c>
      <c r="J14" s="23">
        <f t="shared" si="3"/>
        <v>-13.57635838244007</v>
      </c>
      <c r="K14" s="19">
        <f t="shared" si="4"/>
        <v>-4.9814476126184646E-3</v>
      </c>
      <c r="L14" s="18">
        <f t="shared" si="5"/>
        <v>1</v>
      </c>
      <c r="M14" s="24">
        <f t="shared" si="14"/>
        <v>0.99982331196313001</v>
      </c>
      <c r="N14" s="25">
        <f t="shared" si="6"/>
        <v>-13.337919173289311</v>
      </c>
      <c r="O14" s="21">
        <f t="shared" si="7"/>
        <v>-4.9829928195030074E-3</v>
      </c>
      <c r="P14" s="20">
        <f t="shared" si="8"/>
        <v>1</v>
      </c>
      <c r="Q14" s="26">
        <f t="shared" si="9"/>
        <v>0.99982330971902611</v>
      </c>
      <c r="R14" s="19">
        <f t="shared" si="10"/>
        <v>2.6217026227067881E-14</v>
      </c>
      <c r="S14" s="21">
        <f t="shared" si="11"/>
        <v>4.539636628451186E-14</v>
      </c>
      <c r="T14" s="31">
        <f t="shared" si="12"/>
        <v>6.036602743388129E-7</v>
      </c>
      <c r="U14" s="32">
        <f t="shared" si="13"/>
        <v>7.2488951449729729E-7</v>
      </c>
    </row>
    <row r="15" spans="1:21" x14ac:dyDescent="0.25">
      <c r="A15" s="13" t="s">
        <v>14</v>
      </c>
      <c r="B15" s="13" t="s">
        <v>17</v>
      </c>
      <c r="C15" s="14">
        <v>1.2627000000000001E-3</v>
      </c>
      <c r="D15" s="13" t="s">
        <v>18</v>
      </c>
      <c r="F15" s="1">
        <v>2.72</v>
      </c>
      <c r="G15" s="17">
        <f t="shared" si="2"/>
        <v>2.7200000000000002E-6</v>
      </c>
      <c r="H15" s="19">
        <f t="shared" si="0"/>
        <v>5.8334594852986328E-5</v>
      </c>
      <c r="I15" s="21">
        <f t="shared" si="1"/>
        <v>7.4309149316060665E-5</v>
      </c>
      <c r="J15" s="23">
        <f t="shared" si="3"/>
        <v>-13.079676211130533</v>
      </c>
      <c r="K15" s="19">
        <f t="shared" si="4"/>
        <v>-4.9846599040955048E-3</v>
      </c>
      <c r="L15" s="18">
        <f t="shared" si="5"/>
        <v>1</v>
      </c>
      <c r="M15" s="24">
        <f t="shared" si="14"/>
        <v>0.9998233067056842</v>
      </c>
      <c r="N15" s="25">
        <f t="shared" si="6"/>
        <v>-12.839503085425003</v>
      </c>
      <c r="O15" s="21">
        <f t="shared" si="7"/>
        <v>-4.9862051110683711E-3</v>
      </c>
      <c r="P15" s="20">
        <f t="shared" si="8"/>
        <v>1</v>
      </c>
      <c r="Q15" s="26">
        <f t="shared" si="9"/>
        <v>0.99982330323152435</v>
      </c>
      <c r="R15" s="19">
        <f t="shared" si="10"/>
        <v>8.2273956977478943E-14</v>
      </c>
      <c r="S15" s="21">
        <f t="shared" si="11"/>
        <v>1.4303224795619247E-13</v>
      </c>
      <c r="T15" s="31">
        <f t="shared" si="12"/>
        <v>8.8379644231848314E-7</v>
      </c>
      <c r="U15" s="32">
        <f t="shared" si="13"/>
        <v>1.0626969692404878E-6</v>
      </c>
    </row>
    <row r="16" spans="1:21" x14ac:dyDescent="0.25">
      <c r="A16" s="13" t="s">
        <v>15</v>
      </c>
      <c r="B16" s="13" t="s">
        <v>12</v>
      </c>
      <c r="C16" s="15">
        <f>C15/C14</f>
        <v>1.2632052821128453E-6</v>
      </c>
      <c r="D16" s="13" t="s">
        <v>19</v>
      </c>
      <c r="F16" s="1">
        <v>3.2</v>
      </c>
      <c r="G16" s="17">
        <f t="shared" si="2"/>
        <v>3.1999999999999999E-6</v>
      </c>
      <c r="H16" s="19">
        <f t="shared" si="0"/>
        <v>9.4988145496415716E-5</v>
      </c>
      <c r="I16" s="21">
        <f t="shared" si="1"/>
        <v>1.2100003959464381E-4</v>
      </c>
      <c r="J16" s="23">
        <f t="shared" si="3"/>
        <v>-12.595192523530603</v>
      </c>
      <c r="K16" s="19">
        <f t="shared" si="4"/>
        <v>-4.9877725300337033E-3</v>
      </c>
      <c r="L16" s="18">
        <f t="shared" si="5"/>
        <v>1</v>
      </c>
      <c r="M16" s="24">
        <f t="shared" si="14"/>
        <v>0.99982329887610222</v>
      </c>
      <c r="N16" s="25">
        <f t="shared" si="6"/>
        <v>-12.353773725490534</v>
      </c>
      <c r="O16" s="21">
        <f t="shared" si="7"/>
        <v>-4.9893177371381041E-3</v>
      </c>
      <c r="P16" s="20">
        <f t="shared" si="8"/>
        <v>1</v>
      </c>
      <c r="Q16" s="26">
        <f t="shared" si="9"/>
        <v>0.99982329357009769</v>
      </c>
      <c r="R16" s="19">
        <f t="shared" si="10"/>
        <v>2.5104001768377375E-13</v>
      </c>
      <c r="S16" s="21">
        <f t="shared" si="11"/>
        <v>4.3768353293615434E-13</v>
      </c>
      <c r="T16" s="31">
        <f t="shared" si="12"/>
        <v>1.2818752808259415E-6</v>
      </c>
      <c r="U16" s="32">
        <f t="shared" si="13"/>
        <v>1.5428304073235267E-6</v>
      </c>
    </row>
    <row r="17" spans="6:21" x14ac:dyDescent="0.25">
      <c r="F17" s="1">
        <v>3.78</v>
      </c>
      <c r="G17" s="17">
        <f t="shared" si="2"/>
        <v>3.7799999999999998E-6</v>
      </c>
      <c r="H17" s="19">
        <f t="shared" si="0"/>
        <v>1.5656506886167998E-4</v>
      </c>
      <c r="I17" s="21">
        <f t="shared" si="1"/>
        <v>1.9943940827980749E-4</v>
      </c>
      <c r="J17" s="23">
        <f t="shared" si="3"/>
        <v>-12.096245639081683</v>
      </c>
      <c r="K17" s="19">
        <f t="shared" si="4"/>
        <v>-4.9909628052476644E-3</v>
      </c>
      <c r="L17" s="18">
        <f t="shared" si="5"/>
        <v>1</v>
      </c>
      <c r="M17" s="24">
        <f>(0.65-(($C$5/2.83)*TANH(LOG10(H17)-4.6)))^L17</f>
        <v>0.99982328655030384</v>
      </c>
      <c r="N17" s="25">
        <f t="shared" si="6"/>
        <v>-11.853979646139079</v>
      </c>
      <c r="O17" s="21">
        <f t="shared" si="7"/>
        <v>-4.9925080125591348E-3</v>
      </c>
      <c r="P17" s="20">
        <f t="shared" si="8"/>
        <v>1</v>
      </c>
      <c r="Q17" s="26">
        <f t="shared" si="9"/>
        <v>0.99982327836049967</v>
      </c>
      <c r="R17" s="19">
        <f t="shared" si="10"/>
        <v>7.9192972716162639E-13</v>
      </c>
      <c r="S17" s="21">
        <f t="shared" si="11"/>
        <v>1.3834105707471741E-12</v>
      </c>
      <c r="T17" s="31">
        <f t="shared" si="12"/>
        <v>1.8800107638772705E-6</v>
      </c>
      <c r="U17" s="32">
        <f t="shared" si="13"/>
        <v>2.2642019001303867E-6</v>
      </c>
    </row>
    <row r="18" spans="6:21" x14ac:dyDescent="0.25">
      <c r="F18" s="1">
        <v>4.46</v>
      </c>
      <c r="G18" s="17">
        <f t="shared" si="2"/>
        <v>4.4599999999999996E-6</v>
      </c>
      <c r="H18" s="19">
        <f t="shared" si="0"/>
        <v>2.5717221769732676E-4</v>
      </c>
      <c r="I18" s="21">
        <f t="shared" si="1"/>
        <v>3.2759717922057019E-4</v>
      </c>
      <c r="J18" s="23">
        <f t="shared" si="3"/>
        <v>-11.599229110966252</v>
      </c>
      <c r="K18" s="19">
        <f t="shared" si="4"/>
        <v>-4.9941310854985229E-3</v>
      </c>
      <c r="L18" s="18">
        <f t="shared" si="5"/>
        <v>1</v>
      </c>
      <c r="M18" s="24">
        <f t="shared" si="14"/>
        <v>0.99982326768691121</v>
      </c>
      <c r="N18" s="25">
        <f t="shared" si="6"/>
        <v>-11.356537978518714</v>
      </c>
      <c r="O18" s="21">
        <f t="shared" si="7"/>
        <v>-4.9956762931268927E-3</v>
      </c>
      <c r="P18" s="20">
        <f t="shared" si="8"/>
        <v>1</v>
      </c>
      <c r="Q18" s="26">
        <f t="shared" si="9"/>
        <v>0.99982325508374248</v>
      </c>
      <c r="R18" s="19">
        <f t="shared" si="10"/>
        <v>2.4871386547412033E-12</v>
      </c>
      <c r="S18" s="21">
        <f t="shared" si="11"/>
        <v>4.3490017163578047E-12</v>
      </c>
      <c r="T18" s="31">
        <f t="shared" si="12"/>
        <v>2.7531600116744543E-6</v>
      </c>
      <c r="U18" s="32">
        <f t="shared" si="13"/>
        <v>3.3168664101705525E-6</v>
      </c>
    </row>
    <row r="19" spans="6:21" x14ac:dyDescent="0.25">
      <c r="F19" s="1">
        <v>5.27</v>
      </c>
      <c r="G19" s="17">
        <f t="shared" si="2"/>
        <v>5.2699999999999995E-6</v>
      </c>
      <c r="H19" s="19">
        <f t="shared" si="0"/>
        <v>4.2427878790657098E-4</v>
      </c>
      <c r="I19" s="21">
        <f t="shared" si="1"/>
        <v>5.404648113463775E-4</v>
      </c>
      <c r="J19" s="23">
        <f t="shared" si="3"/>
        <v>-11.097169762504157</v>
      </c>
      <c r="K19" s="19">
        <f t="shared" si="4"/>
        <v>-4.9973272684672122E-3</v>
      </c>
      <c r="L19" s="18">
        <f t="shared" si="5"/>
        <v>1</v>
      </c>
      <c r="M19" s="24">
        <f t="shared" si="14"/>
        <v>0.99982323834302655</v>
      </c>
      <c r="N19" s="25">
        <f t="shared" si="6"/>
        <v>-10.854455609265404</v>
      </c>
      <c r="O19" s="21">
        <f t="shared" si="7"/>
        <v>-4.9988724765885487E-3</v>
      </c>
      <c r="P19" s="20">
        <f t="shared" si="8"/>
        <v>1</v>
      </c>
      <c r="Q19" s="26">
        <f t="shared" si="9"/>
        <v>0.99982321887443004</v>
      </c>
      <c r="R19" s="19">
        <f t="shared" si="10"/>
        <v>7.9023477416303132E-12</v>
      </c>
      <c r="S19" s="21">
        <f t="shared" si="11"/>
        <v>1.3818749251648888E-11</v>
      </c>
      <c r="T19" s="31">
        <f t="shared" si="12"/>
        <v>4.0474687054052012E-6</v>
      </c>
      <c r="U19" s="32">
        <f t="shared" si="13"/>
        <v>4.8762694924656378E-6</v>
      </c>
    </row>
    <row r="20" spans="6:21" x14ac:dyDescent="0.25">
      <c r="F20" s="1">
        <v>6.21</v>
      </c>
      <c r="G20" s="17">
        <f t="shared" si="2"/>
        <v>6.2099999999999998E-6</v>
      </c>
      <c r="H20" s="19">
        <f t="shared" si="0"/>
        <v>6.9421544928573609E-4</v>
      </c>
      <c r="I20" s="21">
        <f t="shared" si="1"/>
        <v>8.8432189524067692E-4</v>
      </c>
      <c r="J20" s="23">
        <f t="shared" si="3"/>
        <v>-10.603542860926098</v>
      </c>
      <c r="K20" s="19">
        <f t="shared" si="4"/>
        <v>-5.0004707630929932E-3</v>
      </c>
      <c r="L20" s="18">
        <f t="shared" si="5"/>
        <v>1</v>
      </c>
      <c r="M20" s="24">
        <f t="shared" si="14"/>
        <v>0.99982319393257046</v>
      </c>
      <c r="N20" s="25">
        <f t="shared" si="6"/>
        <v>-10.361189638522312</v>
      </c>
      <c r="O20" s="21">
        <f t="shared" si="7"/>
        <v>-5.0020159719604126E-3</v>
      </c>
      <c r="P20" s="20">
        <f t="shared" si="8"/>
        <v>1</v>
      </c>
      <c r="Q20" s="26">
        <f t="shared" si="9"/>
        <v>0.99982316407350502</v>
      </c>
      <c r="R20" s="19">
        <f t="shared" si="10"/>
        <v>2.4625206191947731E-11</v>
      </c>
      <c r="S20" s="21">
        <f t="shared" si="11"/>
        <v>4.3026056169552384E-11</v>
      </c>
      <c r="T20" s="31">
        <f t="shared" si="12"/>
        <v>5.9118682341706473E-6</v>
      </c>
      <c r="U20" s="32">
        <f t="shared" si="13"/>
        <v>7.120469554911893E-6</v>
      </c>
    </row>
    <row r="21" spans="6:21" x14ac:dyDescent="0.25">
      <c r="F21" s="1">
        <v>7.33</v>
      </c>
      <c r="G21" s="17">
        <f t="shared" si="2"/>
        <v>7.3300000000000001E-6</v>
      </c>
      <c r="H21" s="19">
        <f t="shared" si="0"/>
        <v>1.1416458380805112E-3</v>
      </c>
      <c r="I21" s="21">
        <f t="shared" si="1"/>
        <v>1.4542782248129554E-3</v>
      </c>
      <c r="J21" s="23">
        <f t="shared" si="3"/>
        <v>-10.105793483982691</v>
      </c>
      <c r="K21" s="19">
        <f t="shared" si="4"/>
        <v>-5.0036465137594703E-3</v>
      </c>
      <c r="L21" s="18">
        <f t="shared" si="5"/>
        <v>1</v>
      </c>
      <c r="M21" s="24">
        <f t="shared" si="14"/>
        <v>0.99982312495923775</v>
      </c>
      <c r="N21" s="25">
        <f t="shared" si="6"/>
        <v>-9.8641769997504003</v>
      </c>
      <c r="O21" s="21">
        <f t="shared" si="7"/>
        <v>-5.00519172378562E-3</v>
      </c>
      <c r="P21" s="20">
        <f t="shared" si="8"/>
        <v>1</v>
      </c>
      <c r="Q21" s="26">
        <f t="shared" si="9"/>
        <v>0.99982307896286582</v>
      </c>
      <c r="R21" s="19">
        <f t="shared" si="10"/>
        <v>7.7468660526743037E-11</v>
      </c>
      <c r="S21" s="21">
        <f t="shared" si="11"/>
        <v>1.3512663625865147E-10</v>
      </c>
      <c r="T21" s="31">
        <f t="shared" si="12"/>
        <v>8.6624379392982081E-6</v>
      </c>
      <c r="U21" s="32">
        <f t="shared" si="13"/>
        <v>1.0427457838759609E-5</v>
      </c>
    </row>
    <row r="22" spans="6:21" x14ac:dyDescent="0.25">
      <c r="F22" s="1">
        <v>8.65</v>
      </c>
      <c r="G22" s="17">
        <f t="shared" si="2"/>
        <v>8.6500000000000002E-6</v>
      </c>
      <c r="H22" s="19">
        <f t="shared" si="0"/>
        <v>1.8761510304842579E-3</v>
      </c>
      <c r="I22" s="21">
        <f t="shared" si="1"/>
        <v>2.3899229507822442E-3</v>
      </c>
      <c r="J22" s="23">
        <f t="shared" si="3"/>
        <v>-9.6104389368006231</v>
      </c>
      <c r="K22" s="19">
        <f t="shared" si="4"/>
        <v>-5.0068178464331347E-3</v>
      </c>
      <c r="L22" s="18">
        <f t="shared" si="5"/>
        <v>1</v>
      </c>
      <c r="M22" s="24">
        <f t="shared" si="14"/>
        <v>0.99982301889142089</v>
      </c>
      <c r="N22" s="25">
        <f t="shared" si="6"/>
        <v>-9.3699172275950282</v>
      </c>
      <c r="O22" s="21">
        <f t="shared" si="7"/>
        <v>-5.0083630582411888E-3</v>
      </c>
      <c r="P22" s="20">
        <f t="shared" si="8"/>
        <v>1</v>
      </c>
      <c r="Q22" s="26">
        <f t="shared" si="9"/>
        <v>0.99982294807896066</v>
      </c>
      <c r="R22" s="19">
        <f t="shared" si="10"/>
        <v>2.4236917057590246E-10</v>
      </c>
      <c r="S22" s="21">
        <f t="shared" si="11"/>
        <v>4.2169408553570902E-10</v>
      </c>
      <c r="T22" s="31">
        <f t="shared" si="12"/>
        <v>1.2669434953095762E-5</v>
      </c>
      <c r="U22" s="32">
        <f t="shared" si="13"/>
        <v>1.5238093142685537E-5</v>
      </c>
    </row>
    <row r="23" spans="6:21" x14ac:dyDescent="0.25">
      <c r="F23" s="1">
        <v>10.210000000000001</v>
      </c>
      <c r="G23" s="17">
        <f t="shared" si="2"/>
        <v>1.0210000000000001E-5</v>
      </c>
      <c r="H23" s="19">
        <f t="shared" si="0"/>
        <v>3.0852950337035266E-3</v>
      </c>
      <c r="I23" s="21">
        <f t="shared" si="1"/>
        <v>3.9301832801164806E-3</v>
      </c>
      <c r="J23" s="23">
        <f t="shared" si="3"/>
        <v>-9.1168480883737111</v>
      </c>
      <c r="K23" s="19">
        <f t="shared" si="4"/>
        <v>-5.0099934830647669E-3</v>
      </c>
      <c r="L23" s="18">
        <f t="shared" si="5"/>
        <v>1</v>
      </c>
      <c r="M23" s="24">
        <f t="shared" si="14"/>
        <v>0.99982285532494319</v>
      </c>
      <c r="N23" s="25">
        <f t="shared" si="6"/>
        <v>-8.8777679537290322</v>
      </c>
      <c r="O23" s="21">
        <f t="shared" si="7"/>
        <v>-5.0115386976206829E-3</v>
      </c>
      <c r="P23" s="20">
        <f t="shared" si="8"/>
        <v>1</v>
      </c>
      <c r="Q23" s="26">
        <f t="shared" si="9"/>
        <v>0.99982274624377554</v>
      </c>
      <c r="R23" s="19">
        <f t="shared" si="10"/>
        <v>7.5520521168305817E-10</v>
      </c>
      <c r="S23" s="21">
        <f t="shared" si="11"/>
        <v>1.3096146372050185E-9</v>
      </c>
      <c r="T23" s="31">
        <f t="shared" si="12"/>
        <v>1.8504887395372056E-5</v>
      </c>
      <c r="U23" s="32">
        <f t="shared" si="13"/>
        <v>2.2232038919650909E-5</v>
      </c>
    </row>
    <row r="24" spans="6:21" x14ac:dyDescent="0.25">
      <c r="F24" s="1">
        <v>12.05</v>
      </c>
      <c r="G24" s="17">
        <f t="shared" si="2"/>
        <v>1.205E-5</v>
      </c>
      <c r="H24" s="19">
        <f t="shared" si="0"/>
        <v>5.0720159963117016E-3</v>
      </c>
      <c r="I24" s="21">
        <f t="shared" si="1"/>
        <v>6.4609550293993328E-3</v>
      </c>
      <c r="J24" s="23">
        <f t="shared" si="3"/>
        <v>-8.6267245041365577</v>
      </c>
      <c r="K24" s="19">
        <f t="shared" si="4"/>
        <v>-5.0131669946845122E-3</v>
      </c>
      <c r="L24" s="18">
        <f t="shared" si="5"/>
        <v>1</v>
      </c>
      <c r="M24" s="24">
        <f t="shared" si="14"/>
        <v>0.9998226035715686</v>
      </c>
      <c r="N24" s="25">
        <f t="shared" si="6"/>
        <v>-8.3894159587111847</v>
      </c>
      <c r="O24" s="21">
        <f t="shared" si="7"/>
        <v>-5.0147122134697984E-3</v>
      </c>
      <c r="P24" s="20">
        <f t="shared" si="8"/>
        <v>1</v>
      </c>
      <c r="Q24" s="26">
        <f t="shared" si="9"/>
        <v>0.99982243558915573</v>
      </c>
      <c r="R24" s="19">
        <f t="shared" si="10"/>
        <v>2.3344537800902609E-9</v>
      </c>
      <c r="S24" s="21">
        <f t="shared" si="11"/>
        <v>4.0317371179646373E-9</v>
      </c>
      <c r="T24" s="31">
        <f t="shared" si="12"/>
        <v>2.6956275138075294E-5</v>
      </c>
      <c r="U24" s="32">
        <f t="shared" si="13"/>
        <v>3.2341651242492524E-5</v>
      </c>
    </row>
    <row r="25" spans="6:21" x14ac:dyDescent="0.25">
      <c r="F25" s="1">
        <v>14.22</v>
      </c>
      <c r="G25" s="17">
        <f t="shared" si="2"/>
        <v>1.4219999999999999E-5</v>
      </c>
      <c r="H25" s="19">
        <f t="shared" si="0"/>
        <v>8.3352429528661936E-3</v>
      </c>
      <c r="I25" s="21">
        <f t="shared" si="1"/>
        <v>1.0617795747637188E-2</v>
      </c>
      <c r="J25" s="23">
        <f t="shared" si="3"/>
        <v>-8.1407360999786746</v>
      </c>
      <c r="K25" s="19">
        <f t="shared" si="4"/>
        <v>-5.0163383659316448E-3</v>
      </c>
      <c r="L25" s="18">
        <f t="shared" si="5"/>
        <v>1</v>
      </c>
      <c r="M25" s="24">
        <f t="shared" si="14"/>
        <v>0.99982221620077971</v>
      </c>
      <c r="N25" s="25">
        <f t="shared" si="6"/>
        <v>-7.9055142784169998</v>
      </c>
      <c r="O25" s="21">
        <f t="shared" si="7"/>
        <v>-5.0178835912246212E-3</v>
      </c>
      <c r="P25" s="20">
        <f t="shared" si="8"/>
        <v>1</v>
      </c>
      <c r="Q25" s="26">
        <f t="shared" si="9"/>
        <v>0.99982195758762127</v>
      </c>
      <c r="R25" s="19">
        <f t="shared" si="10"/>
        <v>7.1477662949026952E-9</v>
      </c>
      <c r="S25" s="21">
        <f t="shared" si="11"/>
        <v>1.2285434145066878E-8</v>
      </c>
      <c r="T25" s="31">
        <f t="shared" si="12"/>
        <v>3.9143071579567449E-5</v>
      </c>
      <c r="U25" s="32">
        <f t="shared" si="13"/>
        <v>4.6887990818770055E-5</v>
      </c>
    </row>
    <row r="26" spans="6:21" x14ac:dyDescent="0.25">
      <c r="F26" s="1">
        <v>16.78</v>
      </c>
      <c r="G26" s="17">
        <f t="shared" si="2"/>
        <v>1.6780000000000002E-5</v>
      </c>
      <c r="H26" s="19">
        <f t="shared" si="0"/>
        <v>1.3696050331313306E-2</v>
      </c>
      <c r="I26" s="21">
        <f t="shared" si="1"/>
        <v>1.7446625825974022E-2</v>
      </c>
      <c r="J26" s="23">
        <f t="shared" si="3"/>
        <v>-7.6593257264651342</v>
      </c>
      <c r="K26" s="19">
        <f t="shared" si="4"/>
        <v>-5.0195088618189988E-3</v>
      </c>
      <c r="L26" s="18">
        <f t="shared" si="5"/>
        <v>1</v>
      </c>
      <c r="M26" s="24">
        <f t="shared" si="14"/>
        <v>0.99982162003991504</v>
      </c>
      <c r="N26" s="25">
        <f t="shared" si="6"/>
        <v>-7.4264919560393698</v>
      </c>
      <c r="O26" s="21">
        <f t="shared" si="7"/>
        <v>-5.0210540971272442E-3</v>
      </c>
      <c r="P26" s="20">
        <f t="shared" si="8"/>
        <v>1</v>
      </c>
      <c r="Q26" s="26">
        <f t="shared" si="9"/>
        <v>0.99982122194693135</v>
      </c>
      <c r="R26" s="19">
        <f t="shared" si="10"/>
        <v>2.1655952407504447E-8</v>
      </c>
      <c r="S26" s="21">
        <f t="shared" si="11"/>
        <v>3.7017692253783898E-8</v>
      </c>
      <c r="T26" s="31">
        <f t="shared" si="12"/>
        <v>5.664008329462944E-5</v>
      </c>
      <c r="U26" s="32">
        <f t="shared" si="13"/>
        <v>6.7722747250215196E-5</v>
      </c>
    </row>
    <row r="27" spans="6:21" x14ac:dyDescent="0.25">
      <c r="F27" s="1">
        <v>19.809999999999999</v>
      </c>
      <c r="G27" s="17">
        <f t="shared" si="2"/>
        <v>1.9809999999999998E-5</v>
      </c>
      <c r="H27" s="19">
        <f t="shared" si="0"/>
        <v>2.2535795886157176E-2</v>
      </c>
      <c r="I27" s="21">
        <f t="shared" si="1"/>
        <v>2.8707078975709902E-2</v>
      </c>
      <c r="J27" s="23">
        <f t="shared" si="3"/>
        <v>-7.1816496540432802</v>
      </c>
      <c r="K27" s="19">
        <f t="shared" si="4"/>
        <v>-5.0226882080293194E-3</v>
      </c>
      <c r="L27" s="18">
        <f t="shared" si="5"/>
        <v>1</v>
      </c>
      <c r="M27" s="24">
        <f t="shared" si="14"/>
        <v>0.9998206991998364</v>
      </c>
      <c r="N27" s="25">
        <f t="shared" si="6"/>
        <v>-6.9514994686214218</v>
      </c>
      <c r="O27" s="21">
        <f t="shared" si="7"/>
        <v>-5.0242334588072764E-3</v>
      </c>
      <c r="P27" s="20">
        <f t="shared" si="8"/>
        <v>1</v>
      </c>
      <c r="Q27" s="26">
        <f t="shared" si="9"/>
        <v>0.99982008566455005</v>
      </c>
      <c r="R27" s="19">
        <f t="shared" si="10"/>
        <v>6.5050371541353592E-8</v>
      </c>
      <c r="S27" s="21">
        <f t="shared" si="11"/>
        <v>1.1050912878172098E-7</v>
      </c>
      <c r="T27" s="31">
        <f t="shared" si="12"/>
        <v>8.172370505128266E-5</v>
      </c>
      <c r="U27" s="32">
        <f t="shared" si="13"/>
        <v>9.7513371489536723E-5</v>
      </c>
    </row>
    <row r="28" spans="6:21" x14ac:dyDescent="0.25">
      <c r="F28" s="1">
        <v>23.37</v>
      </c>
      <c r="G28" s="17">
        <f t="shared" si="2"/>
        <v>2.3370000000000002E-5</v>
      </c>
      <c r="H28" s="19">
        <f t="shared" si="0"/>
        <v>3.6999479198139597E-2</v>
      </c>
      <c r="I28" s="21">
        <f t="shared" si="1"/>
        <v>4.713154914815159E-2</v>
      </c>
      <c r="J28" s="23">
        <f t="shared" si="3"/>
        <v>-6.7117129570047291</v>
      </c>
      <c r="K28" s="19">
        <f t="shared" si="4"/>
        <v>-5.0258535532246859E-3</v>
      </c>
      <c r="L28" s="18">
        <f t="shared" si="5"/>
        <v>1</v>
      </c>
      <c r="M28" s="24">
        <f t="shared" si="14"/>
        <v>0.99981928772537265</v>
      </c>
      <c r="N28" s="25">
        <f t="shared" si="6"/>
        <v>-6.4845077188379205</v>
      </c>
      <c r="O28" s="21">
        <f t="shared" si="7"/>
        <v>-5.0273988277147012E-3</v>
      </c>
      <c r="P28" s="20">
        <f t="shared" si="8"/>
        <v>1</v>
      </c>
      <c r="Q28" s="26">
        <f t="shared" si="9"/>
        <v>0.99981834395895808</v>
      </c>
      <c r="R28" s="19">
        <f t="shared" si="10"/>
        <v>1.9194760604701477E-7</v>
      </c>
      <c r="S28" s="21">
        <f t="shared" si="11"/>
        <v>3.2388138141195277E-7</v>
      </c>
      <c r="T28" s="31">
        <f t="shared" si="12"/>
        <v>1.1721747283301525E-4</v>
      </c>
      <c r="U28" s="32">
        <f t="shared" si="13"/>
        <v>1.3954901698315128E-4</v>
      </c>
    </row>
    <row r="29" spans="6:21" x14ac:dyDescent="0.25">
      <c r="F29" s="1">
        <v>27.58</v>
      </c>
      <c r="G29" s="17">
        <f t="shared" si="2"/>
        <v>2.7579999999999997E-5</v>
      </c>
      <c r="H29" s="19">
        <f t="shared" si="0"/>
        <v>6.0813816502475658E-2</v>
      </c>
      <c r="I29" s="21">
        <f t="shared" si="1"/>
        <v>7.7467289904913694E-2</v>
      </c>
      <c r="J29" s="23">
        <f t="shared" si="3"/>
        <v>-6.2469111345766688</v>
      </c>
      <c r="K29" s="19">
        <f t="shared" si="4"/>
        <v>-5.0290260672877906E-3</v>
      </c>
      <c r="L29" s="18">
        <f t="shared" si="5"/>
        <v>1</v>
      </c>
      <c r="M29" s="24">
        <f t="shared" si="14"/>
        <v>0.99981711052732547</v>
      </c>
      <c r="N29" s="25">
        <f t="shared" si="6"/>
        <v>-6.0229168047907153</v>
      </c>
      <c r="O29" s="21">
        <f t="shared" si="7"/>
        <v>-5.0305713783534017E-3</v>
      </c>
      <c r="P29" s="20">
        <f t="shared" si="8"/>
        <v>1</v>
      </c>
      <c r="Q29" s="26">
        <f t="shared" si="9"/>
        <v>0.99981565738292677</v>
      </c>
      <c r="R29" s="19">
        <f t="shared" si="10"/>
        <v>5.5973234524788348E-7</v>
      </c>
      <c r="S29" s="21">
        <f t="shared" si="11"/>
        <v>9.3750276541543461E-7</v>
      </c>
      <c r="T29" s="31">
        <f t="shared" si="12"/>
        <v>1.6746533477574743E-4</v>
      </c>
      <c r="U29" s="32">
        <f t="shared" si="13"/>
        <v>1.9887902082491745E-4</v>
      </c>
    </row>
    <row r="30" spans="6:21" x14ac:dyDescent="0.25">
      <c r="F30" s="1">
        <v>32.549999999999997</v>
      </c>
      <c r="G30" s="17">
        <f t="shared" si="2"/>
        <v>3.2549999999999998E-5</v>
      </c>
      <c r="H30" s="19">
        <f t="shared" si="0"/>
        <v>9.997063542648979E-2</v>
      </c>
      <c r="I30" s="21">
        <f t="shared" si="1"/>
        <v>0.12734695241906174</v>
      </c>
      <c r="J30" s="23">
        <f t="shared" si="3"/>
        <v>-5.7886986480783911</v>
      </c>
      <c r="K30" s="19">
        <f t="shared" si="4"/>
        <v>-5.0321995999243873E-3</v>
      </c>
      <c r="L30" s="18">
        <f t="shared" si="5"/>
        <v>1</v>
      </c>
      <c r="M30" s="24">
        <f t="shared" si="14"/>
        <v>0.99981375702035824</v>
      </c>
      <c r="N30" s="25">
        <f t="shared" si="6"/>
        <v>-5.5681617240669121</v>
      </c>
      <c r="O30" s="21">
        <f t="shared" si="7"/>
        <v>-5.033744967326316E-3</v>
      </c>
      <c r="P30" s="20">
        <f t="shared" si="8"/>
        <v>1</v>
      </c>
      <c r="Q30" s="26">
        <f t="shared" si="9"/>
        <v>0.99981151929600021</v>
      </c>
      <c r="R30" s="19">
        <f t="shared" si="10"/>
        <v>1.607637990227234E-6</v>
      </c>
      <c r="S30" s="21">
        <f t="shared" si="11"/>
        <v>2.6713000182999598E-6</v>
      </c>
      <c r="T30" s="31">
        <f t="shared" si="12"/>
        <v>2.3804599224853446E-4</v>
      </c>
      <c r="U30" s="32">
        <f t="shared" si="13"/>
        <v>2.8195015842511271E-4</v>
      </c>
    </row>
    <row r="31" spans="6:21" x14ac:dyDescent="0.25">
      <c r="F31" s="1">
        <v>38.409999999999997</v>
      </c>
      <c r="G31" s="17">
        <f t="shared" si="2"/>
        <v>3.8409999999999993E-5</v>
      </c>
      <c r="H31" s="19">
        <f t="shared" si="0"/>
        <v>0.1642677828113952</v>
      </c>
      <c r="I31" s="21">
        <f t="shared" si="1"/>
        <v>0.20925146101576625</v>
      </c>
      <c r="J31" s="23">
        <f t="shared" si="3"/>
        <v>-5.3381043078930235</v>
      </c>
      <c r="K31" s="19">
        <f t="shared" si="4"/>
        <v>-5.0353704654877221E-3</v>
      </c>
      <c r="L31" s="18">
        <f t="shared" si="5"/>
        <v>1</v>
      </c>
      <c r="M31" s="24">
        <f t="shared" si="14"/>
        <v>0.9998085985026357</v>
      </c>
      <c r="N31" s="25">
        <f t="shared" si="6"/>
        <v>-5.1212528187196131</v>
      </c>
      <c r="O31" s="21">
        <f t="shared" si="7"/>
        <v>-5.0369159195474481E-3</v>
      </c>
      <c r="P31" s="20">
        <f t="shared" si="8"/>
        <v>1</v>
      </c>
      <c r="Q31" s="26">
        <f t="shared" si="9"/>
        <v>0.99980515391963576</v>
      </c>
      <c r="R31" s="19">
        <f t="shared" si="10"/>
        <v>4.5370878566442102E-6</v>
      </c>
      <c r="S31" s="21">
        <f t="shared" si="11"/>
        <v>7.4752485349772686E-6</v>
      </c>
      <c r="T31" s="31">
        <f t="shared" si="12"/>
        <v>3.3640092677809317E-4</v>
      </c>
      <c r="U31" s="32">
        <f t="shared" si="13"/>
        <v>3.9731960900885163E-4</v>
      </c>
    </row>
    <row r="32" spans="6:21" x14ac:dyDescent="0.25">
      <c r="F32" s="1">
        <v>45.32</v>
      </c>
      <c r="G32" s="17">
        <f t="shared" si="2"/>
        <v>4.532E-5</v>
      </c>
      <c r="H32" s="19">
        <f t="shared" si="0"/>
        <v>0.2698293439300784</v>
      </c>
      <c r="I32" s="21">
        <f t="shared" si="1"/>
        <v>0.34372037825044444</v>
      </c>
      <c r="J32" s="23">
        <f t="shared" si="3"/>
        <v>-4.8954790496640577</v>
      </c>
      <c r="K32" s="19">
        <f t="shared" si="4"/>
        <v>-5.0385394258895839E-3</v>
      </c>
      <c r="L32" s="18">
        <f t="shared" si="5"/>
        <v>1</v>
      </c>
      <c r="M32" s="24">
        <f t="shared" si="14"/>
        <v>0.99980066437789517</v>
      </c>
      <c r="N32" s="25">
        <f t="shared" si="6"/>
        <v>-4.6825271323219431</v>
      </c>
      <c r="O32" s="21">
        <f t="shared" si="7"/>
        <v>-5.0400850132313749E-3</v>
      </c>
      <c r="P32" s="20">
        <f t="shared" si="8"/>
        <v>1</v>
      </c>
      <c r="Q32" s="26">
        <f t="shared" si="9"/>
        <v>0.99979536361325372</v>
      </c>
      <c r="R32" s="19">
        <f t="shared" si="10"/>
        <v>1.2571752773337143E-5</v>
      </c>
      <c r="S32" s="21">
        <f t="shared" si="11"/>
        <v>2.052787058614423E-5</v>
      </c>
      <c r="T32" s="31">
        <f t="shared" si="12"/>
        <v>4.7249447136549238E-4</v>
      </c>
      <c r="U32" s="32">
        <f t="shared" si="13"/>
        <v>5.5639013469285282E-4</v>
      </c>
    </row>
    <row r="33" spans="1:21" x14ac:dyDescent="0.25">
      <c r="F33" s="1">
        <v>53.48</v>
      </c>
      <c r="G33" s="17">
        <f t="shared" si="2"/>
        <v>5.3479999999999996E-5</v>
      </c>
      <c r="H33" s="19">
        <f t="shared" si="0"/>
        <v>0.44339793849892917</v>
      </c>
      <c r="I33" s="21">
        <f t="shared" si="1"/>
        <v>0.56481961863944741</v>
      </c>
      <c r="J33" s="23">
        <f t="shared" si="3"/>
        <v>-4.4606230125008688</v>
      </c>
      <c r="K33" s="19">
        <f t="shared" si="4"/>
        <v>-5.0417111594639559E-3</v>
      </c>
      <c r="L33" s="18">
        <f t="shared" si="5"/>
        <v>1</v>
      </c>
      <c r="M33" s="24">
        <f t="shared" si="14"/>
        <v>0.99978844313903714</v>
      </c>
      <c r="N33" s="25">
        <f t="shared" si="6"/>
        <v>-4.2517762960896022</v>
      </c>
      <c r="O33" s="21">
        <f t="shared" si="7"/>
        <v>-5.0432569520979624E-3</v>
      </c>
      <c r="P33" s="20">
        <f t="shared" si="8"/>
        <v>1</v>
      </c>
      <c r="Q33" s="26">
        <f t="shared" si="9"/>
        <v>0.99978028332774449</v>
      </c>
      <c r="R33" s="19">
        <f t="shared" si="10"/>
        <v>3.4217114939262136E-5</v>
      </c>
      <c r="S33" s="21">
        <f t="shared" si="11"/>
        <v>5.5345844012914286E-5</v>
      </c>
      <c r="T33" s="31">
        <f t="shared" si="12"/>
        <v>6.5969913827887818E-4</v>
      </c>
      <c r="U33" s="32">
        <f t="shared" si="13"/>
        <v>7.7439009991179977E-4</v>
      </c>
    </row>
    <row r="34" spans="1:21" x14ac:dyDescent="0.25">
      <c r="F34" s="1">
        <v>63.11</v>
      </c>
      <c r="G34" s="17">
        <f t="shared" si="2"/>
        <v>6.3109999999999997E-5</v>
      </c>
      <c r="H34" s="19">
        <f t="shared" si="0"/>
        <v>0.72864168686182451</v>
      </c>
      <c r="I34" s="21">
        <f t="shared" si="1"/>
        <v>0.92817553706126055</v>
      </c>
      <c r="J34" s="23">
        <f t="shared" si="3"/>
        <v>-4.0342610870498206</v>
      </c>
      <c r="K34" s="19">
        <f t="shared" si="4"/>
        <v>-5.0448835994997858E-3</v>
      </c>
      <c r="L34" s="18">
        <f t="shared" si="5"/>
        <v>1</v>
      </c>
      <c r="M34" s="24">
        <f t="shared" si="14"/>
        <v>0.99976962859049656</v>
      </c>
      <c r="N34" s="25">
        <f t="shared" si="6"/>
        <v>-3.8297083919753314</v>
      </c>
      <c r="O34" s="21">
        <f t="shared" si="7"/>
        <v>-5.0464297081630419E-3</v>
      </c>
      <c r="P34" s="20">
        <f t="shared" si="8"/>
        <v>1</v>
      </c>
      <c r="Q34" s="26">
        <f t="shared" si="9"/>
        <v>0.99975706752921567</v>
      </c>
      <c r="R34" s="19">
        <f t="shared" si="10"/>
        <v>9.132590168128008E-5</v>
      </c>
      <c r="S34" s="21">
        <f t="shared" si="11"/>
        <v>1.4626474598617873E-4</v>
      </c>
      <c r="T34" s="31">
        <f t="shared" si="12"/>
        <v>9.150878242083103E-4</v>
      </c>
      <c r="U34" s="32">
        <f t="shared" si="13"/>
        <v>1.0706429814142755E-3</v>
      </c>
    </row>
    <row r="35" spans="1:21" x14ac:dyDescent="0.25">
      <c r="F35" s="1">
        <v>74.48</v>
      </c>
      <c r="G35" s="17">
        <f t="shared" si="2"/>
        <v>7.4480000000000005E-5</v>
      </c>
      <c r="H35" s="19">
        <f t="shared" si="0"/>
        <v>1.1976736031264708</v>
      </c>
      <c r="I35" s="21">
        <f t="shared" si="1"/>
        <v>1.5256488337824328</v>
      </c>
      <c r="J35" s="23">
        <f t="shared" si="3"/>
        <v>-3.6166056891502536</v>
      </c>
      <c r="K35" s="19">
        <f t="shared" si="4"/>
        <v>-5.0480582999853363E-3</v>
      </c>
      <c r="L35" s="18">
        <f t="shared" si="5"/>
        <v>1</v>
      </c>
      <c r="M35" s="24">
        <f t="shared" si="14"/>
        <v>0.9997406488516839</v>
      </c>
      <c r="N35" s="25">
        <f t="shared" si="6"/>
        <v>-3.416523555743701</v>
      </c>
      <c r="O35" s="21">
        <f t="shared" si="7"/>
        <v>-5.0496048953821938E-3</v>
      </c>
      <c r="P35" s="20">
        <f t="shared" si="8"/>
        <v>1</v>
      </c>
      <c r="Q35" s="26">
        <f t="shared" si="9"/>
        <v>0.99972130918913926</v>
      </c>
      <c r="R35" s="19">
        <f t="shared" si="10"/>
        <v>2.3890960110180512E-4</v>
      </c>
      <c r="S35" s="21">
        <f t="shared" si="11"/>
        <v>3.7870914159814171E-4</v>
      </c>
      <c r="T35" s="31">
        <f t="shared" si="12"/>
        <v>1.260886480934809E-3</v>
      </c>
      <c r="U35" s="32">
        <f t="shared" si="13"/>
        <v>1.470167157810158E-3</v>
      </c>
    </row>
    <row r="36" spans="1:21" x14ac:dyDescent="0.25">
      <c r="F36" s="1">
        <v>87.89</v>
      </c>
      <c r="G36" s="17">
        <f t="shared" si="2"/>
        <v>8.789E-5</v>
      </c>
      <c r="H36" s="19">
        <f t="shared" si="0"/>
        <v>1.9680578822588248</v>
      </c>
      <c r="I36" s="21">
        <f t="shared" si="1"/>
        <v>2.5069979041422013</v>
      </c>
      <c r="J36" s="23">
        <f t="shared" si="3"/>
        <v>-3.2084494468572631</v>
      </c>
      <c r="K36" s="19">
        <f t="shared" si="4"/>
        <v>-5.0512322825058565E-3</v>
      </c>
      <c r="L36" s="18">
        <f t="shared" si="5"/>
        <v>1</v>
      </c>
      <c r="M36" s="24">
        <f t="shared" si="14"/>
        <v>0.99969606253711696</v>
      </c>
      <c r="N36" s="25">
        <f t="shared" si="6"/>
        <v>-3.012995457255855</v>
      </c>
      <c r="O36" s="21">
        <f t="shared" si="7"/>
        <v>-5.0527796266617506E-3</v>
      </c>
      <c r="P36" s="20">
        <f t="shared" si="8"/>
        <v>1</v>
      </c>
      <c r="Q36" s="26">
        <f t="shared" si="9"/>
        <v>0.99966629511916505</v>
      </c>
      <c r="R36" s="19">
        <f t="shared" si="10"/>
        <v>6.1145894469488054E-4</v>
      </c>
      <c r="S36" s="21">
        <f t="shared" si="11"/>
        <v>9.5897395614379219E-4</v>
      </c>
      <c r="T36" s="31">
        <f t="shared" si="12"/>
        <v>1.7247277647738767E-3</v>
      </c>
      <c r="U36" s="32">
        <f t="shared" si="13"/>
        <v>2.0038585325272162E-3</v>
      </c>
    </row>
    <row r="37" spans="1:21" x14ac:dyDescent="0.25">
      <c r="F37" s="1">
        <v>103.72</v>
      </c>
      <c r="G37" s="17">
        <f t="shared" si="2"/>
        <v>1.0371999999999999E-4</v>
      </c>
      <c r="H37" s="19">
        <f t="shared" si="0"/>
        <v>3.2344988281222777</v>
      </c>
      <c r="I37" s="21">
        <f t="shared" si="1"/>
        <v>4.1202455761850061</v>
      </c>
      <c r="J37" s="23">
        <f t="shared" si="3"/>
        <v>-2.809741532010944</v>
      </c>
      <c r="K37" s="19">
        <f t="shared" si="4"/>
        <v>-5.0544090183047008E-3</v>
      </c>
      <c r="L37" s="18">
        <f t="shared" si="5"/>
        <v>1</v>
      </c>
      <c r="M37" s="24">
        <f t="shared" si="14"/>
        <v>0.99962740974012776</v>
      </c>
      <c r="N37" s="25">
        <f t="shared" si="6"/>
        <v>-2.6190631976060534</v>
      </c>
      <c r="O37" s="21">
        <f t="shared" si="7"/>
        <v>-5.055957515149122E-3</v>
      </c>
      <c r="P37" s="20">
        <f t="shared" si="8"/>
        <v>1</v>
      </c>
      <c r="Q37" s="26">
        <f t="shared" si="9"/>
        <v>0.99958158915495698</v>
      </c>
      <c r="R37" s="19">
        <f t="shared" si="10"/>
        <v>1.5312362959071151E-3</v>
      </c>
      <c r="S37" s="21">
        <f t="shared" si="11"/>
        <v>2.3751940318168718E-3</v>
      </c>
      <c r="T37" s="31">
        <f t="shared" si="12"/>
        <v>2.3421364461188787E-3</v>
      </c>
      <c r="U37" s="32">
        <f t="shared" si="13"/>
        <v>2.7112182863252127E-3</v>
      </c>
    </row>
    <row r="38" spans="1:21" x14ac:dyDescent="0.25">
      <c r="F38" s="1">
        <v>122.39</v>
      </c>
      <c r="G38" s="17">
        <f t="shared" si="2"/>
        <v>1.2239E-4</v>
      </c>
      <c r="H38" s="19">
        <f t="shared" si="0"/>
        <v>5.314437184979524</v>
      </c>
      <c r="I38" s="21">
        <f t="shared" si="1"/>
        <v>6.769761704949115</v>
      </c>
      <c r="J38" s="23">
        <f t="shared" si="3"/>
        <v>-2.4211191416912405</v>
      </c>
      <c r="K38" s="19">
        <f t="shared" si="4"/>
        <v>-5.0575866600777513E-3</v>
      </c>
      <c r="L38" s="18">
        <f t="shared" si="5"/>
        <v>1</v>
      </c>
      <c r="M38" s="24">
        <f t="shared" si="14"/>
        <v>0.99952180823194936</v>
      </c>
      <c r="N38" s="25">
        <f t="shared" si="6"/>
        <v>-2.2353455739758115</v>
      </c>
      <c r="O38" s="21">
        <f t="shared" si="7"/>
        <v>-5.0591369294387852E-3</v>
      </c>
      <c r="P38" s="20">
        <f t="shared" si="8"/>
        <v>1</v>
      </c>
      <c r="Q38" s="26">
        <f t="shared" si="9"/>
        <v>0.99945130230903922</v>
      </c>
      <c r="R38" s="19">
        <f t="shared" si="10"/>
        <v>3.7464120869771288E-3</v>
      </c>
      <c r="S38" s="21">
        <f t="shared" si="11"/>
        <v>5.7458849693362716E-3</v>
      </c>
      <c r="T38" s="31">
        <f t="shared" si="12"/>
        <v>3.1559973937069817E-3</v>
      </c>
      <c r="U38" s="32">
        <f t="shared" si="13"/>
        <v>3.6395729589742032E-3</v>
      </c>
    </row>
    <row r="39" spans="1:21" x14ac:dyDescent="0.25">
      <c r="F39" s="1">
        <v>144.43</v>
      </c>
      <c r="G39" s="17">
        <f t="shared" si="2"/>
        <v>1.4443E-4</v>
      </c>
      <c r="H39" s="19">
        <f t="shared" si="0"/>
        <v>8.7335680310656674</v>
      </c>
      <c r="I39" s="21">
        <f t="shared" si="1"/>
        <v>11.125199592420055</v>
      </c>
      <c r="J39" s="23">
        <f t="shared" si="3"/>
        <v>-2.0424770517264754</v>
      </c>
      <c r="K39" s="19">
        <f t="shared" si="4"/>
        <v>-5.0607696289852403E-3</v>
      </c>
      <c r="L39" s="18">
        <f t="shared" si="5"/>
        <v>1</v>
      </c>
      <c r="M39" s="24">
        <f t="shared" si="14"/>
        <v>0.99935924450960623</v>
      </c>
      <c r="N39" s="25">
        <f t="shared" si="6"/>
        <v>-1.8617277663737339</v>
      </c>
      <c r="O39" s="21">
        <f t="shared" si="7"/>
        <v>-5.0623226256798631E-3</v>
      </c>
      <c r="P39" s="20">
        <f t="shared" si="8"/>
        <v>1</v>
      </c>
      <c r="Q39" s="26">
        <f t="shared" si="9"/>
        <v>0.99925075578290146</v>
      </c>
      <c r="R39" s="19">
        <f t="shared" si="10"/>
        <v>8.9574380423391511E-3</v>
      </c>
      <c r="S39" s="21">
        <f t="shared" si="11"/>
        <v>1.3579519291876558E-2</v>
      </c>
      <c r="T39" s="31">
        <f t="shared" si="12"/>
        <v>4.2201322223992394E-3</v>
      </c>
      <c r="U39" s="32">
        <f t="shared" si="13"/>
        <v>4.8479662310068981E-3</v>
      </c>
    </row>
    <row r="40" spans="1:21" x14ac:dyDescent="0.25">
      <c r="F40" s="1">
        <v>170.44</v>
      </c>
      <c r="G40" s="17">
        <f t="shared" si="2"/>
        <v>1.7044E-4</v>
      </c>
      <c r="H40" s="19">
        <f t="shared" si="0"/>
        <v>14.352714643533073</v>
      </c>
      <c r="I40" s="21">
        <f t="shared" si="1"/>
        <v>18.283113446231642</v>
      </c>
      <c r="J40" s="23">
        <f t="shared" si="3"/>
        <v>-1.6741894807964268</v>
      </c>
      <c r="K40" s="19">
        <f t="shared" si="4"/>
        <v>-5.0639590021007812E-3</v>
      </c>
      <c r="L40" s="18">
        <f t="shared" si="5"/>
        <v>1</v>
      </c>
      <c r="M40" s="24">
        <f t="shared" si="14"/>
        <v>0.99910911125622981</v>
      </c>
      <c r="N40" s="25">
        <f t="shared" si="6"/>
        <v>-1.4985681092612113</v>
      </c>
      <c r="O40" s="21">
        <f t="shared" si="7"/>
        <v>-5.0655161922269773E-3</v>
      </c>
      <c r="P40" s="20">
        <f t="shared" si="8"/>
        <v>1</v>
      </c>
      <c r="Q40" s="26">
        <f t="shared" si="9"/>
        <v>0.99894222179359415</v>
      </c>
      <c r="R40" s="19">
        <f t="shared" si="10"/>
        <v>2.0910262252387388E-2</v>
      </c>
      <c r="S40" s="21">
        <f t="shared" si="11"/>
        <v>3.1326129877344802E-2</v>
      </c>
      <c r="T40" s="31">
        <f t="shared" si="12"/>
        <v>5.5982370026057314E-3</v>
      </c>
      <c r="U40" s="32">
        <f t="shared" si="13"/>
        <v>6.4057064889095142E-3</v>
      </c>
    </row>
    <row r="41" spans="1:21" x14ac:dyDescent="0.25">
      <c r="A41" s="35" t="s">
        <v>40</v>
      </c>
      <c r="F41" s="1">
        <v>201.13</v>
      </c>
      <c r="G41" s="17">
        <f t="shared" si="2"/>
        <v>2.0112999999999999E-4</v>
      </c>
      <c r="H41" s="19">
        <f t="shared" si="0"/>
        <v>23.585768669938371</v>
      </c>
      <c r="I41" s="21">
        <f t="shared" si="1"/>
        <v>30.044580068576462</v>
      </c>
      <c r="J41" s="23">
        <f t="shared" si="3"/>
        <v>-1.3165184125078868</v>
      </c>
      <c r="K41" s="19">
        <f t="shared" si="4"/>
        <v>-5.0671576490145497E-3</v>
      </c>
      <c r="L41" s="18">
        <f t="shared" si="5"/>
        <v>1</v>
      </c>
      <c r="M41" s="24">
        <f t="shared" si="14"/>
        <v>0.99872442822875374</v>
      </c>
      <c r="N41" s="25">
        <f t="shared" si="6"/>
        <v>-1.146113575246021</v>
      </c>
      <c r="O41" s="21">
        <f t="shared" si="7"/>
        <v>-5.0687212810409613E-3</v>
      </c>
      <c r="P41" s="20">
        <f t="shared" si="8"/>
        <v>1</v>
      </c>
      <c r="Q41" s="26">
        <f t="shared" si="9"/>
        <v>0.99846782424309677</v>
      </c>
      <c r="R41" s="19">
        <f t="shared" si="10"/>
        <v>4.7627754070051036E-2</v>
      </c>
      <c r="S41" s="21">
        <f t="shared" si="11"/>
        <v>7.0493938890770408E-2</v>
      </c>
      <c r="T41" s="31">
        <f t="shared" si="12"/>
        <v>7.3657700180677251E-3</v>
      </c>
      <c r="U41" s="32">
        <f t="shared" si="13"/>
        <v>8.394252843733397E-3</v>
      </c>
    </row>
    <row r="42" spans="1:21" x14ac:dyDescent="0.25">
      <c r="F42" s="1">
        <v>237.35</v>
      </c>
      <c r="G42" s="17">
        <f t="shared" si="2"/>
        <v>2.3735E-4</v>
      </c>
      <c r="H42" s="19">
        <f t="shared" si="0"/>
        <v>38.760304660773443</v>
      </c>
      <c r="I42" s="21">
        <f t="shared" si="1"/>
        <v>49.374565364380302</v>
      </c>
      <c r="J42" s="23">
        <f t="shared" si="3"/>
        <v>-0.96956038665371913</v>
      </c>
      <c r="K42" s="19">
        <f t="shared" si="4"/>
        <v>-5.0703714537137286E-3</v>
      </c>
      <c r="L42" s="18">
        <f t="shared" si="5"/>
        <v>1</v>
      </c>
      <c r="M42" s="24">
        <f t="shared" si="14"/>
        <v>0.99813297958239566</v>
      </c>
      <c r="N42" s="25">
        <f t="shared" si="6"/>
        <v>-0.80444766567652881</v>
      </c>
      <c r="O42" s="21">
        <f t="shared" si="7"/>
        <v>-5.0719449730504016E-3</v>
      </c>
      <c r="P42" s="20">
        <f t="shared" si="8"/>
        <v>1</v>
      </c>
      <c r="Q42" s="26">
        <f t="shared" si="9"/>
        <v>0.99773867782214598</v>
      </c>
      <c r="R42" s="19">
        <f t="shared" si="10"/>
        <v>0.10581753667048883</v>
      </c>
      <c r="S42" s="21">
        <f t="shared" si="11"/>
        <v>0.15470245210836284</v>
      </c>
      <c r="T42" s="31">
        <f t="shared" si="12"/>
        <v>9.6113413807938312E-3</v>
      </c>
      <c r="U42" s="32">
        <f t="shared" si="13"/>
        <v>1.0908470288734451E-2</v>
      </c>
    </row>
    <row r="43" spans="1:21" x14ac:dyDescent="0.25">
      <c r="F43" s="1">
        <v>280.08999999999997</v>
      </c>
      <c r="G43" s="17">
        <f t="shared" si="2"/>
        <v>2.8008999999999998E-4</v>
      </c>
      <c r="H43" s="19">
        <f t="shared" si="0"/>
        <v>63.696018230278767</v>
      </c>
      <c r="I43" s="21">
        <f t="shared" si="1"/>
        <v>81.138764080573708</v>
      </c>
      <c r="J43" s="23">
        <f t="shared" si="3"/>
        <v>-0.63351608725952013</v>
      </c>
      <c r="K43" s="19">
        <f t="shared" si="4"/>
        <v>-5.0736078493900452E-3</v>
      </c>
      <c r="L43" s="18">
        <f t="shared" si="5"/>
        <v>1</v>
      </c>
      <c r="M43" s="24">
        <f t="shared" si="14"/>
        <v>0.99722444693724843</v>
      </c>
      <c r="N43" s="25">
        <f t="shared" si="6"/>
        <v>-0.47375607119317731</v>
      </c>
      <c r="O43" s="21">
        <f t="shared" si="7"/>
        <v>-5.075196516458119E-3</v>
      </c>
      <c r="P43" s="20">
        <f t="shared" si="8"/>
        <v>1</v>
      </c>
      <c r="Q43" s="26">
        <f t="shared" si="9"/>
        <v>0.9966191870044403</v>
      </c>
      <c r="R43" s="19">
        <f t="shared" si="10"/>
        <v>0.22919398806928903</v>
      </c>
      <c r="S43" s="21">
        <f t="shared" si="11"/>
        <v>0.33090092126314169</v>
      </c>
      <c r="T43" s="31">
        <f t="shared" si="12"/>
        <v>1.2435574713294963E-2</v>
      </c>
      <c r="U43" s="32">
        <f t="shared" si="13"/>
        <v>1.4054997715001722E-2</v>
      </c>
    </row>
    <row r="44" spans="1:21" x14ac:dyDescent="0.25">
      <c r="F44" s="1">
        <v>330.52</v>
      </c>
      <c r="G44" s="17">
        <f t="shared" si="2"/>
        <v>3.3051999999999995E-4</v>
      </c>
      <c r="H44" s="19">
        <f t="shared" si="0"/>
        <v>104.66770605825481</v>
      </c>
      <c r="I44" s="21">
        <f t="shared" si="1"/>
        <v>133.33028570188546</v>
      </c>
      <c r="J44" s="23">
        <f t="shared" si="3"/>
        <v>-0.30851987867955649</v>
      </c>
      <c r="K44" s="19">
        <f t="shared" si="4"/>
        <v>-5.0768787312883692E-3</v>
      </c>
      <c r="L44" s="18">
        <f t="shared" si="5"/>
        <v>1</v>
      </c>
      <c r="M44" s="24">
        <f t="shared" si="14"/>
        <v>0.99583058166918925</v>
      </c>
      <c r="N44" s="25">
        <f t="shared" si="6"/>
        <v>-0.15415864669680057</v>
      </c>
      <c r="O44" s="21">
        <f t="shared" si="7"/>
        <v>-5.0784905430886788E-3</v>
      </c>
      <c r="P44" s="20">
        <f t="shared" si="8"/>
        <v>1</v>
      </c>
      <c r="Q44" s="26">
        <f t="shared" si="9"/>
        <v>0.99490299159414053</v>
      </c>
      <c r="R44" s="19">
        <f t="shared" si="10"/>
        <v>0.48371404962656084</v>
      </c>
      <c r="S44" s="21">
        <f t="shared" si="11"/>
        <v>0.6895148111895022</v>
      </c>
      <c r="T44" s="31">
        <f t="shared" si="12"/>
        <v>1.5951236514174041E-2</v>
      </c>
      <c r="U44" s="32">
        <f t="shared" si="13"/>
        <v>1.7951992318650117E-2</v>
      </c>
    </row>
    <row r="45" spans="1:21" x14ac:dyDescent="0.25">
      <c r="F45" s="1">
        <v>390.04</v>
      </c>
      <c r="G45" s="17">
        <f t="shared" si="2"/>
        <v>3.9004000000000003E-4</v>
      </c>
      <c r="H45" s="19">
        <f t="shared" si="0"/>
        <v>172.00731519034954</v>
      </c>
      <c r="I45" s="21">
        <f t="shared" si="1"/>
        <v>219.11041467154479</v>
      </c>
      <c r="J45" s="23">
        <f t="shared" si="3"/>
        <v>5.4272632380141361E-3</v>
      </c>
      <c r="K45" s="19">
        <f t="shared" si="4"/>
        <v>-5.0802033468638095E-3</v>
      </c>
      <c r="L45" s="18">
        <f t="shared" si="5"/>
        <v>1</v>
      </c>
      <c r="M45" s="24">
        <f t="shared" si="14"/>
        <v>0.99369530014962715</v>
      </c>
      <c r="N45" s="25">
        <f t="shared" si="6"/>
        <v>0.15435634837064749</v>
      </c>
      <c r="O45" s="21">
        <f t="shared" si="7"/>
        <v>-5.0818503920669646E-3</v>
      </c>
      <c r="P45" s="20">
        <f t="shared" si="8"/>
        <v>1</v>
      </c>
      <c r="Q45" s="26">
        <f t="shared" si="9"/>
        <v>0.99227702443456223</v>
      </c>
      <c r="R45" s="19">
        <f t="shared" si="10"/>
        <v>0.99448971415519527</v>
      </c>
      <c r="S45" s="21">
        <f t="shared" si="11"/>
        <v>1.3992890435939145</v>
      </c>
      <c r="T45" s="31">
        <f t="shared" si="12"/>
        <v>2.0282970194103737E-2</v>
      </c>
      <c r="U45" s="32">
        <f t="shared" si="13"/>
        <v>2.2728316324959089E-2</v>
      </c>
    </row>
    <row r="46" spans="1:21" x14ac:dyDescent="0.25">
      <c r="F46" s="1">
        <v>460.27</v>
      </c>
      <c r="G46" s="17">
        <f t="shared" si="2"/>
        <v>4.6026999999999998E-4</v>
      </c>
      <c r="H46" s="19">
        <f t="shared" si="0"/>
        <v>282.65552600377475</v>
      </c>
      <c r="I46" s="21">
        <f t="shared" si="1"/>
        <v>360.05892797846201</v>
      </c>
      <c r="J46" s="23">
        <f t="shared" si="3"/>
        <v>0.30818170647542675</v>
      </c>
      <c r="K46" s="19">
        <f t="shared" si="4"/>
        <v>-5.0836084721878859E-3</v>
      </c>
      <c r="L46" s="18">
        <f t="shared" si="5"/>
        <v>1</v>
      </c>
      <c r="M46" s="24">
        <f>(0.65-(($C$5/2.83)*TANH(LOG10(H46)-4.6)))^L46</f>
        <v>0.99043394089910319</v>
      </c>
      <c r="N46" s="25">
        <f t="shared" si="6"/>
        <v>0.45166090724289515</v>
      </c>
      <c r="O46" s="21">
        <f t="shared" si="7"/>
        <v>-5.0853088136352297E-3</v>
      </c>
      <c r="P46" s="20">
        <f t="shared" si="8"/>
        <v>1</v>
      </c>
      <c r="Q46" s="26">
        <f>(0.65-(($C$5/2.83)*TANH(LOG10(I46)-4.6)))^P46</f>
        <v>0.98827342345947611</v>
      </c>
      <c r="R46" s="19">
        <f t="shared" si="10"/>
        <v>1.990323233474963</v>
      </c>
      <c r="S46" s="21">
        <f t="shared" si="11"/>
        <v>2.7634570235378062</v>
      </c>
      <c r="T46" s="33">
        <f t="shared" si="12"/>
        <v>2.5560694996022867E-2</v>
      </c>
      <c r="U46" s="34">
        <f t="shared" si="13"/>
        <v>2.8515589812050483E-2</v>
      </c>
    </row>
  </sheetData>
  <mergeCells count="4">
    <mergeCell ref="B8:D8"/>
    <mergeCell ref="B13:D13"/>
    <mergeCell ref="J1:M1"/>
    <mergeCell ref="N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2024-07-08T23:54:21Z</dcterms:modified>
</cp:coreProperties>
</file>