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616D03CE-313B-4F2A-BB08-4F2EA34058E7}" xr6:coauthVersionLast="47" xr6:coauthVersionMax="47" xr10:uidLastSave="{00000000-0000-0000-0000-000000000000}"/>
  <bookViews>
    <workbookView xWindow="780" yWindow="780" windowWidth="25200" windowHeight="15150" activeTab="4" xr2:uid="{5952B5DA-6B13-43D1-9193-1BE03F62DE4B}"/>
  </bookViews>
  <sheets>
    <sheet name="&quot;Storm&quot; 4" sheetId="2" r:id="rId1"/>
    <sheet name="&quot;Storm&quot; 5" sheetId="6" r:id="rId2"/>
    <sheet name="&quot;Storm&quot; 6" sheetId="7" r:id="rId3"/>
    <sheet name="&quot;Storm&quot; 7" sheetId="8" r:id="rId4"/>
    <sheet name="Grab Samples" sheetId="5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5" l="1"/>
  <c r="M16" i="5"/>
  <c r="M15" i="5"/>
  <c r="M14" i="5"/>
  <c r="H114" i="2"/>
  <c r="P106" i="2"/>
  <c r="J14" i="7"/>
  <c r="J13" i="7"/>
  <c r="J12" i="7"/>
  <c r="J11" i="7"/>
  <c r="J10" i="7"/>
  <c r="J9" i="7"/>
  <c r="J8" i="7"/>
  <c r="J7" i="7"/>
  <c r="J6" i="7"/>
  <c r="J5" i="7"/>
  <c r="J4" i="7"/>
  <c r="J3" i="7"/>
  <c r="M21" i="6"/>
  <c r="M20" i="6"/>
  <c r="M19" i="6"/>
  <c r="M18" i="6"/>
  <c r="M17" i="6"/>
  <c r="M15" i="6"/>
  <c r="M16" i="6"/>
  <c r="M14" i="6"/>
  <c r="M13" i="6"/>
  <c r="M12" i="6"/>
  <c r="M11" i="6"/>
  <c r="M10" i="6"/>
  <c r="M7" i="6"/>
  <c r="M6" i="6"/>
  <c r="M5" i="6"/>
  <c r="M4" i="6"/>
  <c r="M3" i="6"/>
  <c r="M110" i="2"/>
  <c r="M109" i="2"/>
  <c r="M108" i="2"/>
  <c r="M107" i="2"/>
  <c r="M106" i="2"/>
  <c r="M26" i="2"/>
  <c r="P26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7" i="2"/>
  <c r="M8" i="2"/>
  <c r="M6" i="2"/>
  <c r="M5" i="2"/>
  <c r="M4" i="2"/>
  <c r="M3" i="2"/>
  <c r="C8" i="8"/>
  <c r="C2" i="8"/>
  <c r="K14" i="7"/>
  <c r="K13" i="7"/>
  <c r="K12" i="7"/>
  <c r="K11" i="7"/>
  <c r="K10" i="7"/>
  <c r="K9" i="7"/>
  <c r="K8" i="7"/>
  <c r="K7" i="7"/>
  <c r="K6" i="7"/>
  <c r="K5" i="7"/>
  <c r="K4" i="7"/>
  <c r="K3" i="7"/>
  <c r="K21" i="6"/>
  <c r="K20" i="6"/>
  <c r="K19" i="6"/>
  <c r="K18" i="6"/>
  <c r="K17" i="6"/>
  <c r="K16" i="6"/>
  <c r="K15" i="6"/>
  <c r="K14" i="6"/>
  <c r="K13" i="6"/>
  <c r="K12" i="6"/>
  <c r="K11" i="6"/>
  <c r="K10" i="6"/>
  <c r="K3" i="6"/>
  <c r="K4" i="6"/>
  <c r="K5" i="6"/>
  <c r="K7" i="6"/>
  <c r="K6" i="6"/>
  <c r="P110" i="2"/>
  <c r="P109" i="2"/>
  <c r="H127" i="2"/>
  <c r="P108" i="2" s="1"/>
  <c r="H118" i="2"/>
  <c r="P107" i="2" s="1"/>
  <c r="H119" i="2"/>
  <c r="H120" i="2"/>
  <c r="H121" i="2"/>
  <c r="H122" i="2"/>
  <c r="H116" i="2"/>
  <c r="H115" i="2"/>
  <c r="H113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H11" i="2"/>
  <c r="H12" i="2"/>
  <c r="H10" i="2"/>
  <c r="H6" i="2"/>
  <c r="H5" i="2"/>
  <c r="P3" i="2" s="1"/>
  <c r="H4" i="2"/>
  <c r="C13" i="8"/>
  <c r="C14" i="8"/>
  <c r="C15" i="8"/>
  <c r="C16" i="8"/>
  <c r="C17" i="8"/>
  <c r="C12" i="8"/>
  <c r="C3" i="8"/>
  <c r="C4" i="8"/>
  <c r="C5" i="8"/>
  <c r="C6" i="8"/>
  <c r="C7" i="8"/>
  <c r="C9" i="8"/>
  <c r="C10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P4" i="2" l="1"/>
  <c r="C47" i="9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<sst xmlns="http://schemas.openxmlformats.org/spreadsheetml/2006/main" count="1184" uniqueCount="504">
  <si>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</si>
  <si>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</si>
  <si>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</si>
  <si>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</si>
  <si>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</si>
  <si>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</si>
  <si>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</si>
  <si>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</si>
  <si>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</si>
  <si>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</si>
  <si>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</si>
  <si>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</si>
  <si>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</si>
  <si>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</si>
  <si>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</si>
  <si>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</si>
  <si>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</si>
  <si>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</si>
  <si>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</si>
  <si>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</si>
  <si>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</si>
  <si>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</si>
  <si>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</si>
  <si>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</si>
  <si>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</si>
  <si>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</si>
  <si>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</si>
  <si>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</si>
  <si>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</si>
  <si>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</si>
  <si>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</si>
  <si>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</si>
  <si>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</si>
  <si>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</si>
  <si>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</si>
  <si>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</si>
  <si>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</si>
  <si>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</si>
  <si>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</si>
  <si>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</si>
  <si>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</si>
  <si>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</si>
  <si>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</si>
  <si>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</si>
  <si>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</si>
  <si>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</si>
  <si>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</si>
  <si>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</si>
  <si>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</si>
  <si>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</si>
  <si>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</si>
  <si>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</si>
  <si>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</si>
  <si>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</si>
  <si>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</si>
  <si>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</si>
  <si>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</si>
  <si>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</si>
  <si>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</si>
  <si>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</si>
  <si>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</si>
  <si>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</si>
  <si>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</si>
  <si>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</si>
  <si>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</si>
  <si>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</si>
  <si>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</si>
  <si>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</si>
  <si>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</si>
  <si>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</si>
  <si>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</si>
  <si>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</si>
  <si>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</si>
  <si>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</si>
  <si>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</si>
  <si>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</si>
  <si>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</si>
  <si>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</si>
  <si>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</si>
  <si>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</si>
  <si>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</si>
  <si>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</si>
  <si>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</si>
  <si>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</si>
  <si>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</si>
  <si>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</si>
  <si>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</si>
  <si>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</si>
  <si>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</si>
  <si>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</si>
  <si>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</si>
  <si>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</si>
  <si>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</si>
  <si>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</si>
  <si>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</si>
  <si>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</si>
  <si>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</si>
  <si>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</si>
  <si>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</si>
  <si>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</si>
  <si>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</si>
  <si>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</si>
  <si>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</si>
  <si>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</si>
  <si>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</si>
  <si>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</si>
  <si>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</si>
  <si>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</si>
  <si>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</si>
  <si>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</si>
  <si>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</si>
  <si>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</si>
  <si>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</si>
  <si>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</si>
  <si>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</si>
  <si>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</si>
  <si>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</si>
  <si>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total vol</t>
  </si>
  <si>
    <t>vol siphoned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</si>
  <si>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</si>
  <si>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</si>
  <si>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</si>
  <si>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</si>
  <si>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</si>
  <si>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</si>
  <si>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</si>
  <si>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</si>
  <si>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</si>
  <si>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</si>
  <si>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</si>
  <si>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</si>
  <si>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</si>
  <si>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</si>
  <si>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</si>
  <si>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</si>
  <si>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</si>
  <si>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</si>
  <si>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</si>
  <si>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</si>
  <si>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</si>
  <si>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</si>
  <si>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</si>
  <si>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</si>
  <si>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</si>
  <si>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</si>
  <si>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</si>
  <si>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</si>
  <si>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</si>
  <si>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</si>
  <si>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</si>
  <si>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</si>
  <si>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</si>
  <si>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</si>
  <si>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</si>
  <si>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</si>
  <si>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</si>
  <si>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</si>
  <si>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</si>
  <si>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</si>
  <si>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</si>
  <si>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</si>
  <si>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</si>
  <si>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</si>
  <si>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</si>
  <si>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</si>
  <si>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</si>
  <si>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</si>
  <si>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</si>
  <si>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</si>
  <si>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</si>
  <si>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</si>
  <si>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</si>
  <si>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</si>
  <si>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</si>
  <si>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</si>
  <si>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</si>
  <si>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</si>
  <si>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</si>
  <si>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</si>
  <si>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</si>
  <si>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</si>
  <si>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</si>
  <si>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</si>
  <si>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</si>
  <si>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</si>
  <si>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</si>
  <si>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</si>
  <si>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</si>
  <si>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</si>
  <si>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</si>
  <si>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</si>
  <si>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</si>
  <si>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</si>
  <si>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</si>
  <si>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</si>
  <si>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</si>
  <si>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</si>
  <si>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</si>
  <si>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</si>
  <si>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</si>
  <si>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</si>
  <si>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</si>
  <si>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</si>
  <si>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</si>
  <si>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</si>
  <si>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</si>
  <si>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</si>
  <si>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</si>
  <si>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</si>
  <si>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</si>
  <si>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</si>
  <si>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</si>
  <si>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</si>
  <si>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</si>
  <si>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</si>
  <si>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</si>
  <si>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</si>
  <si>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</si>
  <si>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</si>
  <si>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</si>
  <si>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</si>
  <si>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</si>
  <si>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</si>
  <si>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</si>
  <si>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</si>
  <si>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</si>
  <si>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</si>
  <si>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</si>
  <si>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</si>
  <si>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</si>
  <si>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</si>
  <si>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</si>
  <si>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</si>
  <si>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</si>
  <si>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</si>
  <si>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</si>
  <si>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</si>
  <si>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</si>
  <si>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</si>
  <si>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</si>
  <si>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</si>
  <si>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</si>
  <si>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</si>
  <si>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</si>
  <si>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</si>
  <si>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</si>
  <si>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</si>
  <si>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</si>
  <si>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</si>
  <si>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</si>
  <si>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</si>
  <si>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</si>
  <si>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</si>
  <si>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</si>
  <si>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</si>
  <si>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</si>
  <si>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</si>
  <si>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</si>
  <si>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</si>
  <si>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</si>
  <si>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</si>
  <si>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</si>
  <si>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</si>
  <si>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</si>
  <si>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</si>
  <si>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</si>
  <si>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</si>
  <si>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</si>
  <si>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</si>
  <si>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</si>
  <si>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</si>
  <si>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</si>
  <si>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</si>
  <si>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</si>
  <si>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</si>
  <si>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</si>
  <si>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</si>
  <si>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</si>
  <si>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</si>
  <si>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</si>
  <si>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</si>
  <si>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</si>
  <si>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</si>
  <si>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</si>
  <si>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</si>
  <si>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</si>
  <si>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</si>
  <si>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</si>
  <si>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</si>
  <si>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</si>
  <si>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</si>
  <si>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</si>
  <si>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</si>
  <si>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</si>
  <si>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</si>
  <si>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</si>
  <si>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</si>
  <si>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</si>
  <si>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</si>
  <si>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</si>
  <si>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</si>
  <si>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</si>
  <si>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</si>
  <si>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</si>
  <si>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</si>
  <si>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</si>
  <si>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</si>
  <si>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</si>
  <si>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</si>
  <si>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</si>
  <si>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</si>
  <si>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</si>
  <si>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</si>
  <si>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</si>
  <si>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</si>
  <si>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</si>
  <si>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</si>
  <si>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</si>
  <si>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</si>
  <si>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</si>
  <si>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</si>
  <si>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</si>
  <si>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</si>
  <si>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</si>
  <si>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</si>
  <si>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</si>
  <si>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</si>
  <si>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</si>
  <si>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</si>
  <si>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</si>
  <si>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</si>
  <si>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</si>
  <si>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</si>
  <si>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</si>
  <si>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</si>
  <si>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</si>
  <si>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</si>
  <si>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</si>
  <si>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</si>
  <si>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</si>
  <si>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</si>
  <si>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</si>
  <si>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</si>
  <si>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</si>
  <si>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</si>
  <si>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</si>
  <si>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</si>
  <si>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</si>
  <si>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</si>
  <si>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</si>
  <si>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</si>
  <si>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</si>
  <si>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</si>
  <si>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</si>
  <si>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</si>
  <si>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</si>
  <si>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</si>
  <si>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</si>
  <si>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</si>
  <si>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</si>
  <si>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</si>
  <si>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</si>
  <si>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</si>
  <si>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</si>
  <si>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</si>
  <si>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</si>
  <si>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</si>
  <si>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</si>
  <si>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</si>
  <si>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</si>
  <si>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</si>
  <si>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</si>
  <si>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</si>
  <si>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</si>
  <si>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</si>
  <si>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</si>
  <si>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</si>
  <si>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</si>
  <si>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</si>
  <si>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</si>
  <si>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</si>
  <si>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</si>
  <si>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</si>
  <si>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</si>
  <si>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</si>
  <si>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</si>
  <si>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</si>
  <si>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</si>
  <si>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</si>
  <si>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</si>
  <si>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</si>
  <si>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</si>
  <si>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</si>
  <si>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</si>
  <si>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</si>
  <si>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</si>
  <si>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</si>
  <si>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</si>
  <si>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</si>
  <si>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</si>
  <si>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</si>
  <si>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</si>
  <si>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</si>
  <si>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</si>
  <si>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</si>
  <si>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</si>
  <si>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</si>
  <si>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</si>
  <si>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</si>
  <si>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</si>
  <si>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</si>
  <si>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</si>
  <si>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</si>
  <si>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</si>
  <si>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</si>
  <si>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</si>
  <si>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</si>
  <si>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</si>
  <si>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</si>
  <si>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</si>
  <si>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</si>
  <si>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</si>
  <si>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</si>
  <si>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</si>
  <si>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</si>
  <si>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</si>
  <si>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</si>
  <si>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</si>
  <si>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</si>
  <si>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</si>
  <si>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</si>
  <si>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</si>
  <si>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</si>
  <si>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</si>
  <si>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</si>
  <si>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</si>
  <si>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</si>
  <si>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</si>
  <si>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</si>
  <si>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</si>
  <si>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</si>
  <si>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</si>
  <si>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</si>
  <si>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</si>
  <si>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</si>
  <si>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</si>
  <si>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</si>
  <si>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</si>
  <si>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</si>
  <si>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</si>
  <si>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</si>
  <si>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</si>
  <si>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</si>
  <si>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</si>
  <si>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</si>
  <si>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</si>
  <si>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</si>
  <si>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</si>
  <si>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</si>
  <si>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</si>
  <si>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</si>
  <si>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</si>
  <si>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</si>
  <si>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</si>
  <si>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</si>
  <si>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</si>
  <si>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</si>
  <si>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</si>
  <si>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</si>
  <si>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</si>
  <si>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</si>
  <si>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</si>
  <si>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</si>
  <si>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</si>
  <si>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</si>
  <si>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</si>
  <si>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</si>
  <si>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</si>
  <si>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</si>
  <si>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</si>
  <si>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</si>
  <si>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</si>
  <si>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</si>
  <si>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</si>
  <si>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</si>
  <si>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</si>
  <si>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</si>
  <si>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</si>
  <si>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</si>
  <si>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</si>
  <si>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</si>
  <si>
    <t>Dil Conc</t>
  </si>
  <si>
    <t>total vol ml</t>
  </si>
  <si>
    <t>vol siphoned ml</t>
  </si>
  <si>
    <t>Concentration (uL/L)</t>
  </si>
  <si>
    <t xml:space="preserve">Dil Conc </t>
  </si>
  <si>
    <t>LAB ID</t>
  </si>
  <si>
    <t>DOWN 7</t>
  </si>
  <si>
    <t>STORM 3: Aug 28</t>
  </si>
  <si>
    <t>Turb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</si>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</sst>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165" fontId="0" fillId="0" borderId="1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4" xfId="0" applyBorder="1" applyAlignment="1">
      <alignment wrapText="1"/>
    </xf>
    <xf numFmtId="166" fontId="0" fillId="0" borderId="4" xfId="0" applyNumberFormat="1" applyBorder="1" applyAlignment="1">
      <alignment wrapText="1"/>
    </xf>
    <xf numFmtId="0" fontId="0" fillId="0" borderId="15" xfId="0" applyBorder="1" applyAlignment="1">
      <alignment wrapText="1"/>
    </xf>
    <xf numFmtId="166" fontId="0" fillId="0" borderId="3" xfId="0" applyNumberFormat="1" applyBorder="1" applyAlignment="1">
      <alignment horizontal="center" wrapText="1"/>
    </xf>
    <xf numFmtId="166" fontId="0" fillId="0" borderId="16" xfId="0" applyNumberFormat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R135"/>
  <sheetViews>
    <sheetView topLeftCell="E1" zoomScale="115" zoomScaleNormal="115" workbookViewId="0">
      <selection activeCell="O25" sqref="O25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6.85546875" customWidth="1"/>
    <col min="13" max="13" width="10.85546875" customWidth="1"/>
    <col min="15" max="15" width="20.5703125" customWidth="1"/>
    <col min="16" max="16" width="20.85546875" customWidth="1"/>
  </cols>
  <sheetData>
    <row r="1" spans="1:18" ht="15.75" thickBot="1" x14ac:dyDescent="0.3"/>
    <row r="2" spans="1:18" ht="15.75" thickBot="1" x14ac:dyDescent="0.3">
      <c r="A2" s="74" t="s">
        <v>82</v>
      </c>
      <c r="B2" s="7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M2" s="12" t="s">
        <v>3</v>
      </c>
      <c r="N2" s="76" t="s">
        <v>82</v>
      </c>
      <c r="O2" s="77"/>
      <c r="P2" s="57" t="s">
        <v>494</v>
      </c>
      <c r="Q2" s="31" t="s">
        <v>496</v>
      </c>
      <c r="R2" t="s">
        <v>499</v>
      </c>
    </row>
    <row r="3" spans="1:18" ht="15.75" thickBot="1" x14ac:dyDescent="0.3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19" t="s">
        <v>123</v>
      </c>
      <c r="H3" s="10" t="s">
        <v>44</v>
      </c>
      <c r="I3" s="16" t="s">
        <v>492</v>
      </c>
      <c r="J3" s="16" t="s">
        <v>493</v>
      </c>
      <c r="K3" s="49" t="s">
        <v>491</v>
      </c>
      <c r="M3" s="72">
        <f>AVERAGE(F3:F5)</f>
        <v>58.623333333333335</v>
      </c>
      <c r="N3" s="54" t="s">
        <v>44</v>
      </c>
      <c r="O3" s="55">
        <v>45136.636111111111</v>
      </c>
      <c r="P3" s="56">
        <f>AVERAGE(H4:H6)</f>
        <v>327.45333333333332</v>
      </c>
      <c r="Q3" s="18">
        <v>446</v>
      </c>
    </row>
    <row r="4" spans="1:18" x14ac:dyDescent="0.25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124</v>
      </c>
      <c r="H4" s="45">
        <f>K4/(1-($J$4/$I$4))</f>
        <v>320.83999999999997</v>
      </c>
      <c r="I4" s="1">
        <v>400</v>
      </c>
      <c r="J4" s="1">
        <v>100</v>
      </c>
      <c r="K4" s="2">
        <v>240.63</v>
      </c>
      <c r="M4" s="72">
        <f>AVERAGE(F6:F8)</f>
        <v>43.326666666666661</v>
      </c>
      <c r="N4" s="4" t="s">
        <v>74</v>
      </c>
      <c r="O4" s="52">
        <v>45136.646527777775</v>
      </c>
      <c r="P4" s="53">
        <f>AVERAGE(H10:H12)</f>
        <v>241.80933333333334</v>
      </c>
      <c r="Q4" s="18">
        <v>447</v>
      </c>
    </row>
    <row r="5" spans="1:18" x14ac:dyDescent="0.25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18" t="s">
        <v>125</v>
      </c>
      <c r="H5" s="3">
        <f>K5/(1-($J$4/$I$4))</f>
        <v>328.09333333333331</v>
      </c>
      <c r="I5" s="4"/>
      <c r="J5" s="4"/>
      <c r="K5" s="5">
        <v>246.07</v>
      </c>
      <c r="M5" s="72">
        <f>AVERAGE(F9:F12)</f>
        <v>31.197499999999998</v>
      </c>
      <c r="N5" s="4" t="s">
        <v>50</v>
      </c>
      <c r="O5" s="52">
        <v>45136.656944444447</v>
      </c>
      <c r="P5" s="53">
        <f>AVERAGE(E9:E12)</f>
        <v>158.52499999999998</v>
      </c>
      <c r="Q5" s="18">
        <v>448</v>
      </c>
    </row>
    <row r="6" spans="1:18" ht="15.75" thickBot="1" x14ac:dyDescent="0.3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131</v>
      </c>
      <c r="H6" s="47">
        <f>K6/(1-($J$4/$I$4))</f>
        <v>333.42666666666668</v>
      </c>
      <c r="I6" s="48"/>
      <c r="J6" s="48"/>
      <c r="K6" s="50">
        <v>250.07</v>
      </c>
      <c r="M6" s="72">
        <f>AVERAGE(F13:F17)</f>
        <v>47.942</v>
      </c>
      <c r="N6" s="4" t="s">
        <v>55</v>
      </c>
      <c r="O6" s="52">
        <v>45136.667361111111</v>
      </c>
      <c r="P6" s="53">
        <f>AVERAGE(E13:E17)</f>
        <v>132.47200000000001</v>
      </c>
      <c r="Q6" s="18">
        <v>449</v>
      </c>
    </row>
    <row r="7" spans="1:18" x14ac:dyDescent="0.25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4" t="s">
        <v>132</v>
      </c>
      <c r="M7" s="72">
        <f>AVERAGE(F18:F20)</f>
        <v>37.686666666666667</v>
      </c>
      <c r="N7" s="4" t="s">
        <v>59</v>
      </c>
      <c r="O7" s="52">
        <v>45136.677777777775</v>
      </c>
      <c r="P7" s="53">
        <f>AVERAGE(E18:E20)</f>
        <v>98.909999999999982</v>
      </c>
      <c r="Q7" s="18">
        <v>450</v>
      </c>
    </row>
    <row r="8" spans="1:18" ht="15.75" thickBot="1" x14ac:dyDescent="0.3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133</v>
      </c>
      <c r="M8" s="72">
        <f>AVERAGE(F21:F23)</f>
        <v>40.83</v>
      </c>
      <c r="N8" s="4" t="s">
        <v>61</v>
      </c>
      <c r="O8" s="52">
        <v>45136.688194444447</v>
      </c>
      <c r="P8" s="53">
        <f>AVERAGE(E21:E23)</f>
        <v>90.356666666666669</v>
      </c>
      <c r="Q8" s="18">
        <v>451</v>
      </c>
    </row>
    <row r="9" spans="1:18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18" t="s">
        <v>134</v>
      </c>
      <c r="H9" s="45" t="s">
        <v>74</v>
      </c>
      <c r="I9" s="16" t="s">
        <v>492</v>
      </c>
      <c r="J9" s="16" t="s">
        <v>493</v>
      </c>
      <c r="K9" s="46" t="s">
        <v>491</v>
      </c>
      <c r="M9" s="72">
        <f>AVERAGE(F24:F28)</f>
        <v>63.395999999999994</v>
      </c>
      <c r="N9" s="4" t="s">
        <v>63</v>
      </c>
      <c r="O9" s="52">
        <v>45136.698611111111</v>
      </c>
      <c r="P9" s="4">
        <f>AVERAGE(E24:E28)</f>
        <v>84.561999999999998</v>
      </c>
      <c r="Q9" s="18">
        <v>452</v>
      </c>
    </row>
    <row r="10" spans="1:18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18" t="s">
        <v>135</v>
      </c>
      <c r="H10" s="3">
        <f>K10/(1-($J$10/$I$10))</f>
        <v>242.517</v>
      </c>
      <c r="I10" s="4">
        <v>385</v>
      </c>
      <c r="J10" s="4">
        <v>35</v>
      </c>
      <c r="K10" s="5">
        <v>220.47</v>
      </c>
      <c r="M10" s="72">
        <f>AVERAGE(F29:F34)</f>
        <v>53.681666666666672</v>
      </c>
      <c r="N10" s="4" t="s">
        <v>65</v>
      </c>
      <c r="O10" s="52">
        <v>45136.709027777775</v>
      </c>
      <c r="P10" s="4">
        <f>AVERAGE(E29:E34)</f>
        <v>69.045000000000002</v>
      </c>
      <c r="Q10" s="18" t="s">
        <v>99</v>
      </c>
    </row>
    <row r="11" spans="1:18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18" t="s">
        <v>136</v>
      </c>
      <c r="H11" s="3">
        <f t="shared" ref="H11:H12" si="0">K11/(1-($J$10/$I$10))</f>
        <v>232.309</v>
      </c>
      <c r="I11" s="44"/>
      <c r="J11" s="44"/>
      <c r="K11" s="5">
        <v>211.19</v>
      </c>
      <c r="M11" s="72">
        <f>AVERAGE(F35:F39)</f>
        <v>50.762</v>
      </c>
      <c r="N11" s="4" t="s">
        <v>67</v>
      </c>
      <c r="O11" s="52">
        <v>45136.719444444447</v>
      </c>
      <c r="P11" s="4">
        <f>AVERAGE(E35:E39)</f>
        <v>59.009999999999991</v>
      </c>
      <c r="Q11" s="18">
        <v>453</v>
      </c>
    </row>
    <row r="12" spans="1:18" ht="15.75" thickBot="1" x14ac:dyDescent="0.3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18" t="s">
        <v>137</v>
      </c>
      <c r="H12" s="47">
        <f t="shared" si="0"/>
        <v>250.602</v>
      </c>
      <c r="I12" s="51"/>
      <c r="J12" s="51"/>
      <c r="K12" s="50">
        <v>227.82</v>
      </c>
      <c r="M12" s="72">
        <f>AVERAGE(F40:F44)</f>
        <v>49.308000000000007</v>
      </c>
      <c r="N12" s="4" t="s">
        <v>83</v>
      </c>
      <c r="O12" s="52">
        <v>45136.729861111111</v>
      </c>
      <c r="P12" s="4">
        <f>AVERAGE(E40:E44)</f>
        <v>50.82</v>
      </c>
      <c r="Q12" s="18" t="s">
        <v>99</v>
      </c>
    </row>
    <row r="13" spans="1:18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138</v>
      </c>
      <c r="M13" s="72">
        <f>AVERAGE(F45:F49)</f>
        <v>35.209999999999994</v>
      </c>
      <c r="N13" s="4" t="s">
        <v>89</v>
      </c>
      <c r="O13" s="52">
        <v>45136.740277777775</v>
      </c>
      <c r="P13" s="4">
        <f>AVERAGE(E45:E49)</f>
        <v>42.72</v>
      </c>
      <c r="Q13" s="18">
        <v>454</v>
      </c>
    </row>
    <row r="14" spans="1:18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141</v>
      </c>
      <c r="M14" s="72">
        <f>AVERAGE(F50:F53)</f>
        <v>51.822499999999998</v>
      </c>
      <c r="N14" s="4" t="s">
        <v>94</v>
      </c>
      <c r="O14" s="52">
        <v>45136.750694444447</v>
      </c>
      <c r="P14" s="4">
        <f>AVERAGE(E50:E53)</f>
        <v>48.344999999999999</v>
      </c>
      <c r="Q14" s="18" t="s">
        <v>99</v>
      </c>
    </row>
    <row r="15" spans="1:18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142</v>
      </c>
      <c r="M15" s="72">
        <f>AVERAGE(F54:F58)</f>
        <v>52.998000000000005</v>
      </c>
      <c r="N15" s="4" t="s">
        <v>119</v>
      </c>
      <c r="O15" s="52">
        <v>45136.761111111111</v>
      </c>
      <c r="P15" s="4">
        <f>AVERAGE(E54:E58)</f>
        <v>74.881999999999991</v>
      </c>
      <c r="Q15" s="18" t="s">
        <v>99</v>
      </c>
    </row>
    <row r="16" spans="1:18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140</v>
      </c>
      <c r="M16" s="72">
        <f>AVERAGE(F59:F63)</f>
        <v>74.873999999999995</v>
      </c>
      <c r="N16" s="4" t="s">
        <v>120</v>
      </c>
      <c r="O16" s="52">
        <v>45136.771527777775</v>
      </c>
      <c r="P16" s="4">
        <f>AVERAGE(E59:E63)</f>
        <v>98.145999999999987</v>
      </c>
      <c r="Q16" s="18">
        <v>455</v>
      </c>
    </row>
    <row r="17" spans="1:17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139</v>
      </c>
      <c r="M17" s="72">
        <f>AVERAGE(F64:F68)</f>
        <v>67.72999999999999</v>
      </c>
      <c r="N17" s="4" t="s">
        <v>121</v>
      </c>
      <c r="O17" s="52">
        <v>45136.781944444447</v>
      </c>
      <c r="P17" s="4">
        <f>AVERAGE(E64:E68)</f>
        <v>91.213999999999999</v>
      </c>
      <c r="Q17" s="18" t="s">
        <v>99</v>
      </c>
    </row>
    <row r="18" spans="1:17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143</v>
      </c>
      <c r="M18" s="72">
        <f>AVERAGE(F69:F73)</f>
        <v>72.894000000000005</v>
      </c>
      <c r="N18" s="4" t="s">
        <v>122</v>
      </c>
      <c r="O18" s="52">
        <v>45136.792361111111</v>
      </c>
      <c r="P18" s="4">
        <f>AVERAGE(E69:E73)</f>
        <v>74.50800000000001</v>
      </c>
      <c r="Q18" s="18" t="s">
        <v>99</v>
      </c>
    </row>
    <row r="19" spans="1:17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144</v>
      </c>
      <c r="M19" s="72">
        <f>AVERAGE(F74:F78)</f>
        <v>105.13399999999999</v>
      </c>
      <c r="N19" s="4" t="s">
        <v>102</v>
      </c>
      <c r="O19" s="52">
        <v>45136.802777777775</v>
      </c>
      <c r="P19" s="4">
        <f>AVERAGE(E74:E78)</f>
        <v>81.948000000000008</v>
      </c>
      <c r="Q19" s="18" t="s">
        <v>99</v>
      </c>
    </row>
    <row r="20" spans="1:17" x14ac:dyDescent="0.25">
      <c r="A20" s="20" t="s">
        <v>59</v>
      </c>
      <c r="B20" s="21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145</v>
      </c>
      <c r="H20" s="12"/>
      <c r="M20" s="72">
        <f>AVERAGE(F79:F83)</f>
        <v>48.81600000000001</v>
      </c>
      <c r="N20" s="4" t="s">
        <v>107</v>
      </c>
      <c r="O20" s="52">
        <v>45136.813194444447</v>
      </c>
      <c r="P20" s="4">
        <f>AVERAGE(E79:E83)</f>
        <v>52.010000000000005</v>
      </c>
      <c r="Q20" s="18" t="s">
        <v>99</v>
      </c>
    </row>
    <row r="21" spans="1:17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146</v>
      </c>
      <c r="M21" s="72">
        <f>AVERAGE(F84:F89)</f>
        <v>65.501666666666665</v>
      </c>
      <c r="N21" s="4" t="s">
        <v>108</v>
      </c>
      <c r="O21" s="52">
        <v>45136.823611111111</v>
      </c>
      <c r="P21" s="53">
        <f>AVERAGE(E84:E89)</f>
        <v>52.246666666666663</v>
      </c>
      <c r="Q21" s="18" t="s">
        <v>99</v>
      </c>
    </row>
    <row r="22" spans="1:17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147</v>
      </c>
      <c r="M22" s="72">
        <f>AVERAGE(F90:F94)</f>
        <v>59.455999999999996</v>
      </c>
      <c r="N22" s="4" t="s">
        <v>109</v>
      </c>
      <c r="O22" s="52">
        <v>45136.834027777775</v>
      </c>
      <c r="P22" s="4">
        <f>AVERAGE(E90:E95)</f>
        <v>48.755000000000003</v>
      </c>
      <c r="Q22" s="18" t="s">
        <v>99</v>
      </c>
    </row>
    <row r="23" spans="1:17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148</v>
      </c>
      <c r="M23" s="72">
        <f>AVERAGE(F96:F99)</f>
        <v>60.007500000000007</v>
      </c>
      <c r="N23" s="4" t="s">
        <v>110</v>
      </c>
      <c r="O23" s="52">
        <v>45136.844444444447</v>
      </c>
      <c r="P23" s="4">
        <f>AVERAGE(E96:E100)</f>
        <v>48.024000000000001</v>
      </c>
      <c r="Q23" s="18" t="s">
        <v>99</v>
      </c>
    </row>
    <row r="24" spans="1:17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126</v>
      </c>
      <c r="M24" s="72">
        <f>AVERAGE(F101:F105)</f>
        <v>68.61</v>
      </c>
      <c r="N24" s="4" t="s">
        <v>111</v>
      </c>
      <c r="O24" s="52">
        <v>45136.854861111111</v>
      </c>
      <c r="P24" s="4">
        <f>AVERAGE(E101:E105)</f>
        <v>44.088000000000001</v>
      </c>
      <c r="Q24" s="18" t="s">
        <v>99</v>
      </c>
    </row>
    <row r="25" spans="1:17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127</v>
      </c>
      <c r="M25" s="72"/>
      <c r="N25" s="4" t="s">
        <v>112</v>
      </c>
      <c r="O25" s="52">
        <v>45136.865277777775</v>
      </c>
      <c r="P25" s="4">
        <v>0</v>
      </c>
      <c r="Q25" s="18" t="s">
        <v>99</v>
      </c>
    </row>
    <row r="26" spans="1:17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128</v>
      </c>
      <c r="M26" s="72">
        <f>AVERAGE(F107:F108,F110)</f>
        <v>76.40666666666668</v>
      </c>
      <c r="N26" s="4" t="s">
        <v>113</v>
      </c>
      <c r="O26" s="52">
        <v>45136.875694444447</v>
      </c>
      <c r="P26" s="53">
        <f>AVERAGE(E110,E107:E108)</f>
        <v>37.736666666666665</v>
      </c>
      <c r="Q26" s="18" t="s">
        <v>99</v>
      </c>
    </row>
    <row r="27" spans="1:17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129</v>
      </c>
    </row>
    <row r="28" spans="1:17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130</v>
      </c>
    </row>
    <row r="29" spans="1:17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151</v>
      </c>
    </row>
    <row r="30" spans="1:17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149</v>
      </c>
    </row>
    <row r="31" spans="1:17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150</v>
      </c>
    </row>
    <row r="32" spans="1:17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152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153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154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155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156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157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158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159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160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161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162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163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164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165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166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167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168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169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170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171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172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173</v>
      </c>
    </row>
    <row r="54" spans="1:7" x14ac:dyDescent="0.25">
      <c r="A54" s="4" t="s">
        <v>119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224</v>
      </c>
    </row>
    <row r="55" spans="1:7" x14ac:dyDescent="0.25">
      <c r="A55" s="4" t="s">
        <v>119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225</v>
      </c>
    </row>
    <row r="56" spans="1:7" x14ac:dyDescent="0.25">
      <c r="A56" s="4" t="s">
        <v>119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226</v>
      </c>
    </row>
    <row r="57" spans="1:7" x14ac:dyDescent="0.25">
      <c r="A57" s="4" t="s">
        <v>119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227</v>
      </c>
    </row>
    <row r="58" spans="1:7" x14ac:dyDescent="0.25">
      <c r="A58" s="4" t="s">
        <v>119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228</v>
      </c>
    </row>
    <row r="59" spans="1:7" x14ac:dyDescent="0.25">
      <c r="A59" s="4" t="s">
        <v>120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219</v>
      </c>
    </row>
    <row r="60" spans="1:7" x14ac:dyDescent="0.25">
      <c r="A60" s="4" t="s">
        <v>120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220</v>
      </c>
    </row>
    <row r="61" spans="1:7" x14ac:dyDescent="0.25">
      <c r="A61" s="4" t="s">
        <v>120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221</v>
      </c>
    </row>
    <row r="62" spans="1:7" x14ac:dyDescent="0.25">
      <c r="A62" s="4" t="s">
        <v>120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222</v>
      </c>
    </row>
    <row r="63" spans="1:7" x14ac:dyDescent="0.25">
      <c r="A63" s="4" t="s">
        <v>120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223</v>
      </c>
    </row>
    <row r="64" spans="1:7" x14ac:dyDescent="0.25">
      <c r="A64" s="4" t="s">
        <v>121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209</v>
      </c>
    </row>
    <row r="65" spans="1:7" x14ac:dyDescent="0.25">
      <c r="A65" s="4" t="s">
        <v>121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210</v>
      </c>
    </row>
    <row r="66" spans="1:7" x14ac:dyDescent="0.25">
      <c r="A66" s="4" t="s">
        <v>121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211</v>
      </c>
    </row>
    <row r="67" spans="1:7" x14ac:dyDescent="0.25">
      <c r="A67" s="4" t="s">
        <v>121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212</v>
      </c>
    </row>
    <row r="68" spans="1:7" x14ac:dyDescent="0.25">
      <c r="A68" s="4" t="s">
        <v>121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213</v>
      </c>
    </row>
    <row r="69" spans="1:7" x14ac:dyDescent="0.25">
      <c r="A69" s="4" t="s">
        <v>122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204</v>
      </c>
    </row>
    <row r="70" spans="1:7" x14ac:dyDescent="0.25">
      <c r="A70" s="4" t="s">
        <v>122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205</v>
      </c>
    </row>
    <row r="71" spans="1:7" x14ac:dyDescent="0.25">
      <c r="A71" s="4" t="s">
        <v>122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206</v>
      </c>
    </row>
    <row r="72" spans="1:7" x14ac:dyDescent="0.25">
      <c r="A72" s="4" t="s">
        <v>122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207</v>
      </c>
    </row>
    <row r="73" spans="1:7" x14ac:dyDescent="0.25">
      <c r="A73" s="4" t="s">
        <v>122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208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214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215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216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217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218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174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175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176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177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178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179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180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181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182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183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184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185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191</v>
      </c>
    </row>
    <row r="97" spans="1:17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192</v>
      </c>
    </row>
    <row r="98" spans="1:17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193</v>
      </c>
    </row>
    <row r="99" spans="1:17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194</v>
      </c>
    </row>
    <row r="100" spans="1:17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195</v>
      </c>
    </row>
    <row r="101" spans="1:17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186</v>
      </c>
    </row>
    <row r="102" spans="1:17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187</v>
      </c>
    </row>
    <row r="103" spans="1:17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188</v>
      </c>
    </row>
    <row r="104" spans="1:17" ht="15.75" thickBot="1" x14ac:dyDescent="0.3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189</v>
      </c>
    </row>
    <row r="105" spans="1:17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190</v>
      </c>
      <c r="M105" s="12" t="s">
        <v>3</v>
      </c>
      <c r="N105" s="78" t="s">
        <v>82</v>
      </c>
      <c r="O105" s="79"/>
      <c r="P105" s="63" t="s">
        <v>494</v>
      </c>
      <c r="Q105" s="31" t="s">
        <v>496</v>
      </c>
    </row>
    <row r="106" spans="1:17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  <c r="M106" s="12">
        <f>AVERAGE(F112:F116)</f>
        <v>34.543999999999997</v>
      </c>
      <c r="N106" s="4" t="s">
        <v>17</v>
      </c>
      <c r="O106" s="14">
        <v>45136.629861111112</v>
      </c>
      <c r="P106" s="53">
        <f>AVERAGE(H113:H116)</f>
        <v>223.61406716417912</v>
      </c>
      <c r="Q106" s="4">
        <v>440</v>
      </c>
    </row>
    <row r="107" spans="1:17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  <c r="M107" s="12">
        <f>AVERAGE(F118:F122)</f>
        <v>28.583999999999996</v>
      </c>
      <c r="N107" s="4" t="s">
        <v>18</v>
      </c>
      <c r="O107" s="14">
        <v>45136.640277777777</v>
      </c>
      <c r="P107" s="53">
        <f>AVERAGE(H118:H122,E117)</f>
        <v>200.69044776119404</v>
      </c>
      <c r="Q107" s="4">
        <v>441</v>
      </c>
    </row>
    <row r="108" spans="1:17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  <c r="M108" s="12">
        <f>AVERAGE(F123:F126)</f>
        <v>39.422499999999999</v>
      </c>
      <c r="N108" s="4" t="s">
        <v>19</v>
      </c>
      <c r="O108" s="14">
        <v>45136.650694444441</v>
      </c>
      <c r="P108" s="53">
        <f>AVERAGE(E123,E124,E125,H127)</f>
        <v>231.91373134328356</v>
      </c>
      <c r="Q108" s="4">
        <v>442</v>
      </c>
    </row>
    <row r="109" spans="1:17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  <c r="M109" s="12">
        <f>AVERAGE(F127:F130)</f>
        <v>50.475000000000001</v>
      </c>
      <c r="N109" s="4" t="s">
        <v>20</v>
      </c>
      <c r="O109" s="14">
        <v>45136.661111111112</v>
      </c>
      <c r="P109" s="4">
        <f>AVERAGE(E127:E130)</f>
        <v>233.2525</v>
      </c>
      <c r="Q109" s="4">
        <v>443</v>
      </c>
    </row>
    <row r="110" spans="1:17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  <c r="M110" s="12">
        <f>AVERAGE(F131:F135)</f>
        <v>44.345999999999997</v>
      </c>
      <c r="N110" s="4" t="s">
        <v>21</v>
      </c>
      <c r="O110" s="14">
        <v>45136.671527777777</v>
      </c>
      <c r="P110" s="4">
        <f>AVERAGE(E131:E135)</f>
        <v>124.55999999999999</v>
      </c>
      <c r="Q110" s="4">
        <v>444</v>
      </c>
    </row>
    <row r="111" spans="1:17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7" ht="15" customHeight="1" x14ac:dyDescent="0.25">
      <c r="A112" s="4" t="s">
        <v>17</v>
      </c>
      <c r="B112" s="14">
        <v>45136.629861111112</v>
      </c>
      <c r="C112" s="4">
        <v>1</v>
      </c>
      <c r="D112" s="4">
        <v>0.83899999999999997</v>
      </c>
      <c r="E112" s="4">
        <v>126.2</v>
      </c>
      <c r="F112" s="4">
        <v>32.47</v>
      </c>
      <c r="G112" s="18" t="s">
        <v>229</v>
      </c>
      <c r="H112" s="60" t="s">
        <v>231</v>
      </c>
      <c r="I112" s="1" t="s">
        <v>492</v>
      </c>
      <c r="J112" s="1" t="s">
        <v>493</v>
      </c>
      <c r="K112" s="46" t="s">
        <v>491</v>
      </c>
      <c r="L112" s="22" t="s">
        <v>198</v>
      </c>
    </row>
    <row r="113" spans="1:12" x14ac:dyDescent="0.25">
      <c r="A113" s="4" t="s">
        <v>17</v>
      </c>
      <c r="B113" s="14">
        <v>45136.629861111112</v>
      </c>
      <c r="C113" s="4">
        <v>0</v>
      </c>
      <c r="D113" s="4">
        <v>0.745</v>
      </c>
      <c r="E113" s="4">
        <v>271.06</v>
      </c>
      <c r="F113" s="4">
        <v>45.57</v>
      </c>
      <c r="G113" s="18" t="s">
        <v>230</v>
      </c>
      <c r="H113" s="61">
        <f>K113/(1-($J$113/$I$113))</f>
        <v>220.37910447761195</v>
      </c>
      <c r="I113" s="4">
        <v>117</v>
      </c>
      <c r="J113" s="4">
        <v>50</v>
      </c>
      <c r="K113" s="5">
        <v>126.2</v>
      </c>
    </row>
    <row r="114" spans="1:12" x14ac:dyDescent="0.25">
      <c r="A114" s="4" t="s">
        <v>17</v>
      </c>
      <c r="B114" s="14">
        <v>45136.629861111112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18" t="s">
        <v>232</v>
      </c>
      <c r="H114" s="61">
        <f>K114/(1-($J$113/$I$113))</f>
        <v>224.91940298507467</v>
      </c>
      <c r="I114" s="44"/>
      <c r="J114" s="44"/>
      <c r="K114" s="5">
        <v>128.80000000000001</v>
      </c>
    </row>
    <row r="115" spans="1:12" x14ac:dyDescent="0.25">
      <c r="A115" s="4" t="s">
        <v>17</v>
      </c>
      <c r="B115" s="14">
        <v>45136.629861111112</v>
      </c>
      <c r="C115" s="4">
        <v>1</v>
      </c>
      <c r="D115" s="4">
        <v>0.83399999999999996</v>
      </c>
      <c r="E115" s="4">
        <v>127.6</v>
      </c>
      <c r="F115" s="4">
        <v>31.15</v>
      </c>
      <c r="G115" s="18" t="s">
        <v>233</v>
      </c>
      <c r="H115" s="61">
        <f t="shared" ref="H115" si="1">K115/(1-($J$113/$I$113))</f>
        <v>222.82388059701492</v>
      </c>
      <c r="I115" s="44"/>
      <c r="J115" s="44"/>
      <c r="K115" s="5">
        <v>127.6</v>
      </c>
    </row>
    <row r="116" spans="1:12" ht="15.75" thickBot="1" x14ac:dyDescent="0.3">
      <c r="A116" s="4" t="s">
        <v>17</v>
      </c>
      <c r="B116" s="14">
        <v>45136.629861111112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18" t="s">
        <v>234</v>
      </c>
      <c r="H116" s="62">
        <f>K116/(1-($J$113/$I$113))</f>
        <v>226.33388059701497</v>
      </c>
      <c r="I116" s="51"/>
      <c r="J116" s="51"/>
      <c r="K116" s="50">
        <v>129.61000000000001</v>
      </c>
    </row>
    <row r="117" spans="1:12" ht="15" customHeight="1" x14ac:dyDescent="0.25">
      <c r="A117" s="4" t="s">
        <v>18</v>
      </c>
      <c r="B117" s="14">
        <v>45136.640277777777</v>
      </c>
      <c r="C117" s="4">
        <v>0</v>
      </c>
      <c r="D117" s="4">
        <v>0.74199999999999999</v>
      </c>
      <c r="E117" s="4">
        <v>249.51</v>
      </c>
      <c r="F117" s="4">
        <v>40.9</v>
      </c>
      <c r="G117" s="18" t="s">
        <v>196</v>
      </c>
      <c r="H117" s="60" t="s">
        <v>199</v>
      </c>
      <c r="I117" s="1" t="s">
        <v>117</v>
      </c>
      <c r="J117" s="1" t="s">
        <v>118</v>
      </c>
      <c r="K117" s="46" t="s">
        <v>495</v>
      </c>
      <c r="L117" s="22" t="s">
        <v>198</v>
      </c>
    </row>
    <row r="118" spans="1:12" x14ac:dyDescent="0.25">
      <c r="A118" s="4" t="s">
        <v>18</v>
      </c>
      <c r="B118" s="14">
        <v>45136.640277777777</v>
      </c>
      <c r="C118" s="4">
        <v>1</v>
      </c>
      <c r="D118" s="4">
        <v>0.85099999999999998</v>
      </c>
      <c r="E118" s="4">
        <v>88.82</v>
      </c>
      <c r="F118" s="4">
        <v>23.42</v>
      </c>
      <c r="G118" s="18" t="s">
        <v>197</v>
      </c>
      <c r="H118" s="61">
        <f>K118/(1-($J$118/$I$118))</f>
        <v>155.10358208955225</v>
      </c>
      <c r="I118" s="4">
        <v>117</v>
      </c>
      <c r="J118" s="4">
        <v>50</v>
      </c>
      <c r="K118" s="5">
        <v>88.82</v>
      </c>
    </row>
    <row r="119" spans="1:12" x14ac:dyDescent="0.25">
      <c r="A119" s="4" t="s">
        <v>18</v>
      </c>
      <c r="B119" s="14">
        <v>45136.640277777777</v>
      </c>
      <c r="C119" s="4">
        <v>1</v>
      </c>
      <c r="D119" s="4">
        <v>0.85</v>
      </c>
      <c r="E119" s="4">
        <v>105.21</v>
      </c>
      <c r="F119" s="4">
        <v>30.13</v>
      </c>
      <c r="G119" s="18" t="s">
        <v>202</v>
      </c>
      <c r="H119" s="61">
        <f t="shared" ref="H119:H122" si="2">K119/(1-($J$118/$I$118))</f>
        <v>183.72492537313434</v>
      </c>
      <c r="I119" s="44"/>
      <c r="J119" s="44"/>
      <c r="K119" s="5">
        <v>105.21</v>
      </c>
    </row>
    <row r="120" spans="1:12" x14ac:dyDescent="0.25">
      <c r="A120" s="4" t="s">
        <v>18</v>
      </c>
      <c r="B120" s="14">
        <v>45136.640277777777</v>
      </c>
      <c r="C120" s="4">
        <v>1</v>
      </c>
      <c r="D120" s="4">
        <v>0.83399999999999996</v>
      </c>
      <c r="E120" s="4">
        <v>123.53</v>
      </c>
      <c r="F120" s="4">
        <v>31.7</v>
      </c>
      <c r="G120" s="18" t="s">
        <v>200</v>
      </c>
      <c r="H120" s="61">
        <f t="shared" si="2"/>
        <v>215.71656716417911</v>
      </c>
      <c r="I120" s="44"/>
      <c r="J120" s="44"/>
      <c r="K120" s="5">
        <v>123.53</v>
      </c>
    </row>
    <row r="121" spans="1:12" x14ac:dyDescent="0.25">
      <c r="A121" s="4" t="s">
        <v>18</v>
      </c>
      <c r="B121" s="14">
        <v>45136.640277777777</v>
      </c>
      <c r="C121" s="4">
        <v>1</v>
      </c>
      <c r="D121" s="4">
        <v>0.83399999999999996</v>
      </c>
      <c r="E121" s="4">
        <v>117.18</v>
      </c>
      <c r="F121" s="4">
        <v>29.32</v>
      </c>
      <c r="G121" s="18" t="s">
        <v>201</v>
      </c>
      <c r="H121" s="61">
        <f t="shared" si="2"/>
        <v>204.62776119402989</v>
      </c>
      <c r="I121" s="44"/>
      <c r="J121" s="44"/>
      <c r="K121" s="5">
        <v>117.18</v>
      </c>
    </row>
    <row r="122" spans="1:12" ht="15.75" thickBot="1" x14ac:dyDescent="0.3">
      <c r="A122" s="4" t="s">
        <v>18</v>
      </c>
      <c r="B122" s="14">
        <v>45136.640277777777</v>
      </c>
      <c r="C122" s="4">
        <v>1</v>
      </c>
      <c r="D122" s="4">
        <v>0.83599999999999997</v>
      </c>
      <c r="E122" s="4">
        <v>111.93</v>
      </c>
      <c r="F122" s="4">
        <v>28.35</v>
      </c>
      <c r="G122" s="18" t="s">
        <v>203</v>
      </c>
      <c r="H122" s="62">
        <f t="shared" si="2"/>
        <v>195.45985074626867</v>
      </c>
      <c r="I122" s="51"/>
      <c r="J122" s="51"/>
      <c r="K122" s="50">
        <v>111.93</v>
      </c>
    </row>
    <row r="123" spans="1:12" x14ac:dyDescent="0.25">
      <c r="A123" s="4" t="s">
        <v>19</v>
      </c>
      <c r="B123" s="14">
        <v>45136.650694444441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240</v>
      </c>
    </row>
    <row r="124" spans="1:12" x14ac:dyDescent="0.25">
      <c r="A124" s="4" t="s">
        <v>19</v>
      </c>
      <c r="B124" s="14">
        <v>45136.650694444441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241</v>
      </c>
    </row>
    <row r="125" spans="1:12" x14ac:dyDescent="0.25">
      <c r="A125" s="4" t="s">
        <v>19</v>
      </c>
      <c r="B125" s="14">
        <v>45136.650694444441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242</v>
      </c>
    </row>
    <row r="126" spans="1:12" ht="15" customHeight="1" x14ac:dyDescent="0.25">
      <c r="A126" s="4" t="s">
        <v>19</v>
      </c>
      <c r="B126" s="14">
        <v>45136.650694444441</v>
      </c>
      <c r="C126" s="4">
        <v>1</v>
      </c>
      <c r="D126" s="4">
        <v>0.83699999999999997</v>
      </c>
      <c r="E126" s="4">
        <v>110.57</v>
      </c>
      <c r="F126" s="4">
        <v>26.37</v>
      </c>
      <c r="G126" s="18" t="s">
        <v>244</v>
      </c>
      <c r="H126" s="58" t="s">
        <v>243</v>
      </c>
      <c r="I126" s="4" t="s">
        <v>492</v>
      </c>
      <c r="J126" s="4" t="s">
        <v>493</v>
      </c>
      <c r="K126" s="28" t="s">
        <v>495</v>
      </c>
    </row>
    <row r="127" spans="1:12" x14ac:dyDescent="0.25">
      <c r="A127" s="4" t="s">
        <v>20</v>
      </c>
      <c r="B127" s="14">
        <v>45136.661111111112</v>
      </c>
      <c r="C127" s="4">
        <v>0</v>
      </c>
      <c r="D127" s="4">
        <v>0.82499999999999996</v>
      </c>
      <c r="E127" s="4">
        <v>210.23</v>
      </c>
      <c r="F127" s="4">
        <v>49.41</v>
      </c>
      <c r="G127" s="18" t="s">
        <v>245</v>
      </c>
      <c r="H127" s="59">
        <f>K127/(1-($J$127/$I$127))</f>
        <v>193.08492537313433</v>
      </c>
      <c r="I127" s="4">
        <v>117</v>
      </c>
      <c r="J127" s="4">
        <v>50</v>
      </c>
      <c r="K127" s="4">
        <v>110.57</v>
      </c>
    </row>
    <row r="128" spans="1:12" x14ac:dyDescent="0.25">
      <c r="A128" s="4" t="s">
        <v>20</v>
      </c>
      <c r="B128" s="14">
        <v>45136.661111111112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246</v>
      </c>
    </row>
    <row r="129" spans="1:7" x14ac:dyDescent="0.25">
      <c r="A129" s="4" t="s">
        <v>20</v>
      </c>
      <c r="B129" s="14">
        <v>45136.661111111112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247</v>
      </c>
    </row>
    <row r="130" spans="1:7" x14ac:dyDescent="0.25">
      <c r="A130" s="4" t="s">
        <v>20</v>
      </c>
      <c r="B130" s="14">
        <v>45136.661111111112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248</v>
      </c>
    </row>
    <row r="131" spans="1:7" x14ac:dyDescent="0.25">
      <c r="A131" s="4" t="s">
        <v>21</v>
      </c>
      <c r="B131" s="14">
        <v>45136.671527777777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235</v>
      </c>
    </row>
    <row r="132" spans="1:7" x14ac:dyDescent="0.25">
      <c r="A132" s="4" t="s">
        <v>21</v>
      </c>
      <c r="B132" s="14">
        <v>45136.671527777777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236</v>
      </c>
    </row>
    <row r="133" spans="1:7" x14ac:dyDescent="0.25">
      <c r="A133" s="4" t="s">
        <v>21</v>
      </c>
      <c r="B133" s="14">
        <v>45136.671527777777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237</v>
      </c>
    </row>
    <row r="134" spans="1:7" x14ac:dyDescent="0.25">
      <c r="A134" s="4" t="s">
        <v>21</v>
      </c>
      <c r="B134" s="14">
        <v>45136.671527777777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238</v>
      </c>
    </row>
    <row r="135" spans="1:7" x14ac:dyDescent="0.25">
      <c r="A135" s="4" t="s">
        <v>21</v>
      </c>
      <c r="B135" s="14">
        <v>45136.671527777777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239</v>
      </c>
    </row>
  </sheetData>
  <mergeCells count="3">
    <mergeCell ref="A2:B2"/>
    <mergeCell ref="N2:O2"/>
    <mergeCell ref="N105:O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M67"/>
  <sheetViews>
    <sheetView workbookViewId="0">
      <selection activeCell="O20" sqref="O20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10" max="10" width="21.140625" customWidth="1"/>
    <col min="11" max="11" width="19.7109375" customWidth="1"/>
    <col min="12" max="12" width="21.85546875" customWidth="1"/>
  </cols>
  <sheetData>
    <row r="1" spans="1:13" ht="15.75" thickBot="1" x14ac:dyDescent="0.3"/>
    <row r="2" spans="1:13" ht="15.75" thickBot="1" x14ac:dyDescent="0.3">
      <c r="A2" s="74" t="s">
        <v>16</v>
      </c>
      <c r="B2" s="7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74" t="s">
        <v>16</v>
      </c>
      <c r="J2" s="75"/>
      <c r="K2" s="43" t="s">
        <v>2</v>
      </c>
      <c r="L2" s="8" t="s">
        <v>496</v>
      </c>
      <c r="M2" s="73" t="s">
        <v>3</v>
      </c>
    </row>
    <row r="3" spans="1:13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  <c r="I3" s="10" t="s">
        <v>17</v>
      </c>
      <c r="J3" s="65">
        <v>45151.78125</v>
      </c>
      <c r="K3" s="1">
        <f>AVERAGE(E3:E6)</f>
        <v>210.45750000000001</v>
      </c>
      <c r="L3" s="4">
        <v>456</v>
      </c>
      <c r="M3" s="12">
        <f>AVERAGE(F3:F6)</f>
        <v>52.925000000000004</v>
      </c>
    </row>
    <row r="4" spans="1:13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  <c r="I4" s="3" t="s">
        <v>18</v>
      </c>
      <c r="J4" s="9">
        <v>45151.790277777778</v>
      </c>
      <c r="K4" s="4">
        <f>AVERAGE(E7:E11)</f>
        <v>116.06599999999999</v>
      </c>
      <c r="L4" s="4">
        <v>457</v>
      </c>
      <c r="M4" s="12">
        <f>AVERAGE(F7:F11)</f>
        <v>45.988</v>
      </c>
    </row>
    <row r="5" spans="1:13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  <c r="I5" s="3" t="s">
        <v>19</v>
      </c>
      <c r="J5" s="9">
        <v>45151.793055555558</v>
      </c>
      <c r="K5" s="4">
        <f>AVERAGE(E12:E15)</f>
        <v>113.25749999999999</v>
      </c>
      <c r="L5" s="4">
        <v>458</v>
      </c>
      <c r="M5" s="12">
        <f>AVERAGE(F12:F16)</f>
        <v>52.727999999999994</v>
      </c>
    </row>
    <row r="6" spans="1:13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  <c r="I6" s="3" t="s">
        <v>20</v>
      </c>
      <c r="J6" s="9">
        <v>45151.798611111109</v>
      </c>
      <c r="K6" s="4">
        <f>AVERAGE(E17:E20)</f>
        <v>81.149999999999991</v>
      </c>
      <c r="L6" s="4">
        <v>459</v>
      </c>
      <c r="M6" s="12">
        <f>AVERAGE(F17:F20)</f>
        <v>49.807499999999997</v>
      </c>
    </row>
    <row r="7" spans="1:13" ht="15.75" thickBot="1" x14ac:dyDescent="0.3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  <c r="I7" s="47" t="s">
        <v>21</v>
      </c>
      <c r="J7" s="64">
        <v>45151.876388888886</v>
      </c>
      <c r="K7" s="48">
        <f>AVERAGE(E21:E24)</f>
        <v>56.15</v>
      </c>
      <c r="L7" s="4">
        <v>460</v>
      </c>
      <c r="M7" s="12">
        <f>AVERAGE(F21:F24)</f>
        <v>44.742500000000007</v>
      </c>
    </row>
    <row r="8" spans="1:13" ht="15.75" thickBot="1" x14ac:dyDescent="0.3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  <c r="M8" s="12"/>
    </row>
    <row r="9" spans="1:13" ht="15.75" thickBot="1" x14ac:dyDescent="0.3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  <c r="I9" s="74" t="s">
        <v>16</v>
      </c>
      <c r="J9" s="80"/>
      <c r="K9" s="43" t="s">
        <v>2</v>
      </c>
      <c r="L9" s="8" t="s">
        <v>496</v>
      </c>
      <c r="M9" s="73" t="s">
        <v>3</v>
      </c>
    </row>
    <row r="10" spans="1:13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  <c r="I10" s="45" t="s">
        <v>44</v>
      </c>
      <c r="J10" s="66">
        <v>45151.78125</v>
      </c>
      <c r="K10" s="1">
        <f>AVERAGE(E26:E30)</f>
        <v>183.80800000000002</v>
      </c>
      <c r="L10" s="4">
        <v>461</v>
      </c>
      <c r="M10" s="12">
        <f>AVERAGE(F26:F30)</f>
        <v>89.53400000000002</v>
      </c>
    </row>
    <row r="11" spans="1:13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  <c r="I11" s="3" t="s">
        <v>74</v>
      </c>
      <c r="J11" s="9">
        <v>45151.791666666664</v>
      </c>
      <c r="K11" s="4">
        <f>AVERAGE(E31:E35)</f>
        <v>83.527999999999992</v>
      </c>
      <c r="L11" s="4">
        <v>462</v>
      </c>
      <c r="M11" s="12">
        <f>AVERAGE(F31:F35)</f>
        <v>46.058</v>
      </c>
    </row>
    <row r="12" spans="1:13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  <c r="I12" s="3" t="s">
        <v>50</v>
      </c>
      <c r="J12" s="9">
        <v>45151.802083333336</v>
      </c>
      <c r="K12" s="4">
        <f>AVERAGE(E36:E39)</f>
        <v>72.105000000000004</v>
      </c>
      <c r="L12" s="4">
        <v>463</v>
      </c>
      <c r="M12" s="12">
        <f>AVERAGE(F36:F39)</f>
        <v>50.402500000000003</v>
      </c>
    </row>
    <row r="13" spans="1:13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  <c r="I13" s="3" t="s">
        <v>55</v>
      </c>
      <c r="J13" s="9">
        <v>45151.8125</v>
      </c>
      <c r="K13" s="30">
        <f>AVERAGE(E40:E42)</f>
        <v>67.606666666666669</v>
      </c>
      <c r="L13" s="4">
        <v>464</v>
      </c>
      <c r="M13" s="12">
        <f>AVERAGE(F40:F42)</f>
        <v>51.933333333333337</v>
      </c>
    </row>
    <row r="14" spans="1:13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  <c r="I14" s="3" t="s">
        <v>59</v>
      </c>
      <c r="J14" s="9">
        <v>45151.822916666664</v>
      </c>
      <c r="K14" s="4">
        <f>AVERAGE(E44)</f>
        <v>70.3</v>
      </c>
      <c r="L14" s="4">
        <v>465</v>
      </c>
      <c r="M14" s="12">
        <f>AVERAGE(F44)</f>
        <v>59.06</v>
      </c>
    </row>
    <row r="15" spans="1:13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  <c r="I15" s="3" t="s">
        <v>61</v>
      </c>
      <c r="J15" s="9">
        <v>45151.833333333336</v>
      </c>
      <c r="K15" s="4">
        <f>AVERAGE(E45)</f>
        <v>67.88</v>
      </c>
      <c r="L15" s="4">
        <v>466</v>
      </c>
      <c r="M15" s="12">
        <f t="shared" ref="M15:M16" si="0">AVERAGE(F45)</f>
        <v>56.53</v>
      </c>
    </row>
    <row r="16" spans="1:13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  <c r="I16" s="3" t="s">
        <v>63</v>
      </c>
      <c r="J16" s="9">
        <v>45151.84375</v>
      </c>
      <c r="K16" s="4">
        <f>AVERAGE(E46)</f>
        <v>84.66</v>
      </c>
      <c r="L16" s="4">
        <v>467</v>
      </c>
      <c r="M16" s="12">
        <f t="shared" si="0"/>
        <v>78.86</v>
      </c>
    </row>
    <row r="17" spans="1:13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  <c r="I17" s="3" t="s">
        <v>65</v>
      </c>
      <c r="J17" s="9">
        <v>45151.854166666664</v>
      </c>
      <c r="K17" s="4">
        <f>AVERAGE(E47)</f>
        <v>67.569999999999993</v>
      </c>
      <c r="L17" s="4">
        <v>468</v>
      </c>
      <c r="M17" s="12">
        <f>AVERAGE(F47)</f>
        <v>82.1</v>
      </c>
    </row>
    <row r="18" spans="1:13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  <c r="I18" s="3" t="s">
        <v>67</v>
      </c>
      <c r="J18" s="9">
        <v>45151.864583333336</v>
      </c>
      <c r="K18" s="4">
        <f>AVERAGE(E48:E52)</f>
        <v>54.936</v>
      </c>
      <c r="L18" s="4">
        <v>469</v>
      </c>
      <c r="M18" s="12">
        <f>AVERAGE(F48:F52)</f>
        <v>51.823999999999998</v>
      </c>
    </row>
    <row r="19" spans="1:13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  <c r="I19" s="3" t="s">
        <v>83</v>
      </c>
      <c r="J19" s="9">
        <v>45151.875</v>
      </c>
      <c r="K19" s="4">
        <f>AVERAGE(E53:E57)</f>
        <v>75.337999999999994</v>
      </c>
      <c r="L19" s="4">
        <v>470</v>
      </c>
      <c r="M19" s="12">
        <f>AVERAGE(F53:F57)</f>
        <v>50.37</v>
      </c>
    </row>
    <row r="20" spans="1:13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  <c r="I20" s="3" t="s">
        <v>89</v>
      </c>
      <c r="J20" s="9">
        <v>45151.885416666664</v>
      </c>
      <c r="K20" s="4">
        <f>AVERAGE(E58:E62)</f>
        <v>59.165999999999997</v>
      </c>
      <c r="L20" s="4">
        <v>471</v>
      </c>
      <c r="M20" s="12">
        <f>AVERAGE(F58:F62)</f>
        <v>50.552</v>
      </c>
    </row>
    <row r="21" spans="1:13" ht="15.75" thickBot="1" x14ac:dyDescent="0.3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  <c r="I21" s="47" t="s">
        <v>94</v>
      </c>
      <c r="J21" s="64">
        <v>45151.895833333336</v>
      </c>
      <c r="K21" s="48">
        <f>AVERAGE(E63:E67)</f>
        <v>50.773999999999994</v>
      </c>
      <c r="L21" s="4">
        <v>472</v>
      </c>
      <c r="M21" s="12">
        <f>AVERAGE(F63:F67)</f>
        <v>55.232000000000006</v>
      </c>
    </row>
    <row r="22" spans="1:13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13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13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13" x14ac:dyDescent="0.25">
      <c r="A26" s="4" t="s">
        <v>44</v>
      </c>
      <c r="B26" s="9">
        <v>45151.78125</v>
      </c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13" x14ac:dyDescent="0.25">
      <c r="A27" s="4" t="s">
        <v>44</v>
      </c>
      <c r="B27" s="9">
        <v>45151.78125</v>
      </c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13" x14ac:dyDescent="0.25">
      <c r="A28" s="4" t="s">
        <v>44</v>
      </c>
      <c r="B28" s="9">
        <v>45151.78125</v>
      </c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13" x14ac:dyDescent="0.25">
      <c r="A29" s="4" t="s">
        <v>44</v>
      </c>
      <c r="B29" s="9">
        <v>45151.78125</v>
      </c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13" x14ac:dyDescent="0.25">
      <c r="A30" s="4" t="s">
        <v>44</v>
      </c>
      <c r="B30" s="9">
        <v>45151.78125</v>
      </c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13" x14ac:dyDescent="0.25">
      <c r="A31" s="4" t="s">
        <v>74</v>
      </c>
      <c r="B31" s="9">
        <v>45151.791666666664</v>
      </c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13" x14ac:dyDescent="0.25">
      <c r="A32" s="4" t="s">
        <v>74</v>
      </c>
      <c r="B32" s="9">
        <v>45151.791666666664</v>
      </c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9">
        <v>45151.791666666664</v>
      </c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9">
        <v>45151.791666666664</v>
      </c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9">
        <v>45151.791666666664</v>
      </c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9">
        <v>45151.802083333336</v>
      </c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9">
        <v>45151.802083333336</v>
      </c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9">
        <v>45151.802083333336</v>
      </c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9">
        <v>45151.802083333336</v>
      </c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9">
        <v>45151.8125</v>
      </c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9">
        <v>45151.8125</v>
      </c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9">
        <v>45151.8125</v>
      </c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9">
        <v>45151.8125</v>
      </c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9">
        <v>45151.822916666664</v>
      </c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9">
        <v>45151.833333333336</v>
      </c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9">
        <v>45151.84375</v>
      </c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9">
        <v>45151.854166666664</v>
      </c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9">
        <v>45151.864583333336</v>
      </c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9">
        <v>45151.864583333336</v>
      </c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9">
        <v>45151.864583333336</v>
      </c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9">
        <v>45151.864583333336</v>
      </c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9">
        <v>45151.864583333336</v>
      </c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9">
        <v>45151.875</v>
      </c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9">
        <v>45151.875</v>
      </c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9">
        <v>45151.875</v>
      </c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9">
        <v>45151.875</v>
      </c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9">
        <v>45151.875</v>
      </c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9">
        <v>45151.885416666664</v>
      </c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9">
        <v>45151.885416666664</v>
      </c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9">
        <v>45151.885416666664</v>
      </c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9">
        <v>45151.885416666664</v>
      </c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9">
        <v>45151.885416666664</v>
      </c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9">
        <v>45151.895833333336</v>
      </c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9">
        <v>45151.895833333336</v>
      </c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9">
        <v>45151.895833333336</v>
      </c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9">
        <v>45151.895833333336</v>
      </c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9">
        <v>45151.895833333336</v>
      </c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3">
    <mergeCell ref="A2:B2"/>
    <mergeCell ref="I2:J2"/>
    <mergeCell ref="I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L59"/>
  <sheetViews>
    <sheetView zoomScale="117" workbookViewId="0">
      <selection activeCell="K15" sqref="K15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  <col min="9" max="9" width="12.42578125" customWidth="1"/>
    <col min="10" max="10" width="15.5703125" customWidth="1"/>
    <col min="11" max="11" width="22.140625" customWidth="1"/>
    <col min="12" max="12" width="14.85546875" customWidth="1"/>
  </cols>
  <sheetData>
    <row r="1" spans="1:12" ht="15.75" thickBot="1" x14ac:dyDescent="0.3"/>
    <row r="2" spans="1:12" ht="15.75" thickBot="1" x14ac:dyDescent="0.3">
      <c r="A2" s="74" t="s">
        <v>498</v>
      </c>
      <c r="B2" s="7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23" t="s">
        <v>498</v>
      </c>
      <c r="J2" s="69" t="s">
        <v>3</v>
      </c>
      <c r="K2" s="43" t="s">
        <v>2</v>
      </c>
      <c r="L2" s="8" t="s">
        <v>496</v>
      </c>
    </row>
    <row r="3" spans="1:12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259</v>
      </c>
      <c r="I3" s="4" t="s">
        <v>44</v>
      </c>
      <c r="J3" s="30">
        <f>AVERAGE(F3:F7)</f>
        <v>63.429999999999993</v>
      </c>
      <c r="K3" s="4">
        <f>AVERAGE(E3:E7)</f>
        <v>232.05200000000005</v>
      </c>
      <c r="L3" s="4">
        <v>476</v>
      </c>
    </row>
    <row r="4" spans="1:12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260</v>
      </c>
      <c r="I4" s="4" t="s">
        <v>74</v>
      </c>
      <c r="J4" s="30">
        <f>AVERAGE(F8:F12)</f>
        <v>66.166000000000011</v>
      </c>
      <c r="K4" s="4">
        <f>AVERAGE(E8:E12)</f>
        <v>143.89599999999999</v>
      </c>
      <c r="L4" s="4">
        <v>477</v>
      </c>
    </row>
    <row r="5" spans="1:12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261</v>
      </c>
      <c r="I5" s="4" t="s">
        <v>50</v>
      </c>
      <c r="J5" s="30">
        <f>AVERAGE(F13:F17)</f>
        <v>52.120000000000005</v>
      </c>
      <c r="K5" s="4">
        <f>AVERAGE(E13:E17)</f>
        <v>104.006</v>
      </c>
      <c r="L5" s="4">
        <v>478</v>
      </c>
    </row>
    <row r="6" spans="1:12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262</v>
      </c>
      <c r="I6" s="4" t="s">
        <v>55</v>
      </c>
      <c r="J6" s="30">
        <f>AVERAGE(F18:F22)</f>
        <v>57.696000000000005</v>
      </c>
      <c r="K6" s="4">
        <f>AVERAGE(E18:E22)</f>
        <v>88.143999999999977</v>
      </c>
      <c r="L6" s="4">
        <v>479</v>
      </c>
    </row>
    <row r="7" spans="1:12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263</v>
      </c>
      <c r="I7" s="4" t="s">
        <v>59</v>
      </c>
      <c r="J7" s="30">
        <f>AVERAGE(F23:F27)</f>
        <v>56.001999999999995</v>
      </c>
      <c r="K7" s="4">
        <f>AVERAGE(E23:E27)</f>
        <v>92.256</v>
      </c>
      <c r="L7" s="4">
        <v>480</v>
      </c>
    </row>
    <row r="8" spans="1:12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249</v>
      </c>
      <c r="I8" s="4" t="s">
        <v>61</v>
      </c>
      <c r="J8" s="30">
        <f>AVERAGE(F28:F32)</f>
        <v>56.870000000000005</v>
      </c>
      <c r="K8" s="4">
        <f>AVERAGE(E28:E32)</f>
        <v>87.688000000000002</v>
      </c>
      <c r="L8" s="4" t="s">
        <v>99</v>
      </c>
    </row>
    <row r="9" spans="1:12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250</v>
      </c>
      <c r="I9" s="4" t="s">
        <v>63</v>
      </c>
      <c r="J9" s="30">
        <f>AVERAGE(F33:F37)</f>
        <v>71.585999999999999</v>
      </c>
      <c r="K9" s="4">
        <f>AVERAGE(E33:E37)</f>
        <v>95.621999999999986</v>
      </c>
      <c r="L9" s="4" t="s">
        <v>99</v>
      </c>
    </row>
    <row r="10" spans="1:12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251</v>
      </c>
      <c r="I10" s="4" t="s">
        <v>65</v>
      </c>
      <c r="J10" s="30">
        <f>AVERAGE(F38:F42)</f>
        <v>55.463999999999999</v>
      </c>
      <c r="K10" s="4">
        <f>AVERAGE(E38:E42)</f>
        <v>82.494</v>
      </c>
      <c r="L10" s="4">
        <v>481</v>
      </c>
    </row>
    <row r="11" spans="1:12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252</v>
      </c>
      <c r="I11" s="4" t="s">
        <v>67</v>
      </c>
      <c r="J11" s="30">
        <f>AVERAGE(F43:F48)</f>
        <v>52.926666666666655</v>
      </c>
      <c r="K11" s="4">
        <f>AVERAGE(E43:E48)</f>
        <v>77.09</v>
      </c>
      <c r="L11" s="4" t="s">
        <v>99</v>
      </c>
    </row>
    <row r="12" spans="1:12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253</v>
      </c>
      <c r="I12" s="4" t="s">
        <v>83</v>
      </c>
      <c r="J12" s="30">
        <f>AVERAGE(F49:F52)</f>
        <v>47.872500000000002</v>
      </c>
      <c r="K12" s="4">
        <f>AVERAGE(E49:E52)</f>
        <v>69.39500000000001</v>
      </c>
      <c r="L12" s="4">
        <v>482</v>
      </c>
    </row>
    <row r="13" spans="1:12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254</v>
      </c>
      <c r="I13" s="4" t="s">
        <v>89</v>
      </c>
      <c r="J13" s="30">
        <f>AVERAGE(F53:F57)</f>
        <v>65.116</v>
      </c>
      <c r="K13" s="4">
        <f>AVERAGE(E53:E57)</f>
        <v>65.813999999999993</v>
      </c>
      <c r="L13" s="4" t="s">
        <v>99</v>
      </c>
    </row>
    <row r="14" spans="1:12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255</v>
      </c>
      <c r="I14" s="4" t="s">
        <v>94</v>
      </c>
      <c r="J14" s="30">
        <f>AVERAGE(F58:F59)</f>
        <v>71.525000000000006</v>
      </c>
      <c r="K14" s="4">
        <f>AVERAGE(E58:E59)</f>
        <v>79.97</v>
      </c>
      <c r="L14" s="4" t="s">
        <v>99</v>
      </c>
    </row>
    <row r="15" spans="1:12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256</v>
      </c>
      <c r="I15" s="4" t="s">
        <v>119</v>
      </c>
      <c r="J15" s="30"/>
      <c r="K15" s="4">
        <v>0</v>
      </c>
      <c r="L15" s="4">
        <v>483</v>
      </c>
    </row>
    <row r="16" spans="1:12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257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258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275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276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277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278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279</v>
      </c>
    </row>
    <row r="23" spans="1:7" x14ac:dyDescent="0.25">
      <c r="A23" s="20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270</v>
      </c>
    </row>
    <row r="24" spans="1:7" x14ac:dyDescent="0.25">
      <c r="A24" s="20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271</v>
      </c>
    </row>
    <row r="25" spans="1:7" x14ac:dyDescent="0.25">
      <c r="A25" s="20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272</v>
      </c>
    </row>
    <row r="26" spans="1:7" x14ac:dyDescent="0.25">
      <c r="A26" s="20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273</v>
      </c>
    </row>
    <row r="27" spans="1:7" x14ac:dyDescent="0.25">
      <c r="A27" s="20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274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280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281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282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283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284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285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286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287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288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289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290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291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292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293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294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264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265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266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267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268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269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295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296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297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298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299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300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301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302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303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304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305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workbookViewId="0">
      <selection activeCell="E32" sqref="E32"/>
    </sheetView>
  </sheetViews>
  <sheetFormatPr defaultRowHeight="15" x14ac:dyDescent="0.25"/>
  <cols>
    <col min="1" max="1" width="17.5703125" style="39" customWidth="1"/>
    <col min="2" max="2" width="13.5703125" style="39" customWidth="1"/>
    <col min="3" max="3" width="23" style="39" customWidth="1"/>
    <col min="4" max="4" width="12.28515625" style="39" customWidth="1"/>
    <col min="5" max="5" width="14.140625" style="39" customWidth="1"/>
    <col min="6" max="6" width="13.140625" style="39" customWidth="1"/>
    <col min="7" max="7" width="13.5703125" style="39" customWidth="1"/>
    <col min="8" max="8" width="12.42578125" style="39" customWidth="1"/>
    <col min="9" max="9" width="13.85546875" style="39" customWidth="1"/>
    <col min="10" max="16384" width="9.140625" style="39"/>
  </cols>
  <sheetData>
    <row r="1" spans="1:10" customFormat="1" ht="30" x14ac:dyDescent="0.25">
      <c r="A1" s="36" t="s">
        <v>446</v>
      </c>
      <c r="B1" s="34" t="s">
        <v>0</v>
      </c>
      <c r="C1" s="34" t="s">
        <v>2</v>
      </c>
      <c r="D1" s="35" t="s">
        <v>428</v>
      </c>
      <c r="E1" s="35" t="s">
        <v>429</v>
      </c>
      <c r="F1" s="35" t="s">
        <v>430</v>
      </c>
      <c r="G1" s="35" t="s">
        <v>445</v>
      </c>
      <c r="H1" s="35" t="s">
        <v>431</v>
      </c>
      <c r="I1" s="35" t="s">
        <v>432</v>
      </c>
      <c r="J1" s="67" t="s">
        <v>496</v>
      </c>
    </row>
    <row r="2" spans="1:10" customFormat="1" x14ac:dyDescent="0.25">
      <c r="A2" s="4" t="s">
        <v>44</v>
      </c>
      <c r="B2" s="4">
        <v>0</v>
      </c>
      <c r="C2" s="27">
        <f>AVERAGE(D2:F2)</f>
        <v>95.963333333333324</v>
      </c>
      <c r="D2" s="4">
        <v>95.31</v>
      </c>
      <c r="E2" s="4">
        <v>96.63</v>
      </c>
      <c r="F2" s="4">
        <v>95.95</v>
      </c>
      <c r="G2" s="25" t="s">
        <v>448</v>
      </c>
      <c r="H2" s="25" t="s">
        <v>449</v>
      </c>
      <c r="I2" s="25" t="s">
        <v>450</v>
      </c>
      <c r="J2" s="4">
        <v>490</v>
      </c>
    </row>
    <row r="3" spans="1:10" customFormat="1" x14ac:dyDescent="0.25">
      <c r="A3" s="4" t="s">
        <v>74</v>
      </c>
      <c r="B3" s="4">
        <v>0</v>
      </c>
      <c r="C3" s="27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25" t="s">
        <v>451</v>
      </c>
      <c r="H3" s="25" t="s">
        <v>452</v>
      </c>
      <c r="I3" s="25" t="s">
        <v>453</v>
      </c>
      <c r="J3" s="4">
        <v>491</v>
      </c>
    </row>
    <row r="4" spans="1:10" customFormat="1" x14ac:dyDescent="0.25">
      <c r="A4" s="32" t="s">
        <v>50</v>
      </c>
      <c r="B4" s="4">
        <v>0</v>
      </c>
      <c r="C4" s="27">
        <f t="shared" si="0"/>
        <v>70.509999999999991</v>
      </c>
      <c r="D4" s="4">
        <v>68.349999999999994</v>
      </c>
      <c r="E4" s="4">
        <v>71.44</v>
      </c>
      <c r="F4" s="30">
        <v>71.739999999999995</v>
      </c>
      <c r="G4" s="4" t="s">
        <v>454</v>
      </c>
      <c r="H4" s="4" t="s">
        <v>467</v>
      </c>
      <c r="I4" s="4" t="s">
        <v>468</v>
      </c>
      <c r="J4" s="4">
        <v>492</v>
      </c>
    </row>
    <row r="5" spans="1:10" customFormat="1" x14ac:dyDescent="0.25">
      <c r="A5" s="32" t="s">
        <v>55</v>
      </c>
      <c r="B5" s="4">
        <v>0</v>
      </c>
      <c r="C5" s="27">
        <f t="shared" si="0"/>
        <v>48.22</v>
      </c>
      <c r="D5" s="4">
        <v>48.3</v>
      </c>
      <c r="E5" s="4">
        <v>47.9</v>
      </c>
      <c r="F5" s="4">
        <v>48.46</v>
      </c>
      <c r="G5" s="25" t="s">
        <v>455</v>
      </c>
      <c r="H5" s="25" t="s">
        <v>469</v>
      </c>
      <c r="I5" s="25" t="s">
        <v>470</v>
      </c>
      <c r="J5" s="4" t="s">
        <v>99</v>
      </c>
    </row>
    <row r="6" spans="1:10" customFormat="1" x14ac:dyDescent="0.25">
      <c r="A6" s="32" t="s">
        <v>59</v>
      </c>
      <c r="B6" s="4">
        <v>0</v>
      </c>
      <c r="C6" s="27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456</v>
      </c>
      <c r="H6" s="4" t="s">
        <v>471</v>
      </c>
      <c r="I6" s="4" t="s">
        <v>472</v>
      </c>
      <c r="J6" s="4">
        <v>493</v>
      </c>
    </row>
    <row r="7" spans="1:10" customFormat="1" x14ac:dyDescent="0.25">
      <c r="A7" s="32" t="s">
        <v>61</v>
      </c>
      <c r="B7" s="4">
        <v>0</v>
      </c>
      <c r="C7" s="27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457</v>
      </c>
      <c r="H7" s="4" t="s">
        <v>473</v>
      </c>
      <c r="I7" s="4" t="s">
        <v>474</v>
      </c>
      <c r="J7" s="4" t="s">
        <v>99</v>
      </c>
    </row>
    <row r="8" spans="1:10" customFormat="1" x14ac:dyDescent="0.25">
      <c r="A8" s="32" t="s">
        <v>63</v>
      </c>
      <c r="B8" s="4">
        <v>0</v>
      </c>
      <c r="C8" s="27">
        <f>AVERAGE(D8)</f>
        <v>46.07</v>
      </c>
      <c r="D8" s="4">
        <v>46.07</v>
      </c>
      <c r="E8" s="70">
        <v>51.91</v>
      </c>
      <c r="F8" s="71">
        <v>60.42</v>
      </c>
      <c r="G8" s="4" t="s">
        <v>458</v>
      </c>
      <c r="H8" s="4" t="s">
        <v>475</v>
      </c>
      <c r="I8" s="4" t="s">
        <v>476</v>
      </c>
      <c r="J8" s="4">
        <v>494</v>
      </c>
    </row>
    <row r="9" spans="1:10" customFormat="1" x14ac:dyDescent="0.25">
      <c r="A9" s="32" t="s">
        <v>65</v>
      </c>
      <c r="B9" s="4">
        <v>0</v>
      </c>
      <c r="C9" s="27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459</v>
      </c>
      <c r="H9" s="4" t="s">
        <v>477</v>
      </c>
      <c r="I9" s="4" t="s">
        <v>478</v>
      </c>
      <c r="J9" s="4" t="s">
        <v>99</v>
      </c>
    </row>
    <row r="10" spans="1:10" customFormat="1" x14ac:dyDescent="0.25">
      <c r="A10" s="32" t="s">
        <v>67</v>
      </c>
      <c r="B10" s="4">
        <v>0</v>
      </c>
      <c r="C10" s="27">
        <f t="shared" si="0"/>
        <v>39.299999999999997</v>
      </c>
      <c r="D10" s="25">
        <v>39.299999999999997</v>
      </c>
      <c r="E10" s="25" t="s">
        <v>99</v>
      </c>
      <c r="F10" s="25" t="s">
        <v>99</v>
      </c>
      <c r="G10" s="25" t="s">
        <v>460</v>
      </c>
      <c r="H10" s="25" t="s">
        <v>99</v>
      </c>
      <c r="I10" s="25" t="s">
        <v>99</v>
      </c>
      <c r="J10" s="4" t="s">
        <v>99</v>
      </c>
    </row>
    <row r="11" spans="1:10" customFormat="1" x14ac:dyDescent="0.25">
      <c r="A11" s="37"/>
      <c r="B11" s="33"/>
      <c r="C11" s="33"/>
      <c r="D11" s="38"/>
      <c r="E11" s="38"/>
      <c r="F11" s="38"/>
      <c r="G11" s="38"/>
      <c r="H11" s="38"/>
      <c r="I11" s="38"/>
      <c r="J11" s="39"/>
    </row>
    <row r="12" spans="1:10" customFormat="1" x14ac:dyDescent="0.25">
      <c r="A12" s="4" t="s">
        <v>447</v>
      </c>
      <c r="B12" s="4">
        <v>0</v>
      </c>
      <c r="C12" s="30">
        <f>AVERAGE(D12:F12)</f>
        <v>63.866666666666667</v>
      </c>
      <c r="D12" s="25">
        <v>63.92</v>
      </c>
      <c r="E12" s="25">
        <v>62.72</v>
      </c>
      <c r="F12" s="25">
        <v>64.959999999999994</v>
      </c>
      <c r="G12" s="25" t="s">
        <v>461</v>
      </c>
      <c r="H12" s="25" t="s">
        <v>479</v>
      </c>
      <c r="I12" s="25" t="s">
        <v>480</v>
      </c>
      <c r="J12" s="4">
        <v>484</v>
      </c>
    </row>
    <row r="13" spans="1:10" customFormat="1" x14ac:dyDescent="0.25">
      <c r="A13" s="32" t="s">
        <v>17</v>
      </c>
      <c r="B13" s="4">
        <v>0</v>
      </c>
      <c r="C13" s="30">
        <f t="shared" ref="C13:C17" si="1">AVERAGE(D13:F13)</f>
        <v>75.403333333333322</v>
      </c>
      <c r="D13" s="25">
        <v>73.45</v>
      </c>
      <c r="E13" s="25">
        <v>74.239999999999995</v>
      </c>
      <c r="F13" s="25">
        <v>78.52</v>
      </c>
      <c r="G13" s="25" t="s">
        <v>462</v>
      </c>
      <c r="H13" s="25" t="s">
        <v>481</v>
      </c>
      <c r="I13" s="25" t="s">
        <v>482</v>
      </c>
      <c r="J13" s="4">
        <v>485</v>
      </c>
    </row>
    <row r="14" spans="1:10" customFormat="1" x14ac:dyDescent="0.25">
      <c r="A14" s="32" t="s">
        <v>18</v>
      </c>
      <c r="B14" s="4">
        <v>0</v>
      </c>
      <c r="C14" s="30">
        <f t="shared" si="1"/>
        <v>70.74666666666667</v>
      </c>
      <c r="D14" s="25">
        <v>72.62</v>
      </c>
      <c r="E14" s="25">
        <v>66.72</v>
      </c>
      <c r="F14" s="25">
        <v>72.900000000000006</v>
      </c>
      <c r="G14" s="25" t="s">
        <v>463</v>
      </c>
      <c r="H14" s="25" t="s">
        <v>483</v>
      </c>
      <c r="I14" s="25" t="s">
        <v>484</v>
      </c>
      <c r="J14" s="4">
        <v>486</v>
      </c>
    </row>
    <row r="15" spans="1:10" customFormat="1" x14ac:dyDescent="0.25">
      <c r="A15" s="32" t="s">
        <v>19</v>
      </c>
      <c r="B15" s="4">
        <v>0</v>
      </c>
      <c r="C15" s="30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464</v>
      </c>
      <c r="H15" s="4" t="s">
        <v>485</v>
      </c>
      <c r="I15" s="4" t="s">
        <v>486</v>
      </c>
      <c r="J15" s="4" t="s">
        <v>99</v>
      </c>
    </row>
    <row r="16" spans="1:10" customFormat="1" x14ac:dyDescent="0.25">
      <c r="A16" s="32" t="s">
        <v>20</v>
      </c>
      <c r="B16" s="4">
        <v>0</v>
      </c>
      <c r="C16" s="30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465</v>
      </c>
      <c r="H16" s="4" t="s">
        <v>487</v>
      </c>
      <c r="I16" s="4" t="s">
        <v>488</v>
      </c>
      <c r="J16" s="4">
        <v>487</v>
      </c>
    </row>
    <row r="17" spans="1:10" customFormat="1" x14ac:dyDescent="0.25">
      <c r="A17" s="4" t="s">
        <v>21</v>
      </c>
      <c r="B17" s="4">
        <v>0</v>
      </c>
      <c r="C17" s="30">
        <f t="shared" si="1"/>
        <v>54.116666666666667</v>
      </c>
      <c r="D17" s="25">
        <v>54.38</v>
      </c>
      <c r="E17" s="25">
        <v>52.57</v>
      </c>
      <c r="F17" s="25">
        <v>55.4</v>
      </c>
      <c r="G17" s="25" t="s">
        <v>466</v>
      </c>
      <c r="H17" s="25" t="s">
        <v>489</v>
      </c>
      <c r="I17" s="25" t="s">
        <v>490</v>
      </c>
      <c r="J17" s="4">
        <v>488</v>
      </c>
    </row>
    <row r="18" spans="1:10" x14ac:dyDescent="0.25">
      <c r="A18" s="32" t="s">
        <v>497</v>
      </c>
      <c r="B18" s="32"/>
      <c r="C18" s="68"/>
      <c r="D18" s="32"/>
      <c r="E18" s="32"/>
      <c r="F18" s="32"/>
      <c r="G18" s="32"/>
      <c r="H18" s="32"/>
      <c r="I18" s="32"/>
      <c r="J18" s="32">
        <v>489</v>
      </c>
    </row>
    <row r="19" spans="1:10" x14ac:dyDescent="0.25">
      <c r="A19" s="33"/>
      <c r="B19" s="33"/>
      <c r="C19" s="33"/>
      <c r="D19" s="38"/>
      <c r="E19" s="38"/>
      <c r="F19" s="38"/>
      <c r="G19" s="38"/>
      <c r="H19" s="38"/>
      <c r="I19" s="38"/>
    </row>
    <row r="20" spans="1:10" x14ac:dyDescent="0.25">
      <c r="A20" s="33"/>
      <c r="B20" s="33"/>
      <c r="C20" s="33"/>
      <c r="D20" s="38"/>
      <c r="E20" s="38"/>
      <c r="F20" s="38"/>
      <c r="G20" s="38"/>
      <c r="H20" s="38"/>
      <c r="I20" s="38"/>
    </row>
    <row r="21" spans="1:10" x14ac:dyDescent="0.25">
      <c r="A21" s="33"/>
      <c r="B21" s="33"/>
      <c r="C21" s="33"/>
      <c r="D21" s="38"/>
      <c r="E21" s="38"/>
      <c r="F21" s="38"/>
      <c r="G21" s="38"/>
      <c r="H21" s="38"/>
      <c r="I21" s="38"/>
    </row>
    <row r="22" spans="1:10" x14ac:dyDescent="0.25">
      <c r="A22" s="33"/>
      <c r="B22" s="33"/>
      <c r="C22" s="33"/>
      <c r="D22" s="38"/>
      <c r="E22" s="38"/>
      <c r="F22" s="38"/>
      <c r="G22" s="38"/>
      <c r="H22" s="38"/>
      <c r="I22" s="38"/>
    </row>
    <row r="23" spans="1:10" x14ac:dyDescent="0.25">
      <c r="A23" s="40"/>
      <c r="B23" s="33"/>
      <c r="C23" s="41"/>
      <c r="D23" s="41"/>
      <c r="E23" s="41"/>
      <c r="F23" s="41"/>
      <c r="G23" s="33"/>
      <c r="H23" s="33"/>
      <c r="I23" s="33"/>
    </row>
    <row r="24" spans="1:10" x14ac:dyDescent="0.25">
      <c r="A24" s="40"/>
      <c r="B24" s="33"/>
      <c r="C24" s="41"/>
      <c r="D24" s="41"/>
      <c r="E24" s="41"/>
      <c r="F24" s="41"/>
      <c r="G24" s="33"/>
      <c r="H24" s="33"/>
      <c r="I24" s="33"/>
    </row>
    <row r="25" spans="1:10" x14ac:dyDescent="0.25">
      <c r="A25" s="40"/>
      <c r="B25" s="33"/>
      <c r="C25" s="41"/>
      <c r="D25" s="41"/>
      <c r="E25" s="41"/>
      <c r="F25" s="41"/>
      <c r="G25" s="33"/>
      <c r="H25" s="33"/>
      <c r="I25" s="33"/>
    </row>
    <row r="26" spans="1:10" x14ac:dyDescent="0.25">
      <c r="A26" s="40"/>
      <c r="B26" s="33"/>
      <c r="C26" s="41"/>
      <c r="D26" s="41"/>
      <c r="E26" s="41"/>
      <c r="F26" s="41"/>
      <c r="G26" s="33"/>
      <c r="H26" s="33"/>
      <c r="I26" s="33"/>
    </row>
    <row r="27" spans="1:10" x14ac:dyDescent="0.25">
      <c r="A27" s="33"/>
      <c r="B27" s="33"/>
      <c r="C27" s="41"/>
      <c r="D27" s="33"/>
      <c r="E27" s="33"/>
      <c r="F27" s="33"/>
      <c r="G27" s="33"/>
      <c r="H27" s="33"/>
      <c r="I27" s="33"/>
    </row>
    <row r="28" spans="1:10" x14ac:dyDescent="0.25">
      <c r="A28" s="33"/>
      <c r="B28" s="33"/>
      <c r="C28" s="41"/>
      <c r="D28" s="33"/>
      <c r="E28" s="33"/>
      <c r="F28" s="33"/>
      <c r="G28" s="33"/>
      <c r="H28" s="33"/>
      <c r="I28" s="33"/>
    </row>
    <row r="29" spans="1:10" x14ac:dyDescent="0.25">
      <c r="A29" s="33"/>
      <c r="B29" s="33"/>
      <c r="C29" s="33"/>
      <c r="D29" s="38"/>
      <c r="E29" s="38"/>
      <c r="F29" s="38"/>
      <c r="G29" s="38"/>
      <c r="H29" s="38"/>
      <c r="I29" s="38"/>
    </row>
    <row r="30" spans="1:10" x14ac:dyDescent="0.25">
      <c r="A30" s="33"/>
      <c r="B30" s="33"/>
      <c r="C30" s="33"/>
      <c r="D30" s="38"/>
      <c r="E30" s="38"/>
      <c r="F30" s="38"/>
      <c r="G30" s="38"/>
      <c r="H30" s="38"/>
      <c r="I30" s="38"/>
    </row>
    <row r="31" spans="1:10" x14ac:dyDescent="0.25">
      <c r="A31" s="33"/>
      <c r="B31" s="33"/>
      <c r="C31" s="33"/>
      <c r="D31" s="38"/>
      <c r="E31" s="38"/>
      <c r="F31" s="38"/>
      <c r="G31" s="38"/>
      <c r="H31" s="38"/>
      <c r="I31" s="38"/>
    </row>
    <row r="32" spans="1:10" x14ac:dyDescent="0.25">
      <c r="A32" s="33"/>
      <c r="B32" s="33"/>
      <c r="C32" s="41"/>
      <c r="D32" s="33"/>
      <c r="E32" s="33"/>
      <c r="F32" s="33"/>
      <c r="G32" s="33"/>
      <c r="H32" s="33"/>
      <c r="I32" s="33"/>
    </row>
    <row r="33" spans="1:9" x14ac:dyDescent="0.25">
      <c r="A33" s="40"/>
      <c r="B33" s="33"/>
      <c r="C33" s="41"/>
      <c r="D33" s="33"/>
      <c r="E33" s="33"/>
      <c r="F33" s="33"/>
      <c r="G33" s="33"/>
      <c r="H33" s="33"/>
      <c r="I33" s="33"/>
    </row>
    <row r="34" spans="1:9" x14ac:dyDescent="0.25">
      <c r="A34" s="33"/>
      <c r="B34" s="33"/>
      <c r="C34" s="41"/>
      <c r="D34" s="33"/>
      <c r="E34" s="33"/>
      <c r="F34" s="33"/>
      <c r="G34" s="33"/>
      <c r="H34" s="33"/>
      <c r="I34" s="33"/>
    </row>
    <row r="35" spans="1:9" x14ac:dyDescent="0.25">
      <c r="A35" s="33"/>
      <c r="B35" s="33"/>
      <c r="C35" s="41"/>
      <c r="D35" s="33"/>
      <c r="E35" s="33"/>
      <c r="F35" s="33"/>
      <c r="G35" s="33"/>
      <c r="H35" s="33"/>
      <c r="I35" s="33"/>
    </row>
    <row r="36" spans="1:9" x14ac:dyDescent="0.25">
      <c r="A36" s="33"/>
      <c r="B36" s="33"/>
      <c r="C36" s="41"/>
      <c r="D36" s="33"/>
      <c r="E36" s="33"/>
      <c r="F36" s="33"/>
      <c r="G36" s="33"/>
      <c r="H36" s="33"/>
      <c r="I36" s="33"/>
    </row>
    <row r="37" spans="1:9" x14ac:dyDescent="0.25">
      <c r="A37" s="33"/>
      <c r="B37" s="33"/>
      <c r="C37" s="33"/>
      <c r="D37" s="33"/>
      <c r="E37" s="33"/>
      <c r="F37" s="33"/>
      <c r="G37" s="33"/>
      <c r="H37" s="33"/>
      <c r="I37" s="33"/>
    </row>
    <row r="38" spans="1:9" x14ac:dyDescent="0.25">
      <c r="A38" s="33"/>
      <c r="B38" s="33"/>
      <c r="C38" s="42"/>
      <c r="D38" s="33"/>
      <c r="E38" s="33"/>
      <c r="F38" s="33"/>
      <c r="G38" s="33"/>
      <c r="H38" s="33"/>
      <c r="I38" s="33"/>
    </row>
    <row r="39" spans="1:9" x14ac:dyDescent="0.25">
      <c r="A39" s="33"/>
      <c r="B39" s="33"/>
      <c r="C39" s="33"/>
      <c r="D39" s="38"/>
      <c r="E39" s="38"/>
      <c r="F39" s="38"/>
      <c r="G39" s="38"/>
      <c r="H39" s="38"/>
      <c r="I39" s="38"/>
    </row>
    <row r="40" spans="1:9" x14ac:dyDescent="0.25">
      <c r="A40" s="33"/>
      <c r="B40" s="33"/>
      <c r="C40" s="41"/>
      <c r="D40" s="33"/>
      <c r="E40" s="33"/>
      <c r="F40" s="33"/>
      <c r="G40" s="33"/>
      <c r="H40" s="33"/>
      <c r="I40" s="33"/>
    </row>
    <row r="41" spans="1:9" x14ac:dyDescent="0.25">
      <c r="A41" s="33"/>
      <c r="B41" s="33"/>
      <c r="C41" s="33"/>
      <c r="D41" s="38"/>
      <c r="E41" s="38"/>
      <c r="F41" s="38"/>
      <c r="G41" s="38"/>
      <c r="H41" s="38"/>
      <c r="I41" s="38"/>
    </row>
    <row r="42" spans="1:9" x14ac:dyDescent="0.25">
      <c r="A42" s="33"/>
      <c r="B42" s="33"/>
      <c r="C42" s="33"/>
      <c r="D42" s="38"/>
      <c r="E42" s="38"/>
      <c r="F42" s="38"/>
      <c r="G42" s="38"/>
      <c r="H42" s="38"/>
      <c r="I42" s="38"/>
    </row>
    <row r="43" spans="1:9" x14ac:dyDescent="0.25">
      <c r="A43" s="40"/>
      <c r="B43" s="33"/>
      <c r="C43" s="41"/>
      <c r="D43" s="33"/>
      <c r="E43" s="33"/>
      <c r="F43" s="33"/>
      <c r="G43" s="33"/>
      <c r="H43" s="33"/>
      <c r="I43" s="33"/>
    </row>
    <row r="44" spans="1:9" x14ac:dyDescent="0.25">
      <c r="A44" s="33"/>
      <c r="B44" s="33"/>
      <c r="C44" s="41"/>
      <c r="D44" s="33"/>
      <c r="E44" s="33"/>
      <c r="F44" s="33"/>
      <c r="G44" s="33"/>
      <c r="H44" s="33"/>
      <c r="I44" s="33"/>
    </row>
    <row r="45" spans="1:9" x14ac:dyDescent="0.25">
      <c r="A45" s="40"/>
      <c r="B45" s="33"/>
      <c r="C45" s="41"/>
      <c r="D45" s="33"/>
      <c r="E45" s="33"/>
      <c r="F45" s="33"/>
      <c r="G45" s="33"/>
      <c r="H45" s="33"/>
      <c r="I45" s="33"/>
    </row>
    <row r="46" spans="1:9" x14ac:dyDescent="0.25">
      <c r="A46" s="40"/>
      <c r="B46" s="33"/>
      <c r="C46" s="41"/>
      <c r="D46" s="33"/>
      <c r="E46" s="33"/>
      <c r="F46" s="33"/>
      <c r="G46" s="33"/>
      <c r="H46" s="33"/>
      <c r="I46" s="33"/>
    </row>
    <row r="47" spans="1:9" x14ac:dyDescent="0.25">
      <c r="A47" s="40"/>
      <c r="B47" s="33"/>
      <c r="C47" s="41"/>
      <c r="D47" s="33"/>
      <c r="E47" s="33"/>
      <c r="F47" s="33"/>
      <c r="G47" s="33"/>
      <c r="H47" s="33"/>
      <c r="I47" s="33"/>
    </row>
    <row r="48" spans="1:9" x14ac:dyDescent="0.25">
      <c r="A48" s="40"/>
      <c r="B48" s="33"/>
      <c r="C48" s="41"/>
      <c r="D48" s="33"/>
      <c r="E48" s="33"/>
      <c r="F48" s="33"/>
      <c r="G48" s="33"/>
      <c r="H48" s="33"/>
      <c r="I48" s="33"/>
    </row>
    <row r="49" spans="1:9" x14ac:dyDescent="0.25">
      <c r="A49" s="33"/>
      <c r="B49" s="33"/>
      <c r="C49" s="41"/>
      <c r="D49" s="33"/>
      <c r="E49" s="33"/>
      <c r="F49" s="33"/>
      <c r="G49" s="33"/>
      <c r="H49" s="33"/>
      <c r="I49" s="33"/>
    </row>
    <row r="50" spans="1:9" x14ac:dyDescent="0.25">
      <c r="A50" s="33"/>
      <c r="B50" s="33"/>
      <c r="C50" s="33"/>
      <c r="D50" s="38"/>
      <c r="E50" s="38"/>
      <c r="F50" s="38"/>
      <c r="G50" s="38"/>
      <c r="H50" s="38"/>
      <c r="I50" s="38"/>
    </row>
    <row r="51" spans="1:9" x14ac:dyDescent="0.25">
      <c r="A51" s="33"/>
      <c r="B51" s="33"/>
      <c r="C51" s="33"/>
      <c r="D51" s="38"/>
      <c r="E51" s="38"/>
      <c r="F51" s="38"/>
      <c r="G51" s="38"/>
      <c r="H51" s="38"/>
      <c r="I51" s="38"/>
    </row>
    <row r="52" spans="1:9" x14ac:dyDescent="0.25">
      <c r="A52" s="33"/>
      <c r="B52" s="33"/>
      <c r="C52" s="33"/>
      <c r="D52" s="38"/>
      <c r="E52" s="38"/>
      <c r="F52" s="38"/>
      <c r="G52" s="38"/>
      <c r="H52" s="38"/>
      <c r="I52" s="38"/>
    </row>
    <row r="53" spans="1:9" x14ac:dyDescent="0.25">
      <c r="A53" s="40"/>
      <c r="B53" s="33"/>
      <c r="C53" s="41"/>
      <c r="D53" s="33"/>
      <c r="E53" s="33"/>
      <c r="F53" s="33"/>
      <c r="G53" s="33"/>
      <c r="H53" s="33"/>
      <c r="I53" s="33"/>
    </row>
    <row r="54" spans="1:9" x14ac:dyDescent="0.25">
      <c r="A54" s="40"/>
      <c r="B54" s="33"/>
      <c r="C54" s="41"/>
      <c r="D54" s="41"/>
      <c r="E54" s="41"/>
      <c r="F54" s="41"/>
      <c r="G54" s="33"/>
      <c r="H54" s="33"/>
      <c r="I54" s="33"/>
    </row>
    <row r="55" spans="1:9" x14ac:dyDescent="0.25">
      <c r="A55" s="33"/>
      <c r="B55" s="33"/>
      <c r="C55" s="41"/>
      <c r="D55" s="33"/>
      <c r="E55" s="33"/>
      <c r="F55" s="33"/>
      <c r="G55" s="33"/>
      <c r="H55" s="33"/>
      <c r="I55" s="33"/>
    </row>
    <row r="56" spans="1:9" x14ac:dyDescent="0.25">
      <c r="A56" s="33"/>
      <c r="B56" s="33"/>
      <c r="C56" s="41"/>
      <c r="D56" s="33"/>
      <c r="E56" s="33"/>
      <c r="F56" s="33"/>
      <c r="G56" s="33"/>
      <c r="H56" s="33"/>
      <c r="I56" s="33"/>
    </row>
    <row r="57" spans="1:9" x14ac:dyDescent="0.25">
      <c r="A57" s="33"/>
      <c r="B57" s="33"/>
      <c r="C57" s="41"/>
      <c r="D57" s="33"/>
      <c r="E57" s="33"/>
      <c r="F57" s="33"/>
      <c r="G57" s="33"/>
      <c r="H57" s="33"/>
      <c r="I57" s="33"/>
    </row>
    <row r="58" spans="1:9" x14ac:dyDescent="0.25">
      <c r="A58" s="33"/>
      <c r="B58" s="33"/>
      <c r="C58" s="41"/>
      <c r="D58" s="33"/>
      <c r="E58" s="33"/>
      <c r="F58" s="33"/>
      <c r="G58" s="33"/>
      <c r="H58" s="33"/>
      <c r="I58" s="33"/>
    </row>
    <row r="59" spans="1:9" x14ac:dyDescent="0.25">
      <c r="A59" s="37"/>
      <c r="B59" s="33"/>
      <c r="C59" s="33"/>
      <c r="D59" s="38"/>
      <c r="E59" s="38"/>
      <c r="F59" s="38"/>
      <c r="G59" s="38"/>
      <c r="H59" s="38"/>
      <c r="I59" s="38"/>
    </row>
    <row r="60" spans="1:9" x14ac:dyDescent="0.25">
      <c r="A60" s="33"/>
      <c r="B60" s="33"/>
      <c r="C60" s="33"/>
      <c r="D60" s="38"/>
      <c r="E60" s="38"/>
      <c r="F60" s="38"/>
      <c r="G60" s="38"/>
      <c r="H60" s="38"/>
      <c r="I60" s="38"/>
    </row>
    <row r="61" spans="1:9" x14ac:dyDescent="0.25">
      <c r="A61" s="33"/>
      <c r="B61" s="33"/>
      <c r="C61" s="33"/>
      <c r="D61" s="38"/>
      <c r="E61" s="38"/>
      <c r="F61" s="38"/>
      <c r="G61" s="38"/>
      <c r="H61" s="38"/>
      <c r="I61" s="38"/>
    </row>
    <row r="62" spans="1:9" x14ac:dyDescent="0.25">
      <c r="A62" s="33"/>
      <c r="B62" s="33"/>
      <c r="C62" s="41"/>
      <c r="D62" s="33"/>
      <c r="E62" s="33"/>
      <c r="F62" s="33"/>
      <c r="G62" s="33"/>
      <c r="H62" s="33"/>
      <c r="I62" s="33"/>
    </row>
    <row r="63" spans="1:9" x14ac:dyDescent="0.25">
      <c r="A63" s="33"/>
      <c r="B63" s="33"/>
      <c r="C63" s="41"/>
      <c r="D63" s="33"/>
      <c r="E63" s="33"/>
      <c r="F63" s="33"/>
      <c r="G63" s="33"/>
      <c r="H63" s="33"/>
      <c r="I63" s="33"/>
    </row>
    <row r="64" spans="1:9" x14ac:dyDescent="0.25">
      <c r="A64" s="33"/>
      <c r="B64" s="33"/>
      <c r="C64" s="41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41"/>
      <c r="D65" s="38"/>
      <c r="E65" s="38"/>
      <c r="F65" s="38"/>
      <c r="G65" s="38"/>
      <c r="H65" s="38"/>
      <c r="I65" s="38"/>
    </row>
    <row r="66" spans="1:9" x14ac:dyDescent="0.25">
      <c r="A66" s="33"/>
      <c r="B66" s="33"/>
      <c r="C66" s="41"/>
      <c r="D66" s="33"/>
      <c r="E66" s="33"/>
      <c r="F66" s="33"/>
      <c r="G66" s="33"/>
      <c r="H66" s="33"/>
      <c r="I66" s="33"/>
    </row>
    <row r="67" spans="1:9" x14ac:dyDescent="0.25">
      <c r="A67" s="33"/>
      <c r="B67" s="33"/>
      <c r="C67" s="41"/>
      <c r="D67" s="33"/>
      <c r="E67" s="33"/>
      <c r="F67" s="33"/>
      <c r="G67" s="33"/>
      <c r="H67" s="33"/>
      <c r="I67" s="33"/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M17"/>
  <sheetViews>
    <sheetView tabSelected="1" workbookViewId="0">
      <selection activeCell="L23" sqref="L23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  <col min="8" max="8" width="15.42578125" customWidth="1"/>
  </cols>
  <sheetData>
    <row r="1" spans="1:13" ht="15.75" thickBot="1" x14ac:dyDescent="0.3"/>
    <row r="2" spans="1:13" ht="15.75" thickBot="1" x14ac:dyDescent="0.3">
      <c r="A2" s="74" t="s">
        <v>5</v>
      </c>
      <c r="B2" s="7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13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13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13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13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13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13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13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13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  <row r="14" spans="1:13" x14ac:dyDescent="0.25">
      <c r="H14" s="52">
        <v>45136.865277777775</v>
      </c>
      <c r="I14">
        <v>9.2780000000000005</v>
      </c>
      <c r="L14" t="s">
        <v>500</v>
      </c>
      <c r="M14">
        <f>MIN(I14:I17)</f>
        <v>2.3333333333333299</v>
      </c>
    </row>
    <row r="15" spans="1:13" x14ac:dyDescent="0.25">
      <c r="H15" s="6">
        <v>45127</v>
      </c>
      <c r="I15">
        <v>4.4400000000000004</v>
      </c>
      <c r="L15" t="s">
        <v>501</v>
      </c>
      <c r="M15">
        <f>MAX(I14:I18)</f>
        <v>9.2780000000000005</v>
      </c>
    </row>
    <row r="16" spans="1:13" x14ac:dyDescent="0.25">
      <c r="H16" s="6">
        <v>45146</v>
      </c>
      <c r="I16">
        <v>2.3333333333333299</v>
      </c>
      <c r="L16" t="s">
        <v>502</v>
      </c>
      <c r="M16">
        <f>AVERAGE(I14:I17)</f>
        <v>5.3504444444444426</v>
      </c>
    </row>
    <row r="17" spans="12:13" x14ac:dyDescent="0.25">
      <c r="L17" t="s">
        <v>503</v>
      </c>
      <c r="M17">
        <f>MEDIAN(I13:I19)</f>
        <v>4.4400000000000004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P26" sqref="P26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33"/>
    <col min="6" max="6" width="9.5703125" style="33" bestFit="1" customWidth="1"/>
    <col min="7" max="9" width="9.140625" style="33"/>
    <col min="11" max="11" width="13.28515625" customWidth="1"/>
    <col min="12" max="12" width="13.7109375" customWidth="1"/>
  </cols>
  <sheetData>
    <row r="1" spans="1:12" x14ac:dyDescent="0.25">
      <c r="A1" s="23" t="s">
        <v>306</v>
      </c>
      <c r="B1" s="7" t="s">
        <v>0</v>
      </c>
      <c r="C1" s="7" t="s">
        <v>2</v>
      </c>
      <c r="D1" s="24" t="s">
        <v>428</v>
      </c>
      <c r="E1" s="24" t="s">
        <v>429</v>
      </c>
      <c r="F1" s="24" t="s">
        <v>430</v>
      </c>
      <c r="G1" s="24" t="s">
        <v>445</v>
      </c>
      <c r="H1" s="24" t="s">
        <v>431</v>
      </c>
      <c r="I1" s="24" t="s">
        <v>432</v>
      </c>
    </row>
    <row r="2" spans="1:12" x14ac:dyDescent="0.25">
      <c r="A2" s="4" t="s">
        <v>307</v>
      </c>
      <c r="B2" s="4">
        <v>0</v>
      </c>
      <c r="C2" s="18">
        <v>0</v>
      </c>
      <c r="D2" s="25" t="s">
        <v>99</v>
      </c>
      <c r="E2" s="25" t="s">
        <v>99</v>
      </c>
      <c r="F2" s="25" t="s">
        <v>99</v>
      </c>
      <c r="G2" s="25" t="s">
        <v>99</v>
      </c>
      <c r="H2" s="25" t="s">
        <v>99</v>
      </c>
      <c r="I2" s="25" t="s">
        <v>99</v>
      </c>
      <c r="K2" s="29" t="s">
        <v>312</v>
      </c>
      <c r="L2" s="29" t="s">
        <v>439</v>
      </c>
    </row>
    <row r="3" spans="1:12" x14ac:dyDescent="0.25">
      <c r="A3" s="4" t="s">
        <v>308</v>
      </c>
      <c r="B3" s="4">
        <v>0</v>
      </c>
      <c r="C3" s="18">
        <v>0</v>
      </c>
      <c r="D3" s="25" t="s">
        <v>99</v>
      </c>
      <c r="E3" s="25" t="s">
        <v>99</v>
      </c>
      <c r="F3" s="25" t="s">
        <v>99</v>
      </c>
      <c r="G3" s="25" t="s">
        <v>99</v>
      </c>
      <c r="H3" s="25" t="s">
        <v>99</v>
      </c>
      <c r="I3" s="25" t="s">
        <v>99</v>
      </c>
      <c r="K3" s="28" t="s">
        <v>438</v>
      </c>
      <c r="L3" s="4">
        <v>300</v>
      </c>
    </row>
    <row r="4" spans="1:12" x14ac:dyDescent="0.25">
      <c r="A4" s="4" t="s">
        <v>309</v>
      </c>
      <c r="B4" s="4">
        <v>0</v>
      </c>
      <c r="C4" s="27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433</v>
      </c>
      <c r="H4" s="4" t="s">
        <v>434</v>
      </c>
      <c r="I4" s="4" t="s">
        <v>435</v>
      </c>
      <c r="K4" s="28" t="s">
        <v>440</v>
      </c>
      <c r="L4" s="4">
        <v>200</v>
      </c>
    </row>
    <row r="5" spans="1:12" x14ac:dyDescent="0.25">
      <c r="A5" s="4" t="s">
        <v>310</v>
      </c>
      <c r="B5" s="4">
        <v>0</v>
      </c>
      <c r="C5" s="18">
        <v>0</v>
      </c>
      <c r="D5" s="25" t="s">
        <v>99</v>
      </c>
      <c r="E5" s="25" t="s">
        <v>99</v>
      </c>
      <c r="F5" s="25" t="s">
        <v>99</v>
      </c>
      <c r="G5" s="25" t="s">
        <v>99</v>
      </c>
      <c r="H5" s="25" t="s">
        <v>99</v>
      </c>
      <c r="I5" s="25" t="s">
        <v>99</v>
      </c>
    </row>
    <row r="6" spans="1:12" x14ac:dyDescent="0.25">
      <c r="A6" s="4" t="s">
        <v>311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436</v>
      </c>
      <c r="H6" s="4" t="s">
        <v>437</v>
      </c>
      <c r="I6" s="4" t="s">
        <v>99</v>
      </c>
      <c r="K6" s="29" t="s">
        <v>313</v>
      </c>
      <c r="L6" s="29" t="s">
        <v>439</v>
      </c>
    </row>
    <row r="7" spans="1:12" x14ac:dyDescent="0.25">
      <c r="A7" s="31" t="s">
        <v>312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441</v>
      </c>
      <c r="H7" s="4" t="s">
        <v>442</v>
      </c>
      <c r="I7" s="4" t="s">
        <v>99</v>
      </c>
      <c r="K7" s="28" t="s">
        <v>438</v>
      </c>
      <c r="L7" s="4">
        <v>500</v>
      </c>
    </row>
    <row r="8" spans="1:12" x14ac:dyDescent="0.25">
      <c r="A8" s="31" t="s">
        <v>313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30">
        <f>154.01/(1-(L8/L7))</f>
        <v>256.68333333333334</v>
      </c>
      <c r="G8" s="4" t="s">
        <v>443</v>
      </c>
      <c r="H8" s="4" t="s">
        <v>444</v>
      </c>
      <c r="I8" s="4" t="s">
        <v>316</v>
      </c>
      <c r="K8" s="28" t="s">
        <v>440</v>
      </c>
      <c r="L8" s="4">
        <v>200</v>
      </c>
    </row>
    <row r="9" spans="1:12" x14ac:dyDescent="0.25">
      <c r="A9" s="4" t="s">
        <v>314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317</v>
      </c>
      <c r="H9" s="4" t="s">
        <v>318</v>
      </c>
      <c r="I9" s="4" t="s">
        <v>319</v>
      </c>
    </row>
    <row r="10" spans="1:12" x14ac:dyDescent="0.25">
      <c r="A10" s="4" t="s">
        <v>315</v>
      </c>
      <c r="B10" s="4">
        <v>0</v>
      </c>
      <c r="C10" s="18">
        <v>0</v>
      </c>
      <c r="D10" s="25" t="s">
        <v>99</v>
      </c>
      <c r="E10" s="25" t="s">
        <v>99</v>
      </c>
      <c r="F10" s="25" t="s">
        <v>99</v>
      </c>
      <c r="G10" s="25" t="s">
        <v>99</v>
      </c>
      <c r="H10" s="25" t="s">
        <v>99</v>
      </c>
      <c r="I10" s="25" t="s">
        <v>99</v>
      </c>
      <c r="K10" s="29" t="s">
        <v>320</v>
      </c>
      <c r="L10" s="29" t="s">
        <v>439</v>
      </c>
    </row>
    <row r="11" spans="1:12" x14ac:dyDescent="0.25">
      <c r="A11" s="4" t="s">
        <v>316</v>
      </c>
      <c r="B11" s="4">
        <v>0</v>
      </c>
      <c r="C11" s="18">
        <v>0</v>
      </c>
      <c r="D11" s="25" t="s">
        <v>99</v>
      </c>
      <c r="E11" s="25" t="s">
        <v>99</v>
      </c>
      <c r="F11" s="25" t="s">
        <v>99</v>
      </c>
      <c r="G11" s="25" t="s">
        <v>99</v>
      </c>
      <c r="H11" s="25" t="s">
        <v>99</v>
      </c>
      <c r="I11" s="25" t="s">
        <v>99</v>
      </c>
      <c r="K11" s="28" t="s">
        <v>438</v>
      </c>
      <c r="L11" s="4">
        <v>300</v>
      </c>
    </row>
    <row r="12" spans="1:12" x14ac:dyDescent="0.25">
      <c r="A12" s="4" t="s">
        <v>317</v>
      </c>
      <c r="B12" s="4">
        <v>0</v>
      </c>
      <c r="C12" s="18">
        <v>0</v>
      </c>
      <c r="D12" s="25" t="s">
        <v>99</v>
      </c>
      <c r="E12" s="25" t="s">
        <v>99</v>
      </c>
      <c r="F12" s="25" t="s">
        <v>99</v>
      </c>
      <c r="G12" s="25" t="s">
        <v>99</v>
      </c>
      <c r="H12" s="25" t="s">
        <v>99</v>
      </c>
      <c r="I12" s="25" t="s">
        <v>99</v>
      </c>
      <c r="K12" s="28" t="s">
        <v>440</v>
      </c>
      <c r="L12" s="4">
        <v>200</v>
      </c>
    </row>
    <row r="13" spans="1:12" x14ac:dyDescent="0.25">
      <c r="A13" s="4" t="s">
        <v>318</v>
      </c>
      <c r="B13" s="4">
        <v>0</v>
      </c>
      <c r="C13" s="18">
        <v>0</v>
      </c>
      <c r="D13" s="25" t="s">
        <v>99</v>
      </c>
      <c r="E13" s="25" t="s">
        <v>99</v>
      </c>
      <c r="F13" s="25" t="s">
        <v>99</v>
      </c>
      <c r="G13" s="25" t="s">
        <v>99</v>
      </c>
      <c r="H13" s="25" t="s">
        <v>99</v>
      </c>
      <c r="I13" s="25" t="s">
        <v>99</v>
      </c>
    </row>
    <row r="14" spans="1:12" x14ac:dyDescent="0.25">
      <c r="A14" s="4" t="s">
        <v>319</v>
      </c>
      <c r="B14" s="4">
        <v>0</v>
      </c>
      <c r="C14" s="18">
        <v>0</v>
      </c>
      <c r="D14" s="25" t="s">
        <v>99</v>
      </c>
      <c r="E14" s="25" t="s">
        <v>99</v>
      </c>
      <c r="F14" s="25" t="s">
        <v>99</v>
      </c>
      <c r="G14" s="25" t="s">
        <v>99</v>
      </c>
      <c r="H14" s="25" t="s">
        <v>99</v>
      </c>
      <c r="I14" s="25" t="s">
        <v>99</v>
      </c>
      <c r="K14" s="29" t="s">
        <v>321</v>
      </c>
      <c r="L14" s="29" t="s">
        <v>439</v>
      </c>
    </row>
    <row r="15" spans="1:12" x14ac:dyDescent="0.25">
      <c r="A15" s="31" t="s">
        <v>320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321</v>
      </c>
      <c r="H15" s="4" t="s">
        <v>322</v>
      </c>
      <c r="I15" s="4" t="s">
        <v>99</v>
      </c>
      <c r="K15" s="28" t="s">
        <v>438</v>
      </c>
      <c r="L15" s="4">
        <v>200</v>
      </c>
    </row>
    <row r="16" spans="1:12" x14ac:dyDescent="0.25">
      <c r="A16" s="31" t="s">
        <v>321</v>
      </c>
      <c r="B16" s="4">
        <v>1</v>
      </c>
      <c r="C16" s="27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323</v>
      </c>
      <c r="H16" s="4" t="s">
        <v>324</v>
      </c>
      <c r="I16" s="4" t="s">
        <v>325</v>
      </c>
      <c r="K16" s="28" t="s">
        <v>440</v>
      </c>
      <c r="L16" s="4">
        <v>100</v>
      </c>
    </row>
    <row r="17" spans="1:12" x14ac:dyDescent="0.25">
      <c r="A17" s="4" t="s">
        <v>325</v>
      </c>
      <c r="B17" s="4">
        <v>0</v>
      </c>
      <c r="C17" s="18">
        <v>0</v>
      </c>
      <c r="D17" s="25" t="s">
        <v>99</v>
      </c>
      <c r="E17" s="25" t="s">
        <v>99</v>
      </c>
      <c r="F17" s="25" t="s">
        <v>99</v>
      </c>
      <c r="G17" s="25" t="s">
        <v>99</v>
      </c>
      <c r="H17" s="25" t="s">
        <v>99</v>
      </c>
      <c r="I17" s="25" t="s">
        <v>99</v>
      </c>
    </row>
    <row r="18" spans="1:12" x14ac:dyDescent="0.25">
      <c r="A18" s="31" t="s">
        <v>326</v>
      </c>
      <c r="B18" s="4">
        <v>1</v>
      </c>
      <c r="C18" s="27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326</v>
      </c>
      <c r="H18" s="4" t="s">
        <v>327</v>
      </c>
      <c r="I18" s="4" t="s">
        <v>328</v>
      </c>
      <c r="K18" s="29" t="s">
        <v>326</v>
      </c>
      <c r="L18" s="29" t="s">
        <v>439</v>
      </c>
    </row>
    <row r="19" spans="1:12" x14ac:dyDescent="0.25">
      <c r="A19" s="4" t="s">
        <v>328</v>
      </c>
      <c r="B19" s="4">
        <v>0</v>
      </c>
      <c r="C19" s="18">
        <v>0</v>
      </c>
      <c r="D19" s="25" t="s">
        <v>99</v>
      </c>
      <c r="E19" s="25" t="s">
        <v>99</v>
      </c>
      <c r="F19" s="25" t="s">
        <v>99</v>
      </c>
      <c r="G19" s="25" t="s">
        <v>99</v>
      </c>
      <c r="H19" s="25" t="s">
        <v>99</v>
      </c>
      <c r="I19" s="25" t="s">
        <v>99</v>
      </c>
      <c r="K19" s="28" t="s">
        <v>438</v>
      </c>
      <c r="L19" s="4">
        <v>400</v>
      </c>
    </row>
    <row r="20" spans="1:12" x14ac:dyDescent="0.25">
      <c r="A20" s="4" t="s">
        <v>329</v>
      </c>
      <c r="B20" s="4">
        <v>0</v>
      </c>
      <c r="C20" s="18">
        <v>0</v>
      </c>
      <c r="D20" s="25" t="s">
        <v>99</v>
      </c>
      <c r="E20" s="25" t="s">
        <v>99</v>
      </c>
      <c r="F20" s="25" t="s">
        <v>99</v>
      </c>
      <c r="G20" s="25" t="s">
        <v>99</v>
      </c>
      <c r="H20" s="25" t="s">
        <v>99</v>
      </c>
      <c r="I20" s="25" t="s">
        <v>99</v>
      </c>
      <c r="K20" s="28" t="s">
        <v>440</v>
      </c>
      <c r="L20" s="4">
        <v>200</v>
      </c>
    </row>
    <row r="21" spans="1:12" x14ac:dyDescent="0.25">
      <c r="A21" s="4" t="s">
        <v>330</v>
      </c>
      <c r="B21" s="4">
        <v>0</v>
      </c>
      <c r="C21" s="18">
        <v>0</v>
      </c>
      <c r="D21" s="25" t="s">
        <v>99</v>
      </c>
      <c r="E21" s="25" t="s">
        <v>99</v>
      </c>
      <c r="F21" s="25" t="s">
        <v>99</v>
      </c>
      <c r="G21" s="25" t="s">
        <v>99</v>
      </c>
      <c r="H21" s="25" t="s">
        <v>99</v>
      </c>
      <c r="I21" s="25" t="s">
        <v>99</v>
      </c>
    </row>
    <row r="22" spans="1:12" x14ac:dyDescent="0.25">
      <c r="A22" s="4" t="s">
        <v>331</v>
      </c>
      <c r="B22" s="4">
        <v>0</v>
      </c>
      <c r="C22" s="18">
        <v>0</v>
      </c>
      <c r="D22" s="25" t="s">
        <v>99</v>
      </c>
      <c r="E22" s="25" t="s">
        <v>99</v>
      </c>
      <c r="F22" s="25" t="s">
        <v>99</v>
      </c>
      <c r="G22" s="25" t="s">
        <v>99</v>
      </c>
      <c r="H22" s="25" t="s">
        <v>99</v>
      </c>
      <c r="I22" s="25" t="s">
        <v>99</v>
      </c>
      <c r="K22" s="29" t="s">
        <v>332</v>
      </c>
      <c r="L22" s="29" t="s">
        <v>439</v>
      </c>
    </row>
    <row r="23" spans="1:12" x14ac:dyDescent="0.25">
      <c r="A23" s="31" t="s">
        <v>332</v>
      </c>
      <c r="B23" s="4">
        <v>1</v>
      </c>
      <c r="C23" s="27">
        <f>AVERAGE(D23:F23)</f>
        <v>360.625</v>
      </c>
      <c r="D23" s="30">
        <f>141.11/(1-(L24/L23))</f>
        <v>352.77500000000003</v>
      </c>
      <c r="E23" s="30">
        <f>144.73/(1-(L24/L23))</f>
        <v>361.82499999999993</v>
      </c>
      <c r="F23" s="30">
        <f>146.91/(1-(L24/L23))</f>
        <v>367.27499999999998</v>
      </c>
      <c r="G23" s="4" t="s">
        <v>329</v>
      </c>
      <c r="H23" s="4" t="s">
        <v>330</v>
      </c>
      <c r="I23" s="4" t="s">
        <v>331</v>
      </c>
      <c r="K23" s="28" t="s">
        <v>438</v>
      </c>
      <c r="L23" s="4">
        <v>500</v>
      </c>
    </row>
    <row r="24" spans="1:12" x14ac:dyDescent="0.25">
      <c r="A24" s="31" t="s">
        <v>333</v>
      </c>
      <c r="B24" s="4">
        <v>1</v>
      </c>
      <c r="C24" s="27">
        <f t="shared" ref="C24:C28" si="0">AVERAGE(D24:F24)</f>
        <v>267.33333333333326</v>
      </c>
      <c r="D24" s="30">
        <f>107.02/(1-(L28/L27))</f>
        <v>267.54999999999995</v>
      </c>
      <c r="E24" s="30">
        <f>103.39/(1-(L28/L27))</f>
        <v>258.47499999999997</v>
      </c>
      <c r="F24" s="30">
        <f>110.39/(1-(L28/L27))</f>
        <v>275.97499999999997</v>
      </c>
      <c r="G24" s="4" t="s">
        <v>332</v>
      </c>
      <c r="H24" s="4" t="s">
        <v>333</v>
      </c>
      <c r="I24" s="4" t="s">
        <v>334</v>
      </c>
      <c r="K24" s="28" t="s">
        <v>440</v>
      </c>
      <c r="L24" s="4">
        <v>300</v>
      </c>
    </row>
    <row r="25" spans="1:12" x14ac:dyDescent="0.25">
      <c r="A25" s="31" t="s">
        <v>334</v>
      </c>
      <c r="B25" s="4">
        <v>1</v>
      </c>
      <c r="C25" s="27">
        <f t="shared" si="0"/>
        <v>139.08333333333334</v>
      </c>
      <c r="D25" s="30">
        <f>83.49/(1-(L32/L31))</f>
        <v>139.15</v>
      </c>
      <c r="E25" s="30">
        <f>83.17/(1-(L32/L31))</f>
        <v>138.61666666666667</v>
      </c>
      <c r="F25" s="30">
        <f>83.69/(1-(L32/L31))</f>
        <v>139.48333333333335</v>
      </c>
      <c r="G25" s="4" t="s">
        <v>335</v>
      </c>
      <c r="H25" s="4" t="s">
        <v>336</v>
      </c>
      <c r="I25" s="4" t="s">
        <v>337</v>
      </c>
    </row>
    <row r="26" spans="1:12" x14ac:dyDescent="0.25">
      <c r="A26" s="31" t="s">
        <v>335</v>
      </c>
      <c r="B26" s="4">
        <v>1</v>
      </c>
      <c r="C26" s="27">
        <f t="shared" si="0"/>
        <v>133.66666666666666</v>
      </c>
      <c r="D26" s="30">
        <f>106.74/(1-(L36/L35))</f>
        <v>133.42499999999998</v>
      </c>
      <c r="E26" s="30">
        <f>104.9/(1-(L36/L35))</f>
        <v>131.125</v>
      </c>
      <c r="F26" s="30">
        <f>109.16/(1-(L36/L35))</f>
        <v>136.44999999999999</v>
      </c>
      <c r="G26" s="4" t="s">
        <v>338</v>
      </c>
      <c r="H26" s="4" t="s">
        <v>339</v>
      </c>
      <c r="I26" s="4" t="s">
        <v>340</v>
      </c>
      <c r="K26" s="29" t="s">
        <v>333</v>
      </c>
      <c r="L26" s="29" t="s">
        <v>439</v>
      </c>
    </row>
    <row r="27" spans="1:12" x14ac:dyDescent="0.25">
      <c r="A27" s="4" t="s">
        <v>336</v>
      </c>
      <c r="B27" s="4">
        <v>0</v>
      </c>
      <c r="C27" s="27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341</v>
      </c>
      <c r="H27" s="4" t="s">
        <v>342</v>
      </c>
      <c r="I27" s="4" t="s">
        <v>343</v>
      </c>
      <c r="K27" s="28" t="s">
        <v>438</v>
      </c>
      <c r="L27" s="4">
        <v>500</v>
      </c>
    </row>
    <row r="28" spans="1:12" x14ac:dyDescent="0.25">
      <c r="A28" s="4" t="s">
        <v>337</v>
      </c>
      <c r="B28" s="4">
        <v>0</v>
      </c>
      <c r="C28" s="27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344</v>
      </c>
      <c r="H28" s="4" t="s">
        <v>345</v>
      </c>
      <c r="I28" s="4" t="s">
        <v>346</v>
      </c>
      <c r="K28" s="28" t="s">
        <v>440</v>
      </c>
      <c r="L28" s="4">
        <v>300</v>
      </c>
    </row>
    <row r="29" spans="1:12" x14ac:dyDescent="0.25">
      <c r="A29" s="4" t="s">
        <v>339</v>
      </c>
      <c r="B29" s="4">
        <v>0</v>
      </c>
      <c r="C29" s="18">
        <v>0</v>
      </c>
      <c r="D29" s="25" t="s">
        <v>99</v>
      </c>
      <c r="E29" s="25" t="s">
        <v>99</v>
      </c>
      <c r="F29" s="25" t="s">
        <v>99</v>
      </c>
      <c r="G29" s="25" t="s">
        <v>99</v>
      </c>
      <c r="H29" s="25" t="s">
        <v>99</v>
      </c>
      <c r="I29" s="25" t="s">
        <v>99</v>
      </c>
    </row>
    <row r="30" spans="1:12" x14ac:dyDescent="0.25">
      <c r="A30" s="4" t="s">
        <v>340</v>
      </c>
      <c r="B30" s="4">
        <v>0</v>
      </c>
      <c r="C30" s="18">
        <v>0</v>
      </c>
      <c r="D30" s="25" t="s">
        <v>99</v>
      </c>
      <c r="E30" s="25" t="s">
        <v>99</v>
      </c>
      <c r="F30" s="25" t="s">
        <v>99</v>
      </c>
      <c r="G30" s="25" t="s">
        <v>99</v>
      </c>
      <c r="H30" s="25" t="s">
        <v>99</v>
      </c>
      <c r="I30" s="25" t="s">
        <v>99</v>
      </c>
      <c r="K30" s="29" t="s">
        <v>334</v>
      </c>
      <c r="L30" s="29" t="s">
        <v>439</v>
      </c>
    </row>
    <row r="31" spans="1:12" x14ac:dyDescent="0.25">
      <c r="A31" s="4" t="s">
        <v>341</v>
      </c>
      <c r="B31" s="4">
        <v>0</v>
      </c>
      <c r="C31" s="18">
        <v>0</v>
      </c>
      <c r="D31" s="25" t="s">
        <v>99</v>
      </c>
      <c r="E31" s="25" t="s">
        <v>99</v>
      </c>
      <c r="F31" s="25" t="s">
        <v>99</v>
      </c>
      <c r="G31" s="25" t="s">
        <v>99</v>
      </c>
      <c r="H31" s="25" t="s">
        <v>99</v>
      </c>
      <c r="I31" s="25" t="s">
        <v>99</v>
      </c>
      <c r="K31" s="28" t="s">
        <v>438</v>
      </c>
      <c r="L31" s="4">
        <v>500</v>
      </c>
    </row>
    <row r="32" spans="1:12" x14ac:dyDescent="0.25">
      <c r="A32" s="4" t="s">
        <v>342</v>
      </c>
      <c r="B32" s="4">
        <v>0</v>
      </c>
      <c r="C32" s="27">
        <f t="shared" ref="C32:C38" si="1"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347</v>
      </c>
      <c r="H32" s="4" t="s">
        <v>348</v>
      </c>
      <c r="I32" s="4" t="s">
        <v>349</v>
      </c>
      <c r="K32" s="28" t="s">
        <v>440</v>
      </c>
      <c r="L32" s="4">
        <v>200</v>
      </c>
    </row>
    <row r="33" spans="1:12" x14ac:dyDescent="0.25">
      <c r="A33" s="31" t="s">
        <v>343</v>
      </c>
      <c r="B33" s="4">
        <v>1</v>
      </c>
      <c r="C33" s="27">
        <f t="shared" si="1"/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356</v>
      </c>
      <c r="H33" s="4" t="s">
        <v>357</v>
      </c>
      <c r="I33" s="4" t="s">
        <v>358</v>
      </c>
    </row>
    <row r="34" spans="1:12" x14ac:dyDescent="0.25">
      <c r="A34" s="4" t="s">
        <v>344</v>
      </c>
      <c r="B34" s="4">
        <v>0</v>
      </c>
      <c r="C34" s="27">
        <f t="shared" si="1"/>
        <v>221.41666666666666</v>
      </c>
      <c r="D34" s="4">
        <v>227.91</v>
      </c>
      <c r="E34" s="4">
        <v>216.84</v>
      </c>
      <c r="F34" s="4">
        <v>219.5</v>
      </c>
      <c r="G34" s="4" t="s">
        <v>350</v>
      </c>
      <c r="H34" s="4" t="s">
        <v>351</v>
      </c>
      <c r="I34" s="4" t="s">
        <v>352</v>
      </c>
      <c r="K34" s="29" t="s">
        <v>335</v>
      </c>
      <c r="L34" s="29" t="s">
        <v>439</v>
      </c>
    </row>
    <row r="35" spans="1:12" x14ac:dyDescent="0.25">
      <c r="A35" s="4" t="s">
        <v>345</v>
      </c>
      <c r="B35" s="4">
        <v>0</v>
      </c>
      <c r="C35" s="27">
        <f t="shared" si="1"/>
        <v>188.47</v>
      </c>
      <c r="D35" s="4">
        <v>187.9</v>
      </c>
      <c r="E35" s="4">
        <v>187.13</v>
      </c>
      <c r="F35" s="4">
        <v>190.38</v>
      </c>
      <c r="G35" s="4" t="s">
        <v>353</v>
      </c>
      <c r="H35" s="4" t="s">
        <v>354</v>
      </c>
      <c r="I35" s="4" t="s">
        <v>355</v>
      </c>
      <c r="K35" s="28" t="s">
        <v>438</v>
      </c>
      <c r="L35" s="4">
        <v>500</v>
      </c>
    </row>
    <row r="36" spans="1:12" x14ac:dyDescent="0.25">
      <c r="A36" s="4" t="s">
        <v>346</v>
      </c>
      <c r="B36" s="4">
        <v>0</v>
      </c>
      <c r="C36" s="27">
        <f t="shared" si="1"/>
        <v>103.36</v>
      </c>
      <c r="D36" s="4">
        <v>102.85</v>
      </c>
      <c r="E36" s="4">
        <v>104.13</v>
      </c>
      <c r="F36" s="4">
        <v>103.1</v>
      </c>
      <c r="G36" s="4" t="s">
        <v>359</v>
      </c>
      <c r="H36" s="4" t="s">
        <v>360</v>
      </c>
      <c r="I36" s="4" t="s">
        <v>361</v>
      </c>
      <c r="K36" s="28" t="s">
        <v>440</v>
      </c>
      <c r="L36" s="4">
        <v>100</v>
      </c>
    </row>
    <row r="37" spans="1:12" x14ac:dyDescent="0.25">
      <c r="A37" s="4" t="s">
        <v>347</v>
      </c>
      <c r="B37" s="4">
        <v>0</v>
      </c>
      <c r="C37" s="18">
        <f t="shared" si="1"/>
        <v>90.63</v>
      </c>
      <c r="D37" s="4">
        <v>88.22</v>
      </c>
      <c r="E37" s="4">
        <v>91.83</v>
      </c>
      <c r="F37" s="4">
        <v>91.84</v>
      </c>
      <c r="G37" s="4" t="s">
        <v>362</v>
      </c>
      <c r="H37" s="4" t="s">
        <v>363</v>
      </c>
      <c r="I37" s="4" t="s">
        <v>364</v>
      </c>
    </row>
    <row r="38" spans="1:12" x14ac:dyDescent="0.25">
      <c r="A38" s="4" t="s">
        <v>348</v>
      </c>
      <c r="B38" s="4">
        <v>0</v>
      </c>
      <c r="C38" s="26">
        <f t="shared" si="1"/>
        <v>33.056666666666665</v>
      </c>
      <c r="D38" s="4">
        <v>30.37</v>
      </c>
      <c r="E38" s="4">
        <v>36.659999999999997</v>
      </c>
      <c r="F38" s="4">
        <v>32.14</v>
      </c>
      <c r="G38" s="4" t="s">
        <v>365</v>
      </c>
      <c r="H38" s="4" t="s">
        <v>366</v>
      </c>
      <c r="I38" s="4" t="s">
        <v>367</v>
      </c>
      <c r="K38" s="29" t="s">
        <v>343</v>
      </c>
      <c r="L38" s="29" t="s">
        <v>439</v>
      </c>
    </row>
    <row r="39" spans="1:12" x14ac:dyDescent="0.25">
      <c r="A39" s="4" t="s">
        <v>349</v>
      </c>
      <c r="B39" s="4">
        <v>0</v>
      </c>
      <c r="C39" s="18">
        <v>0</v>
      </c>
      <c r="D39" s="25" t="s">
        <v>99</v>
      </c>
      <c r="E39" s="25" t="s">
        <v>99</v>
      </c>
      <c r="F39" s="25" t="s">
        <v>99</v>
      </c>
      <c r="G39" s="25" t="s">
        <v>99</v>
      </c>
      <c r="H39" s="25" t="s">
        <v>99</v>
      </c>
      <c r="I39" s="25" t="s">
        <v>99</v>
      </c>
      <c r="K39" s="28" t="s">
        <v>438</v>
      </c>
      <c r="L39" s="4">
        <v>400</v>
      </c>
    </row>
    <row r="40" spans="1:12" x14ac:dyDescent="0.25">
      <c r="A40" s="4" t="s">
        <v>354</v>
      </c>
      <c r="B40" s="4">
        <v>0</v>
      </c>
      <c r="C40" s="27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392</v>
      </c>
      <c r="H40" s="4" t="s">
        <v>393</v>
      </c>
      <c r="I40" s="4" t="s">
        <v>394</v>
      </c>
      <c r="K40" s="28" t="s">
        <v>440</v>
      </c>
      <c r="L40" s="4">
        <v>200</v>
      </c>
    </row>
    <row r="41" spans="1:12" x14ac:dyDescent="0.25">
      <c r="A41" s="4" t="s">
        <v>355</v>
      </c>
      <c r="B41" s="4">
        <v>0</v>
      </c>
      <c r="C41" s="18">
        <v>0</v>
      </c>
      <c r="D41" s="25" t="s">
        <v>99</v>
      </c>
      <c r="E41" s="25" t="s">
        <v>99</v>
      </c>
      <c r="F41" s="25" t="s">
        <v>99</v>
      </c>
      <c r="G41" s="25" t="s">
        <v>99</v>
      </c>
      <c r="H41" s="25" t="s">
        <v>99</v>
      </c>
      <c r="I41" s="25" t="s">
        <v>99</v>
      </c>
    </row>
    <row r="42" spans="1:12" x14ac:dyDescent="0.25">
      <c r="A42" s="4" t="s">
        <v>356</v>
      </c>
      <c r="B42" s="4">
        <v>0</v>
      </c>
      <c r="C42" s="18">
        <v>0</v>
      </c>
      <c r="D42" s="25" t="s">
        <v>99</v>
      </c>
      <c r="E42" s="25" t="s">
        <v>99</v>
      </c>
      <c r="F42" s="25" t="s">
        <v>99</v>
      </c>
      <c r="G42" s="25" t="s">
        <v>99</v>
      </c>
      <c r="H42" s="25" t="s">
        <v>99</v>
      </c>
      <c r="I42" s="25" t="s">
        <v>99</v>
      </c>
      <c r="K42" s="29" t="s">
        <v>357</v>
      </c>
      <c r="L42" s="29" t="s">
        <v>439</v>
      </c>
    </row>
    <row r="43" spans="1:12" x14ac:dyDescent="0.25">
      <c r="A43" s="31" t="s">
        <v>357</v>
      </c>
      <c r="B43" s="4">
        <v>1</v>
      </c>
      <c r="C43" s="27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395</v>
      </c>
      <c r="H43" s="4" t="s">
        <v>396</v>
      </c>
      <c r="I43" s="4" t="s">
        <v>397</v>
      </c>
      <c r="K43" s="28" t="s">
        <v>438</v>
      </c>
      <c r="L43" s="4">
        <v>400</v>
      </c>
    </row>
    <row r="44" spans="1:12" x14ac:dyDescent="0.25">
      <c r="A44" s="4" t="s">
        <v>358</v>
      </c>
      <c r="B44" s="4">
        <v>0</v>
      </c>
      <c r="C44" s="27">
        <f t="shared" ref="C44:C49" si="2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398</v>
      </c>
      <c r="H44" s="4" t="s">
        <v>399</v>
      </c>
      <c r="I44" s="4" t="s">
        <v>400</v>
      </c>
      <c r="K44" s="28" t="s">
        <v>440</v>
      </c>
      <c r="L44" s="4">
        <v>300</v>
      </c>
    </row>
    <row r="45" spans="1:12" x14ac:dyDescent="0.25">
      <c r="A45" s="31" t="s">
        <v>359</v>
      </c>
      <c r="B45" s="4">
        <v>1</v>
      </c>
      <c r="C45" s="27">
        <f t="shared" si="2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401</v>
      </c>
      <c r="H45" s="4" t="s">
        <v>402</v>
      </c>
      <c r="I45" s="4" t="s">
        <v>403</v>
      </c>
    </row>
    <row r="46" spans="1:12" x14ac:dyDescent="0.25">
      <c r="A46" s="31" t="s">
        <v>360</v>
      </c>
      <c r="B46" s="4">
        <v>1</v>
      </c>
      <c r="C46" s="27">
        <f t="shared" si="2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404</v>
      </c>
      <c r="H46" s="4" t="s">
        <v>405</v>
      </c>
      <c r="I46" s="4" t="s">
        <v>406</v>
      </c>
      <c r="K46" s="29" t="s">
        <v>359</v>
      </c>
      <c r="L46" s="29" t="s">
        <v>439</v>
      </c>
    </row>
    <row r="47" spans="1:12" x14ac:dyDescent="0.25">
      <c r="A47" s="31" t="s">
        <v>361</v>
      </c>
      <c r="B47" s="4">
        <v>1</v>
      </c>
      <c r="C47" s="27">
        <f t="shared" si="2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407</v>
      </c>
      <c r="H47" s="4" t="s">
        <v>408</v>
      </c>
      <c r="I47" s="4" t="s">
        <v>409</v>
      </c>
      <c r="K47" s="28" t="s">
        <v>438</v>
      </c>
      <c r="L47" s="4">
        <v>400</v>
      </c>
    </row>
    <row r="48" spans="1:12" x14ac:dyDescent="0.25">
      <c r="A48" s="31" t="s">
        <v>362</v>
      </c>
      <c r="B48" s="4">
        <v>1</v>
      </c>
      <c r="C48" s="27">
        <f t="shared" si="2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410</v>
      </c>
      <c r="H48" s="4" t="s">
        <v>411</v>
      </c>
      <c r="I48" s="4" t="s">
        <v>412</v>
      </c>
      <c r="K48" s="28" t="s">
        <v>440</v>
      </c>
      <c r="L48" s="4">
        <v>300</v>
      </c>
    </row>
    <row r="49" spans="1:12" x14ac:dyDescent="0.25">
      <c r="A49" s="4" t="s">
        <v>363</v>
      </c>
      <c r="B49" s="4">
        <v>0</v>
      </c>
      <c r="C49" s="27">
        <f t="shared" si="2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413</v>
      </c>
      <c r="H49" s="4" t="s">
        <v>414</v>
      </c>
      <c r="I49" s="4" t="s">
        <v>415</v>
      </c>
    </row>
    <row r="50" spans="1:12" x14ac:dyDescent="0.25">
      <c r="A50" s="4" t="s">
        <v>364</v>
      </c>
      <c r="B50" s="4">
        <v>0</v>
      </c>
      <c r="C50" s="18">
        <v>0</v>
      </c>
      <c r="D50" s="25" t="s">
        <v>99</v>
      </c>
      <c r="E50" s="25" t="s">
        <v>99</v>
      </c>
      <c r="F50" s="25" t="s">
        <v>99</v>
      </c>
      <c r="G50" s="25" t="s">
        <v>99</v>
      </c>
      <c r="H50" s="25" t="s">
        <v>99</v>
      </c>
      <c r="I50" s="25" t="s">
        <v>99</v>
      </c>
      <c r="K50" s="29" t="s">
        <v>360</v>
      </c>
      <c r="L50" s="29" t="s">
        <v>439</v>
      </c>
    </row>
    <row r="51" spans="1:12" x14ac:dyDescent="0.25">
      <c r="A51" s="4" t="s">
        <v>365</v>
      </c>
      <c r="B51" s="4">
        <v>0</v>
      </c>
      <c r="C51" s="18">
        <v>0</v>
      </c>
      <c r="D51" s="25" t="s">
        <v>99</v>
      </c>
      <c r="E51" s="25" t="s">
        <v>99</v>
      </c>
      <c r="F51" s="25" t="s">
        <v>99</v>
      </c>
      <c r="G51" s="25" t="s">
        <v>99</v>
      </c>
      <c r="H51" s="25" t="s">
        <v>99</v>
      </c>
      <c r="I51" s="25" t="s">
        <v>99</v>
      </c>
      <c r="K51" s="28" t="s">
        <v>438</v>
      </c>
      <c r="L51" s="4">
        <v>400</v>
      </c>
    </row>
    <row r="52" spans="1:12" x14ac:dyDescent="0.25">
      <c r="A52" s="4" t="s">
        <v>366</v>
      </c>
      <c r="B52" s="4">
        <v>0</v>
      </c>
      <c r="C52" s="18">
        <v>0</v>
      </c>
      <c r="D52" s="25" t="s">
        <v>99</v>
      </c>
      <c r="E52" s="25" t="s">
        <v>99</v>
      </c>
      <c r="F52" s="25" t="s">
        <v>99</v>
      </c>
      <c r="G52" s="25" t="s">
        <v>99</v>
      </c>
      <c r="H52" s="25" t="s">
        <v>99</v>
      </c>
      <c r="I52" s="25" t="s">
        <v>99</v>
      </c>
      <c r="K52" s="28" t="s">
        <v>440</v>
      </c>
      <c r="L52" s="4">
        <v>300</v>
      </c>
    </row>
    <row r="53" spans="1:12" x14ac:dyDescent="0.25">
      <c r="A53" s="31" t="s">
        <v>367</v>
      </c>
      <c r="B53" s="4">
        <v>1</v>
      </c>
      <c r="C53" s="27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416</v>
      </c>
      <c r="H53" s="4" t="s">
        <v>417</v>
      </c>
      <c r="I53" s="4" t="s">
        <v>418</v>
      </c>
    </row>
    <row r="54" spans="1:12" x14ac:dyDescent="0.25">
      <c r="A54" s="31" t="s">
        <v>368</v>
      </c>
      <c r="B54" s="4">
        <v>1</v>
      </c>
      <c r="C54" s="27">
        <f t="shared" ref="C54:C56" si="3">AVERAGE(D54:F54)</f>
        <v>290.97777777777782</v>
      </c>
      <c r="D54" s="30">
        <f>167.02/(1-(L68/L67))</f>
        <v>278.36666666666667</v>
      </c>
      <c r="E54" s="30">
        <f>171.84/(1-(L68/L67))</f>
        <v>286.40000000000003</v>
      </c>
      <c r="F54" s="30">
        <f>184.9/(1-(L68/L67))</f>
        <v>308.16666666666669</v>
      </c>
      <c r="G54" s="4" t="s">
        <v>419</v>
      </c>
      <c r="H54" s="4" t="s">
        <v>420</v>
      </c>
      <c r="I54" s="4" t="s">
        <v>421</v>
      </c>
      <c r="K54" s="29" t="s">
        <v>361</v>
      </c>
      <c r="L54" s="29" t="s">
        <v>439</v>
      </c>
    </row>
    <row r="55" spans="1:12" x14ac:dyDescent="0.25">
      <c r="A55" s="4" t="s">
        <v>369</v>
      </c>
      <c r="B55" s="4">
        <v>0</v>
      </c>
      <c r="C55" s="27">
        <f t="shared" si="3"/>
        <v>236.06333333333336</v>
      </c>
      <c r="D55" s="4">
        <v>231.22</v>
      </c>
      <c r="E55" s="4">
        <v>234.4</v>
      </c>
      <c r="F55" s="4">
        <v>242.57</v>
      </c>
      <c r="G55" s="4" t="s">
        <v>422</v>
      </c>
      <c r="H55" s="4" t="s">
        <v>423</v>
      </c>
      <c r="I55" s="4" t="s">
        <v>424</v>
      </c>
      <c r="K55" s="28" t="s">
        <v>438</v>
      </c>
      <c r="L55" s="4">
        <v>400</v>
      </c>
    </row>
    <row r="56" spans="1:12" x14ac:dyDescent="0.25">
      <c r="A56" s="4" t="s">
        <v>370</v>
      </c>
      <c r="B56" s="4">
        <v>0</v>
      </c>
      <c r="C56" s="27">
        <f t="shared" si="3"/>
        <v>185.60333333333335</v>
      </c>
      <c r="D56" s="4">
        <v>174.96</v>
      </c>
      <c r="E56" s="4">
        <v>190.63</v>
      </c>
      <c r="F56" s="4">
        <v>191.22</v>
      </c>
      <c r="G56" s="4" t="s">
        <v>425</v>
      </c>
      <c r="H56" s="4" t="s">
        <v>426</v>
      </c>
      <c r="I56" s="4" t="s">
        <v>427</v>
      </c>
      <c r="K56" s="28" t="s">
        <v>440</v>
      </c>
      <c r="L56" s="4">
        <v>200</v>
      </c>
    </row>
    <row r="57" spans="1:12" x14ac:dyDescent="0.25">
      <c r="A57" s="4" t="s">
        <v>375</v>
      </c>
      <c r="B57" s="4">
        <v>0</v>
      </c>
      <c r="C57" s="27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368</v>
      </c>
      <c r="H57" s="4" t="s">
        <v>369</v>
      </c>
      <c r="I57" s="4" t="s">
        <v>370</v>
      </c>
    </row>
    <row r="58" spans="1:12" x14ac:dyDescent="0.25">
      <c r="A58" s="4" t="s">
        <v>376</v>
      </c>
      <c r="B58" s="4">
        <v>0</v>
      </c>
      <c r="C58" s="27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371</v>
      </c>
      <c r="H58" s="4" t="s">
        <v>372</v>
      </c>
      <c r="I58" s="4" t="s">
        <v>373</v>
      </c>
      <c r="K58" s="29" t="s">
        <v>362</v>
      </c>
      <c r="L58" s="29" t="s">
        <v>439</v>
      </c>
    </row>
    <row r="59" spans="1:12" x14ac:dyDescent="0.25">
      <c r="A59" s="32" t="s">
        <v>385</v>
      </c>
      <c r="B59" s="4">
        <v>0</v>
      </c>
      <c r="C59" s="18">
        <v>0</v>
      </c>
      <c r="D59" s="25" t="s">
        <v>99</v>
      </c>
      <c r="E59" s="25" t="s">
        <v>99</v>
      </c>
      <c r="F59" s="25" t="s">
        <v>99</v>
      </c>
      <c r="G59" s="25" t="s">
        <v>99</v>
      </c>
      <c r="H59" s="25" t="s">
        <v>99</v>
      </c>
      <c r="I59" s="25" t="s">
        <v>99</v>
      </c>
      <c r="K59" s="28" t="s">
        <v>438</v>
      </c>
      <c r="L59" s="4">
        <v>400</v>
      </c>
    </row>
    <row r="60" spans="1:12" x14ac:dyDescent="0.25">
      <c r="A60" s="4" t="s">
        <v>386</v>
      </c>
      <c r="B60" s="4">
        <v>0</v>
      </c>
      <c r="C60" s="18">
        <v>0</v>
      </c>
      <c r="D60" s="25" t="s">
        <v>99</v>
      </c>
      <c r="E60" s="25" t="s">
        <v>99</v>
      </c>
      <c r="F60" s="25" t="s">
        <v>99</v>
      </c>
      <c r="G60" s="25" t="s">
        <v>99</v>
      </c>
      <c r="H60" s="25" t="s">
        <v>99</v>
      </c>
      <c r="I60" s="25" t="s">
        <v>99</v>
      </c>
      <c r="K60" s="28" t="s">
        <v>440</v>
      </c>
      <c r="L60" s="4">
        <v>200</v>
      </c>
    </row>
    <row r="61" spans="1:12" x14ac:dyDescent="0.25">
      <c r="A61" s="4" t="s">
        <v>387</v>
      </c>
      <c r="B61" s="4">
        <v>0</v>
      </c>
      <c r="C61" s="18">
        <v>0</v>
      </c>
      <c r="D61" s="25" t="s">
        <v>99</v>
      </c>
      <c r="E61" s="25" t="s">
        <v>99</v>
      </c>
      <c r="F61" s="25" t="s">
        <v>99</v>
      </c>
      <c r="G61" s="25" t="s">
        <v>99</v>
      </c>
      <c r="H61" s="25" t="s">
        <v>99</v>
      </c>
      <c r="I61" s="25" t="s">
        <v>99</v>
      </c>
    </row>
    <row r="62" spans="1:12" x14ac:dyDescent="0.25">
      <c r="A62" s="4" t="s">
        <v>388</v>
      </c>
      <c r="B62" s="4">
        <v>1</v>
      </c>
      <c r="C62" s="27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374</v>
      </c>
      <c r="H62" s="4" t="s">
        <v>375</v>
      </c>
      <c r="I62" s="4" t="s">
        <v>376</v>
      </c>
      <c r="K62" s="29" t="s">
        <v>367</v>
      </c>
      <c r="L62" s="29" t="s">
        <v>439</v>
      </c>
    </row>
    <row r="63" spans="1:12" x14ac:dyDescent="0.25">
      <c r="A63" s="4" t="s">
        <v>389</v>
      </c>
      <c r="B63" s="4">
        <v>0</v>
      </c>
      <c r="C63" s="27">
        <f t="shared" ref="C63:C67" si="4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380</v>
      </c>
      <c r="H63" s="4" t="s">
        <v>381</v>
      </c>
      <c r="I63" s="4" t="s">
        <v>382</v>
      </c>
      <c r="K63" s="28" t="s">
        <v>438</v>
      </c>
      <c r="L63" s="4">
        <v>400</v>
      </c>
    </row>
    <row r="64" spans="1:12" x14ac:dyDescent="0.25">
      <c r="A64" s="4" t="s">
        <v>390</v>
      </c>
      <c r="B64" s="4">
        <v>0</v>
      </c>
      <c r="C64" s="27">
        <f t="shared" si="4"/>
        <v>200.62666666666667</v>
      </c>
      <c r="D64" s="4">
        <v>196.83</v>
      </c>
      <c r="E64" s="4">
        <v>197.9</v>
      </c>
      <c r="F64" s="4">
        <v>207.15</v>
      </c>
      <c r="G64" s="4" t="s">
        <v>377</v>
      </c>
      <c r="H64" s="4" t="s">
        <v>378</v>
      </c>
      <c r="I64" s="4" t="s">
        <v>379</v>
      </c>
      <c r="K64" s="28" t="s">
        <v>440</v>
      </c>
      <c r="L64" s="4">
        <v>200</v>
      </c>
    </row>
    <row r="65" spans="1:12" x14ac:dyDescent="0.25">
      <c r="A65" s="4" t="s">
        <v>391</v>
      </c>
      <c r="B65" s="4">
        <v>0</v>
      </c>
      <c r="C65" s="27">
        <f t="shared" si="4"/>
        <v>138.66</v>
      </c>
      <c r="D65" s="25">
        <v>133.03</v>
      </c>
      <c r="E65" s="25">
        <v>149.44</v>
      </c>
      <c r="F65" s="25">
        <v>133.51</v>
      </c>
      <c r="G65" s="25" t="s">
        <v>383</v>
      </c>
      <c r="H65" s="25" t="s">
        <v>384</v>
      </c>
      <c r="I65" s="25" t="s">
        <v>385</v>
      </c>
    </row>
    <row r="66" spans="1:12" x14ac:dyDescent="0.25">
      <c r="A66" s="4" t="s">
        <v>392</v>
      </c>
      <c r="B66" s="4">
        <v>0</v>
      </c>
      <c r="C66" s="27">
        <f t="shared" si="4"/>
        <v>85.34999999999998</v>
      </c>
      <c r="D66" s="4">
        <v>80.73</v>
      </c>
      <c r="E66" s="4">
        <v>86.91</v>
      </c>
      <c r="F66" s="4">
        <v>88.41</v>
      </c>
      <c r="G66" s="4" t="s">
        <v>386</v>
      </c>
      <c r="H66" s="4" t="s">
        <v>387</v>
      </c>
      <c r="I66" s="4" t="s">
        <v>388</v>
      </c>
      <c r="K66" s="29" t="s">
        <v>368</v>
      </c>
      <c r="L66" s="29" t="s">
        <v>439</v>
      </c>
    </row>
    <row r="67" spans="1:12" x14ac:dyDescent="0.25">
      <c r="A67" s="4" t="s">
        <v>393</v>
      </c>
      <c r="B67" s="4">
        <v>0</v>
      </c>
      <c r="C67" s="27">
        <f t="shared" si="4"/>
        <v>60.026666666666664</v>
      </c>
      <c r="D67" s="4">
        <v>60.76</v>
      </c>
      <c r="E67" s="4">
        <v>58.93</v>
      </c>
      <c r="F67" s="4">
        <v>60.39</v>
      </c>
      <c r="G67" s="4" t="s">
        <v>389</v>
      </c>
      <c r="H67" s="4" t="s">
        <v>390</v>
      </c>
      <c r="I67" s="4" t="s">
        <v>391</v>
      </c>
      <c r="K67" s="28" t="s">
        <v>438</v>
      </c>
      <c r="L67" s="4">
        <v>500</v>
      </c>
    </row>
    <row r="68" spans="1:12" x14ac:dyDescent="0.25">
      <c r="K68" s="28" t="s">
        <v>440</v>
      </c>
      <c r="L68" s="4">
        <v>200</v>
      </c>
    </row>
    <row r="70" spans="1:12" x14ac:dyDescent="0.25">
      <c r="K70" s="29" t="s">
        <v>384</v>
      </c>
      <c r="L70" s="29" t="s">
        <v>439</v>
      </c>
    </row>
    <row r="71" spans="1:12" x14ac:dyDescent="0.25">
      <c r="K71" s="28" t="s">
        <v>438</v>
      </c>
      <c r="L71" s="4">
        <v>400</v>
      </c>
    </row>
    <row r="72" spans="1:12" x14ac:dyDescent="0.25">
      <c r="K72" s="28" t="s">
        <v>440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4</vt:lpstr>
      <vt:lpstr>"Storm" 5</vt:lpstr>
      <vt:lpstr>"Storm" 6</vt:lpstr>
      <vt:lpstr>"Storm" 7</vt:lpstr>
      <vt:lpstr>Grab Samples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2025-05-19T23:26:53Z</dcterms:modified>
</cp:coreProperties>
</file>