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7E702744-E1A9-4A14-B6D0-DA12462E716E}" xr6:coauthVersionLast="47" xr6:coauthVersionMax="47" xr10:uidLastSave="{00000000-0000-0000-0000-000000000000}"/>
  <bookViews>
    <workbookView xWindow="-25320" yWindow="195" windowWidth="25440" windowHeight="15390" activeTab="3" xr2:uid="{FF2C68C4-0230-4397-BD30-01ABAA0FCBBF}"/>
  </bookViews>
  <sheets>
    <sheet name="Spring Weights" sheetId="1" r:id="rId1"/>
    <sheet name="Summer Weights" sheetId="3" r:id="rId2"/>
    <sheet name="Regression" sheetId="2" r:id="rId3"/>
    <sheet name="Regression - new HF avg" sheetId="5" r:id="rId4"/>
    <sheet name="Regression -Weighted Avg H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6" l="1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I38" i="6"/>
  <c r="J38" i="6" s="1"/>
  <c r="L35" i="6"/>
  <c r="M35" i="6" s="1"/>
  <c r="I35" i="6"/>
  <c r="J35" i="6" s="1"/>
  <c r="L27" i="6"/>
  <c r="L40" i="6" s="1"/>
  <c r="M40" i="6" s="1"/>
  <c r="K27" i="6"/>
  <c r="M27" i="6" s="1"/>
  <c r="I27" i="6"/>
  <c r="I40" i="6" s="1"/>
  <c r="J40" i="6" s="1"/>
  <c r="H27" i="6"/>
  <c r="J27" i="6" s="1"/>
  <c r="F27" i="6"/>
  <c r="F40" i="6" s="1"/>
  <c r="G40" i="6" s="1"/>
  <c r="E27" i="6"/>
  <c r="G27" i="6" s="1"/>
  <c r="C27" i="6"/>
  <c r="C40" i="6" s="1"/>
  <c r="D40" i="6" s="1"/>
  <c r="B27" i="6"/>
  <c r="D27" i="6" s="1"/>
  <c r="L26" i="6"/>
  <c r="L39" i="6" s="1"/>
  <c r="M39" i="6" s="1"/>
  <c r="K26" i="6"/>
  <c r="M26" i="6" s="1"/>
  <c r="I26" i="6"/>
  <c r="I39" i="6" s="1"/>
  <c r="J39" i="6" s="1"/>
  <c r="H26" i="6"/>
  <c r="F26" i="6"/>
  <c r="G26" i="6" s="1"/>
  <c r="E26" i="6"/>
  <c r="C26" i="6"/>
  <c r="C39" i="6" s="1"/>
  <c r="D39" i="6" s="1"/>
  <c r="B26" i="6"/>
  <c r="L25" i="6"/>
  <c r="L38" i="6" s="1"/>
  <c r="M38" i="6" s="1"/>
  <c r="K25" i="6"/>
  <c r="M25" i="6" s="1"/>
  <c r="J25" i="6"/>
  <c r="I25" i="6"/>
  <c r="H25" i="6"/>
  <c r="F25" i="6"/>
  <c r="F38" i="6" s="1"/>
  <c r="G38" i="6" s="1"/>
  <c r="E25" i="6"/>
  <c r="G25" i="6" s="1"/>
  <c r="C25" i="6"/>
  <c r="C38" i="6" s="1"/>
  <c r="D38" i="6" s="1"/>
  <c r="B25" i="6"/>
  <c r="D25" i="6" s="1"/>
  <c r="L24" i="6"/>
  <c r="L37" i="6" s="1"/>
  <c r="M37" i="6" s="1"/>
  <c r="K24" i="6"/>
  <c r="I24" i="6"/>
  <c r="I37" i="6" s="1"/>
  <c r="J37" i="6" s="1"/>
  <c r="H24" i="6"/>
  <c r="F24" i="6"/>
  <c r="E24" i="6"/>
  <c r="C24" i="6"/>
  <c r="C37" i="6" s="1"/>
  <c r="D37" i="6" s="1"/>
  <c r="B24" i="6"/>
  <c r="L23" i="6"/>
  <c r="L36" i="6" s="1"/>
  <c r="M36" i="6" s="1"/>
  <c r="K23" i="6"/>
  <c r="I23" i="6"/>
  <c r="I36" i="6" s="1"/>
  <c r="J36" i="6" s="1"/>
  <c r="H23" i="6"/>
  <c r="J23" i="6" s="1"/>
  <c r="F23" i="6"/>
  <c r="F36" i="6" s="1"/>
  <c r="G36" i="6" s="1"/>
  <c r="E23" i="6"/>
  <c r="G23" i="6" s="1"/>
  <c r="C23" i="6"/>
  <c r="C36" i="6" s="1"/>
  <c r="D36" i="6" s="1"/>
  <c r="B23" i="6"/>
  <c r="L22" i="6"/>
  <c r="K22" i="6"/>
  <c r="I22" i="6"/>
  <c r="H22" i="6"/>
  <c r="J22" i="6" s="1"/>
  <c r="F22" i="6"/>
  <c r="E22" i="6"/>
  <c r="C22" i="6"/>
  <c r="C35" i="6" s="1"/>
  <c r="D35" i="6" s="1"/>
  <c r="B22" i="6"/>
  <c r="L21" i="6"/>
  <c r="K21" i="6"/>
  <c r="M21" i="6" s="1"/>
  <c r="I21" i="6"/>
  <c r="H21" i="6"/>
  <c r="J21" i="6" s="1"/>
  <c r="F21" i="6"/>
  <c r="E21" i="6"/>
  <c r="C21" i="6"/>
  <c r="B21" i="6"/>
  <c r="L20" i="6"/>
  <c r="K20" i="6"/>
  <c r="M20" i="6" s="1"/>
  <c r="I20" i="6"/>
  <c r="H20" i="6"/>
  <c r="J20" i="6" s="1"/>
  <c r="F20" i="6"/>
  <c r="G20" i="6" s="1"/>
  <c r="E20" i="6"/>
  <c r="C20" i="6"/>
  <c r="D20" i="6" s="1"/>
  <c r="B20" i="6"/>
  <c r="L19" i="6"/>
  <c r="L33" i="6" s="1"/>
  <c r="M33" i="6" s="1"/>
  <c r="K19" i="6"/>
  <c r="M19" i="6" s="1"/>
  <c r="I19" i="6"/>
  <c r="I33" i="6" s="1"/>
  <c r="J33" i="6" s="1"/>
  <c r="H19" i="6"/>
  <c r="J19" i="6" s="1"/>
  <c r="F19" i="6"/>
  <c r="F33" i="6" s="1"/>
  <c r="G33" i="6" s="1"/>
  <c r="E19" i="6"/>
  <c r="G19" i="6" s="1"/>
  <c r="C19" i="6"/>
  <c r="C33" i="6" s="1"/>
  <c r="D33" i="6" s="1"/>
  <c r="B19" i="6"/>
  <c r="D19" i="6" s="1"/>
  <c r="L14" i="6"/>
  <c r="K14" i="6"/>
  <c r="M14" i="6" s="1"/>
  <c r="I14" i="6"/>
  <c r="H14" i="6"/>
  <c r="F14" i="6"/>
  <c r="G14" i="6" s="1"/>
  <c r="E14" i="6"/>
  <c r="C14" i="6"/>
  <c r="B14" i="6"/>
  <c r="L13" i="6"/>
  <c r="K13" i="6"/>
  <c r="M13" i="6" s="1"/>
  <c r="J13" i="6"/>
  <c r="I13" i="6"/>
  <c r="H13" i="6"/>
  <c r="F13" i="6"/>
  <c r="E13" i="6"/>
  <c r="G13" i="6" s="1"/>
  <c r="C13" i="6"/>
  <c r="B13" i="6"/>
  <c r="D13" i="6" s="1"/>
  <c r="L12" i="6"/>
  <c r="K12" i="6"/>
  <c r="I12" i="6"/>
  <c r="H12" i="6"/>
  <c r="F12" i="6"/>
  <c r="E12" i="6"/>
  <c r="C12" i="6"/>
  <c r="B12" i="6"/>
  <c r="L11" i="6"/>
  <c r="K11" i="6"/>
  <c r="J11" i="6"/>
  <c r="I11" i="6"/>
  <c r="H11" i="6"/>
  <c r="F11" i="6"/>
  <c r="E11" i="6"/>
  <c r="G11" i="6" s="1"/>
  <c r="C11" i="6"/>
  <c r="B11" i="6"/>
  <c r="L10" i="6"/>
  <c r="K10" i="6"/>
  <c r="I10" i="6"/>
  <c r="H10" i="6"/>
  <c r="J10" i="6" s="1"/>
  <c r="F10" i="6"/>
  <c r="E10" i="6"/>
  <c r="C10" i="6"/>
  <c r="D10" i="6" s="1"/>
  <c r="B10" i="6"/>
  <c r="L9" i="6"/>
  <c r="K9" i="6"/>
  <c r="I9" i="6"/>
  <c r="H9" i="6"/>
  <c r="J9" i="6" s="1"/>
  <c r="F9" i="6"/>
  <c r="G9" i="6" s="1"/>
  <c r="E9" i="6"/>
  <c r="C9" i="6"/>
  <c r="B9" i="6"/>
  <c r="L8" i="6"/>
  <c r="K8" i="6"/>
  <c r="M8" i="6" s="1"/>
  <c r="I8" i="6"/>
  <c r="H8" i="6"/>
  <c r="J8" i="6" s="1"/>
  <c r="F8" i="6"/>
  <c r="G8" i="6" s="1"/>
  <c r="E8" i="6"/>
  <c r="C8" i="6"/>
  <c r="D8" i="6" s="1"/>
  <c r="B8" i="6"/>
  <c r="L7" i="6"/>
  <c r="K7" i="6"/>
  <c r="M7" i="6" s="1"/>
  <c r="I7" i="6"/>
  <c r="H7" i="6"/>
  <c r="J7" i="6" s="1"/>
  <c r="F7" i="6"/>
  <c r="E7" i="6"/>
  <c r="G7" i="6" s="1"/>
  <c r="C7" i="6"/>
  <c r="B7" i="6"/>
  <c r="D7" i="6" s="1"/>
  <c r="L6" i="6"/>
  <c r="K6" i="6"/>
  <c r="M6" i="6" s="1"/>
  <c r="I6" i="6"/>
  <c r="H6" i="6"/>
  <c r="F6" i="6"/>
  <c r="G6" i="6" s="1"/>
  <c r="E6" i="6"/>
  <c r="C6" i="6"/>
  <c r="B6" i="6"/>
  <c r="L5" i="6"/>
  <c r="K5" i="6"/>
  <c r="M5" i="6" s="1"/>
  <c r="J5" i="6"/>
  <c r="I5" i="6"/>
  <c r="H5" i="6"/>
  <c r="F5" i="6"/>
  <c r="E5" i="6"/>
  <c r="G5" i="6" s="1"/>
  <c r="C5" i="6"/>
  <c r="B5" i="6"/>
  <c r="D5" i="6" s="1"/>
  <c r="L4" i="6"/>
  <c r="K4" i="6"/>
  <c r="I4" i="6"/>
  <c r="H4" i="6"/>
  <c r="F4" i="6"/>
  <c r="E4" i="6"/>
  <c r="C4" i="6"/>
  <c r="B4" i="6"/>
  <c r="L27" i="5"/>
  <c r="G22" i="6" l="1"/>
  <c r="G4" i="6"/>
  <c r="D6" i="6"/>
  <c r="G12" i="6"/>
  <c r="D14" i="6"/>
  <c r="G24" i="6"/>
  <c r="D4" i="6"/>
  <c r="D12" i="6"/>
  <c r="J4" i="6"/>
  <c r="D9" i="6"/>
  <c r="M9" i="6"/>
  <c r="M10" i="6"/>
  <c r="J12" i="6"/>
  <c r="D21" i="6"/>
  <c r="M22" i="6"/>
  <c r="J24" i="6"/>
  <c r="G21" i="6"/>
  <c r="G10" i="6"/>
  <c r="M4" i="6"/>
  <c r="J6" i="6"/>
  <c r="D11" i="6"/>
  <c r="M11" i="6"/>
  <c r="M12" i="6"/>
  <c r="J14" i="6"/>
  <c r="D23" i="6"/>
  <c r="M23" i="6"/>
  <c r="M24" i="6"/>
  <c r="J26" i="6"/>
  <c r="D22" i="6"/>
  <c r="D24" i="6"/>
  <c r="D26" i="6"/>
  <c r="F35" i="6"/>
  <c r="G35" i="6" s="1"/>
  <c r="F37" i="6"/>
  <c r="G37" i="6" s="1"/>
  <c r="F39" i="6"/>
  <c r="G39" i="6" s="1"/>
  <c r="L27" i="2"/>
  <c r="AI13" i="3"/>
  <c r="H55" i="5" l="1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G56" i="5"/>
  <c r="G57" i="5"/>
  <c r="G58" i="5"/>
  <c r="G59" i="5"/>
  <c r="G60" i="5"/>
  <c r="G61" i="5"/>
  <c r="G55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G46" i="5"/>
  <c r="G47" i="5"/>
  <c r="G48" i="5"/>
  <c r="G49" i="5"/>
  <c r="G50" i="5"/>
  <c r="G51" i="5"/>
  <c r="G45" i="5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L40" i="5"/>
  <c r="M40" i="5" s="1"/>
  <c r="K27" i="5"/>
  <c r="M27" i="5" s="1"/>
  <c r="I27" i="5"/>
  <c r="I40" i="5" s="1"/>
  <c r="J40" i="5" s="1"/>
  <c r="H27" i="5"/>
  <c r="J27" i="5" s="1"/>
  <c r="F27" i="5"/>
  <c r="F40" i="5" s="1"/>
  <c r="G40" i="5" s="1"/>
  <c r="E27" i="5"/>
  <c r="C27" i="5"/>
  <c r="D27" i="5" s="1"/>
  <c r="B27" i="5"/>
  <c r="L26" i="5"/>
  <c r="L39" i="5" s="1"/>
  <c r="M39" i="5" s="1"/>
  <c r="K26" i="5"/>
  <c r="M26" i="5" s="1"/>
  <c r="J26" i="5"/>
  <c r="I26" i="5"/>
  <c r="I39" i="5" s="1"/>
  <c r="J39" i="5" s="1"/>
  <c r="H26" i="5"/>
  <c r="G26" i="5"/>
  <c r="F26" i="5"/>
  <c r="F39" i="5" s="1"/>
  <c r="G39" i="5" s="1"/>
  <c r="E26" i="5"/>
  <c r="C26" i="5"/>
  <c r="B26" i="5"/>
  <c r="D26" i="5" s="1"/>
  <c r="L25" i="5"/>
  <c r="L38" i="5" s="1"/>
  <c r="M38" i="5" s="1"/>
  <c r="K25" i="5"/>
  <c r="M25" i="5" s="1"/>
  <c r="I25" i="5"/>
  <c r="I38" i="5" s="1"/>
  <c r="J38" i="5" s="1"/>
  <c r="H25" i="5"/>
  <c r="J25" i="5" s="1"/>
  <c r="F25" i="5"/>
  <c r="G25" i="5" s="1"/>
  <c r="E25" i="5"/>
  <c r="C25" i="5"/>
  <c r="D25" i="5" s="1"/>
  <c r="B25" i="5"/>
  <c r="L24" i="5"/>
  <c r="L37" i="5" s="1"/>
  <c r="M37" i="5" s="1"/>
  <c r="K24" i="5"/>
  <c r="M24" i="5" s="1"/>
  <c r="J24" i="5"/>
  <c r="I24" i="5"/>
  <c r="I37" i="5" s="1"/>
  <c r="J37" i="5" s="1"/>
  <c r="H24" i="5"/>
  <c r="G24" i="5"/>
  <c r="F24" i="5"/>
  <c r="F37" i="5" s="1"/>
  <c r="G37" i="5" s="1"/>
  <c r="E24" i="5"/>
  <c r="C24" i="5"/>
  <c r="B24" i="5"/>
  <c r="D24" i="5" s="1"/>
  <c r="L23" i="5"/>
  <c r="L36" i="5" s="1"/>
  <c r="M36" i="5" s="1"/>
  <c r="K23" i="5"/>
  <c r="M23" i="5" s="1"/>
  <c r="I23" i="5"/>
  <c r="I36" i="5" s="1"/>
  <c r="J36" i="5" s="1"/>
  <c r="H23" i="5"/>
  <c r="J23" i="5" s="1"/>
  <c r="F23" i="5"/>
  <c r="G23" i="5" s="1"/>
  <c r="E23" i="5"/>
  <c r="C23" i="5"/>
  <c r="B23" i="5"/>
  <c r="D23" i="5" s="1"/>
  <c r="L22" i="5"/>
  <c r="L35" i="5" s="1"/>
  <c r="M35" i="5" s="1"/>
  <c r="K22" i="5"/>
  <c r="M22" i="5" s="1"/>
  <c r="J22" i="5"/>
  <c r="I22" i="5"/>
  <c r="I35" i="5" s="1"/>
  <c r="J35" i="5" s="1"/>
  <c r="H22" i="5"/>
  <c r="G22" i="5"/>
  <c r="F22" i="5"/>
  <c r="F35" i="5" s="1"/>
  <c r="G35" i="5" s="1"/>
  <c r="E22" i="5"/>
  <c r="C22" i="5"/>
  <c r="B22" i="5"/>
  <c r="D22" i="5" s="1"/>
  <c r="L21" i="5"/>
  <c r="L34" i="5" s="1"/>
  <c r="M34" i="5" s="1"/>
  <c r="K21" i="5"/>
  <c r="M21" i="5" s="1"/>
  <c r="I21" i="5"/>
  <c r="I34" i="5" s="1"/>
  <c r="J34" i="5" s="1"/>
  <c r="H21" i="5"/>
  <c r="J21" i="5" s="1"/>
  <c r="F21" i="5"/>
  <c r="F34" i="5" s="1"/>
  <c r="G34" i="5" s="1"/>
  <c r="E21" i="5"/>
  <c r="C21" i="5"/>
  <c r="B21" i="5"/>
  <c r="D21" i="5" s="1"/>
  <c r="L20" i="5"/>
  <c r="K20" i="5"/>
  <c r="M20" i="5" s="1"/>
  <c r="J20" i="5"/>
  <c r="I20" i="5"/>
  <c r="H20" i="5"/>
  <c r="G20" i="5"/>
  <c r="F20" i="5"/>
  <c r="E20" i="5"/>
  <c r="C20" i="5"/>
  <c r="B20" i="5"/>
  <c r="D20" i="5" s="1"/>
  <c r="L19" i="5"/>
  <c r="L33" i="5" s="1"/>
  <c r="M33" i="5" s="1"/>
  <c r="K19" i="5"/>
  <c r="M19" i="5" s="1"/>
  <c r="I19" i="5"/>
  <c r="I33" i="5" s="1"/>
  <c r="J33" i="5" s="1"/>
  <c r="H19" i="5"/>
  <c r="J19" i="5" s="1"/>
  <c r="F19" i="5"/>
  <c r="G19" i="5" s="1"/>
  <c r="E19" i="5"/>
  <c r="C19" i="5"/>
  <c r="B19" i="5"/>
  <c r="D19" i="5" s="1"/>
  <c r="L14" i="5"/>
  <c r="K14" i="5"/>
  <c r="M14" i="5" s="1"/>
  <c r="J14" i="5"/>
  <c r="I14" i="5"/>
  <c r="H14" i="5"/>
  <c r="G14" i="5"/>
  <c r="F14" i="5"/>
  <c r="E14" i="5"/>
  <c r="C14" i="5"/>
  <c r="B14" i="5"/>
  <c r="D14" i="5" s="1"/>
  <c r="L13" i="5"/>
  <c r="K13" i="5"/>
  <c r="M13" i="5" s="1"/>
  <c r="I13" i="5"/>
  <c r="H13" i="5"/>
  <c r="J13" i="5" s="1"/>
  <c r="F13" i="5"/>
  <c r="G13" i="5" s="1"/>
  <c r="E13" i="5"/>
  <c r="C13" i="5"/>
  <c r="B13" i="5"/>
  <c r="D13" i="5" s="1"/>
  <c r="L12" i="5"/>
  <c r="K12" i="5"/>
  <c r="M12" i="5" s="1"/>
  <c r="J12" i="5"/>
  <c r="I12" i="5"/>
  <c r="H12" i="5"/>
  <c r="G12" i="5"/>
  <c r="F12" i="5"/>
  <c r="E12" i="5"/>
  <c r="C12" i="5"/>
  <c r="B12" i="5"/>
  <c r="D12" i="5" s="1"/>
  <c r="L11" i="5"/>
  <c r="K11" i="5"/>
  <c r="M11" i="5" s="1"/>
  <c r="I11" i="5"/>
  <c r="H11" i="5"/>
  <c r="J11" i="5" s="1"/>
  <c r="F11" i="5"/>
  <c r="G11" i="5" s="1"/>
  <c r="E11" i="5"/>
  <c r="C11" i="5"/>
  <c r="B11" i="5"/>
  <c r="D11" i="5" s="1"/>
  <c r="L10" i="5"/>
  <c r="K10" i="5"/>
  <c r="M10" i="5" s="1"/>
  <c r="J10" i="5"/>
  <c r="I10" i="5"/>
  <c r="H10" i="5"/>
  <c r="F10" i="5"/>
  <c r="E10" i="5"/>
  <c r="G10" i="5" s="1"/>
  <c r="C10" i="5"/>
  <c r="B10" i="5"/>
  <c r="D10" i="5" s="1"/>
  <c r="L9" i="5"/>
  <c r="K9" i="5"/>
  <c r="M9" i="5" s="1"/>
  <c r="I9" i="5"/>
  <c r="H9" i="5"/>
  <c r="J9" i="5" s="1"/>
  <c r="F9" i="5"/>
  <c r="G9" i="5" s="1"/>
  <c r="E9" i="5"/>
  <c r="C9" i="5"/>
  <c r="B9" i="5"/>
  <c r="D9" i="5" s="1"/>
  <c r="L8" i="5"/>
  <c r="K8" i="5"/>
  <c r="M8" i="5" s="1"/>
  <c r="J8" i="5"/>
  <c r="I8" i="5"/>
  <c r="H8" i="5"/>
  <c r="F8" i="5"/>
  <c r="E8" i="5"/>
  <c r="G8" i="5" s="1"/>
  <c r="C8" i="5"/>
  <c r="B8" i="5"/>
  <c r="D8" i="5" s="1"/>
  <c r="L7" i="5"/>
  <c r="K7" i="5"/>
  <c r="M7" i="5" s="1"/>
  <c r="I7" i="5"/>
  <c r="H7" i="5"/>
  <c r="J7" i="5" s="1"/>
  <c r="F7" i="5"/>
  <c r="G7" i="5" s="1"/>
  <c r="E7" i="5"/>
  <c r="C7" i="5"/>
  <c r="B7" i="5"/>
  <c r="D7" i="5" s="1"/>
  <c r="L6" i="5"/>
  <c r="K6" i="5"/>
  <c r="M6" i="5" s="1"/>
  <c r="J6" i="5"/>
  <c r="I6" i="5"/>
  <c r="H6" i="5"/>
  <c r="F6" i="5"/>
  <c r="E6" i="5"/>
  <c r="G6" i="5" s="1"/>
  <c r="C6" i="5"/>
  <c r="B6" i="5"/>
  <c r="D6" i="5" s="1"/>
  <c r="L5" i="5"/>
  <c r="K5" i="5"/>
  <c r="M5" i="5" s="1"/>
  <c r="I5" i="5"/>
  <c r="H5" i="5"/>
  <c r="J5" i="5" s="1"/>
  <c r="F5" i="5"/>
  <c r="G5" i="5" s="1"/>
  <c r="E5" i="5"/>
  <c r="C5" i="5"/>
  <c r="B5" i="5"/>
  <c r="D5" i="5" s="1"/>
  <c r="L4" i="5"/>
  <c r="K4" i="5"/>
  <c r="M4" i="5" s="1"/>
  <c r="J4" i="5"/>
  <c r="I4" i="5"/>
  <c r="H4" i="5"/>
  <c r="F4" i="5"/>
  <c r="E4" i="5"/>
  <c r="G4" i="5" s="1"/>
  <c r="C4" i="5"/>
  <c r="B4" i="5"/>
  <c r="D4" i="5" s="1"/>
  <c r="G21" i="5" l="1"/>
  <c r="G27" i="5"/>
  <c r="F33" i="5"/>
  <c r="G33" i="5" s="1"/>
  <c r="F36" i="5"/>
  <c r="G36" i="5" s="1"/>
  <c r="F38" i="5"/>
  <c r="G38" i="5" s="1"/>
  <c r="M34" i="2"/>
  <c r="M35" i="2"/>
  <c r="M36" i="2"/>
  <c r="M37" i="2"/>
  <c r="M38" i="2"/>
  <c r="M39" i="2"/>
  <c r="M33" i="2"/>
  <c r="J34" i="2"/>
  <c r="J35" i="2"/>
  <c r="J36" i="2"/>
  <c r="J37" i="2"/>
  <c r="J38" i="2"/>
  <c r="J39" i="2"/>
  <c r="J40" i="2"/>
  <c r="J33" i="2"/>
  <c r="G34" i="2"/>
  <c r="G35" i="2"/>
  <c r="G36" i="2"/>
  <c r="G37" i="2"/>
  <c r="G38" i="2"/>
  <c r="G39" i="2"/>
  <c r="G40" i="2"/>
  <c r="G33" i="2"/>
  <c r="D34" i="2"/>
  <c r="D35" i="2"/>
  <c r="D36" i="2"/>
  <c r="D37" i="2"/>
  <c r="D38" i="2"/>
  <c r="D39" i="2"/>
  <c r="D40" i="2"/>
  <c r="P76" i="3" l="1"/>
  <c r="P72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P74" i="3"/>
  <c r="N74" i="3"/>
  <c r="M74" i="3"/>
  <c r="AK34" i="3"/>
  <c r="AK32" i="3"/>
  <c r="N72" i="3"/>
  <c r="M72" i="3"/>
  <c r="AD4" i="3"/>
  <c r="AL32" i="3"/>
  <c r="AG4" i="3"/>
  <c r="AJ4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40" i="2"/>
  <c r="M40" i="2" s="1"/>
  <c r="L26" i="2"/>
  <c r="L39" i="2" s="1"/>
  <c r="L25" i="2"/>
  <c r="L38" i="2" s="1"/>
  <c r="L24" i="2"/>
  <c r="L37" i="2" s="1"/>
  <c r="L23" i="2"/>
  <c r="L36" i="2" s="1"/>
  <c r="L22" i="2"/>
  <c r="L21" i="2"/>
  <c r="L34" i="2" s="1"/>
  <c r="L20" i="2"/>
  <c r="L19" i="2"/>
  <c r="L33" i="2" s="1"/>
  <c r="I27" i="2"/>
  <c r="I40" i="2" s="1"/>
  <c r="I26" i="2"/>
  <c r="I39" i="2" s="1"/>
  <c r="I25" i="2"/>
  <c r="I38" i="2" s="1"/>
  <c r="I24" i="2"/>
  <c r="I37" i="2" s="1"/>
  <c r="I23" i="2"/>
  <c r="I36" i="2" s="1"/>
  <c r="I22" i="2"/>
  <c r="I35" i="2" s="1"/>
  <c r="I21" i="2"/>
  <c r="I34" i="2" s="1"/>
  <c r="I20" i="2"/>
  <c r="I19" i="2"/>
  <c r="I33" i="2" s="1"/>
  <c r="F27" i="2"/>
  <c r="F40" i="2" s="1"/>
  <c r="F26" i="2"/>
  <c r="F39" i="2" s="1"/>
  <c r="F25" i="2"/>
  <c r="F38" i="2" s="1"/>
  <c r="F23" i="2"/>
  <c r="F36" i="2" s="1"/>
  <c r="F24" i="2"/>
  <c r="F37" i="2" s="1"/>
  <c r="F22" i="2"/>
  <c r="F35" i="2" s="1"/>
  <c r="F21" i="2"/>
  <c r="F34" i="2" s="1"/>
  <c r="F20" i="2"/>
  <c r="F19" i="2"/>
  <c r="F33" i="2" s="1"/>
  <c r="C27" i="2"/>
  <c r="C40" i="2" s="1"/>
  <c r="C26" i="2"/>
  <c r="C39" i="2" s="1"/>
  <c r="C25" i="2"/>
  <c r="C38" i="2" s="1"/>
  <c r="C24" i="2"/>
  <c r="C37" i="2" s="1"/>
  <c r="C23" i="2"/>
  <c r="C36" i="2" s="1"/>
  <c r="C22" i="2"/>
  <c r="C35" i="2" s="1"/>
  <c r="C21" i="2"/>
  <c r="C34" i="2" s="1"/>
  <c r="C20" i="2"/>
  <c r="AN18" i="3"/>
  <c r="AJ18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L35" i="2" l="1"/>
  <c r="C19" i="2"/>
  <c r="C33" i="2" s="1"/>
  <c r="D33" i="2" s="1"/>
  <c r="AN10" i="3"/>
  <c r="AL37" i="3"/>
  <c r="AL36" i="3"/>
  <c r="AN22" i="3"/>
  <c r="AN9" i="3"/>
  <c r="AN19" i="3"/>
  <c r="AL33" i="3"/>
  <c r="E19" i="2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M22" i="2" s="1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4" i="3"/>
  <c r="AN35" i="3"/>
  <c r="AK4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B19" i="2"/>
  <c r="D19" i="2" s="1"/>
  <c r="AK28" i="3"/>
  <c r="AJ28" i="3"/>
  <c r="AE28" i="3"/>
  <c r="AC43" i="3" s="1"/>
  <c r="AK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<sst xmlns="http://schemas.openxmlformats.org/spreadsheetml/2006/main" count="995" uniqueCount="134">
  <si>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</si>
  <si>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</si>
  <si>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</si>
  <si>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</si>
  <si>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</si>
  <si>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</si>
  <si>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</si>
  <si>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</si>
  <si>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</si>
  <si>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</si>
  <si>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</si>
  <si>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</si>
  <si>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</si>
  <si>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</si>
  <si>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</si>
  <si>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</si>
  <si>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</si>
  <si>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</si>
  <si>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</si>
  <si>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</si>
  <si>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</si>
  <si>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</si>
  <si>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</si>
  <si>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</si>
  <si>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</si>
  <si>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</si>
  <si>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</si>
  <si>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</si>
  <si>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</si>
  <si>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</si>
  <si>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</si>
  <si>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</si>
  <si>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</si>
  <si>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</si>
  <si>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</si>
  <si>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</si>
  <si>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</si>
  <si>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</si>
  <si>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</si>
  <si>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</si>
  <si>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</si>
  <si>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</si>
  <si>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</si>
  <si>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</si>
  <si>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</si>
  <si>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</si>
  <si>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</si>
  <si>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</si>
  <si>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</si>
  <si>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</si>
  <si>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</si>
  <si>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</si>
  <si>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</si>
  <si>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</si>
  <si>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</si>
  <si>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</si>
  <si>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</si>
  <si>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</si>
  <si>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</si>
  <si>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</si>
  <si>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</si>
  <si>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</si>
  <si>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</si>
  <si>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</si>
  <si>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</si>
  <si>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</si>
  <si>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</si>
  <si>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</si>
  <si>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</si>
  <si>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</si>
  <si>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</si>
  <si>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</si>
  <si>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</si>
  <si>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</si>
  <si>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</si>
  <si>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</si>
  <si>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</si>
  <si>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</si>
  <si>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</si>
  <si>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</si>
  <si>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</si>
  <si>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</si>
  <si>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</si>
  <si>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</si>
  <si>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</si>
  <si>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</si>
  <si>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</si>
  <si>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</si>
  <si>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</si>
  <si>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</si>
  <si>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</si>
  <si>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</si>
  <si>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</si>
  <si>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</si>
  <si>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</si>
  <si>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</si>
  <si>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</si>
  <si>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</si>
  <si>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</si>
  <si>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</si>
  <si>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</si>
  <si>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</si>
  <si>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</si>
  <si>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</si>
  <si>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</si>
  <si>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</si>
  <si>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</si>
  <si>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</si>
  <si>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</si>
  <si>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</si>
  <si>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</si>
  <si>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</si>
  <si>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a</t>
  </si>
  <si>
    <t>b</t>
  </si>
  <si>
    <t>T1</t>
  </si>
  <si>
    <t>T2</t>
  </si>
  <si>
    <t>T3</t>
  </si>
  <si>
    <t>T5</t>
  </si>
  <si>
    <t>T6</t>
  </si>
  <si>
    <t>T7</t>
  </si>
  <si>
    <t>T8</t>
  </si>
  <si>
    <t>percentile</t>
  </si>
  <si>
    <t xml:space="preserve">SPRING </t>
  </si>
  <si>
    <t>SUMMER</t>
  </si>
  <si>
    <t>probe</t>
  </si>
  <si>
    <t>rating curve</t>
  </si>
  <si>
    <t>samples</t>
  </si>
  <si>
    <t>m/s</t>
  </si>
  <si>
    <t>m/day</t>
  </si>
  <si>
    <t>ORIGINAL</t>
  </si>
  <si>
    <t>Spring</t>
  </si>
  <si>
    <t xml:space="preserve">Total Δ sed * </t>
  </si>
  <si>
    <t>sample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</si>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</sst>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E+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165" fontId="0" fillId="16" borderId="11" xfId="0" applyNumberFormat="1" applyFill="1" applyBorder="1" applyAlignment="1">
      <alignment horizontal="center"/>
    </xf>
    <xf numFmtId="165" fontId="0" fillId="17" borderId="11" xfId="0" applyNumberFormat="1" applyFill="1" applyBorder="1" applyAlignment="1">
      <alignment horizontal="center"/>
    </xf>
    <xf numFmtId="165" fontId="0" fillId="18" borderId="11" xfId="0" applyNumberFormat="1" applyFill="1" applyBorder="1" applyAlignment="1">
      <alignment horizontal="center"/>
    </xf>
    <xf numFmtId="165" fontId="0" fillId="19" borderId="11" xfId="0" applyNumberFormat="1" applyFill="1" applyBorder="1" applyAlignment="1">
      <alignment horizontal="center"/>
    </xf>
    <xf numFmtId="165" fontId="3" fillId="43" borderId="11" xfId="0" applyNumberFormat="1" applyFont="1" applyFill="1" applyBorder="1" applyAlignment="1">
      <alignment horizontal="center"/>
    </xf>
    <xf numFmtId="165" fontId="10" fillId="43" borderId="11" xfId="0" applyNumberFormat="1" applyFont="1" applyFill="1" applyBorder="1" applyAlignment="1">
      <alignment horizontal="center"/>
    </xf>
    <xf numFmtId="165" fontId="3" fillId="44" borderId="11" xfId="0" applyNumberFormat="1" applyFont="1" applyFill="1" applyBorder="1" applyAlignment="1">
      <alignment horizontal="center"/>
    </xf>
    <xf numFmtId="165" fontId="3" fillId="45" borderId="1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5-4823-A706-52E966B4649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5-4823-A706-52E966B4649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D5-4823-A706-52E966B4649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D5-4823-A706-52E966B46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Original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F0-4A0E-AB22-B6575ED6B399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F0-4A0E-AB22-B6575ED6B399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F0-4A0E-AB22-B6575ED6B399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0-4A0E-AB22-B6575ED6B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Original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0-48F0-8CBF-B970AD2486DE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0-48F0-8CBF-B970AD2486DE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40-48F0-8CBF-B970AD2486DE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40-48F0-8CBF-B970AD248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Percentile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6-4B5D-8568-BB0A0475BA1C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6-4B5D-8568-BB0A0475BA1C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F6-4B5D-8568-BB0A0475BA1C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F6-4B5D-8568-BB0A0475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Percentile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9A-4A42-A3CC-190ECAC640E0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9A-4A42-A3CC-190ECAC640E0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9A-4A42-A3CC-190ECAC640E0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9A-4A42-A3CC-190ECAC6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Percentile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68-461D-A0D4-2B213DF509CF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68-461D-A0D4-2B213DF509CF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68-461D-A0D4-2B213DF509CF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68-461D-A0D4-2B213DF50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Rating Curve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3-4A39-9C93-5EAB63BF9AE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43-4A39-9C93-5EAB63BF9AE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43-4A39-9C93-5EAB63BF9AE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43-4A39-9C93-5EAB63BF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Rating</a:t>
            </a:r>
            <a:r>
              <a:rPr lang="en-US" baseline="0"/>
              <a:t> Curve</a:t>
            </a:r>
            <a:r>
              <a:rPr lang="en-US"/>
              <a:t>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B-4484-9895-0DB14765FFD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DB-4484-9895-0DB14765FFD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DB-4484-9895-0DB14765FFD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DB-4484-9895-0DB14765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Rating Curve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7-4CC6-B833-C7C25423B11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C7-4CC6-B833-C7C25423B11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C7-4CC6-B833-C7C25423B11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C7-4CC6-B833-C7C25423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Sample</a:t>
            </a:r>
            <a:r>
              <a:rPr lang="es-AR" baseline="0"/>
              <a:t> Cutoff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3B-4A8B-80CE-F475968CBCC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3B-4A8B-80CE-F475968CBCC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3B-4A8B-80CE-F475968CBCC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3B-4A8B-80CE-F475968CB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Sample</a:t>
            </a:r>
            <a:r>
              <a:rPr lang="en-US" baseline="0"/>
              <a:t> Cut </a:t>
            </a:r>
            <a:r>
              <a:rPr lang="en-US"/>
              <a:t>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E-414C-AA51-F4EF19CE85B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4E-414C-AA51-F4EF19CE85B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4E-414C-AA51-F4EF19CE85B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4E-414C-AA51-F4EF19CE8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Sample Cutoff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9-4578-8B82-129F4BF48EED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9-4578-8B82-129F4BF48EED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9-4578-8B82-129F4BF48EED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59-4578-8B82-129F4BF48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RC</a:t>
            </a:r>
            <a:r>
              <a:rPr lang="es-AR" baseline="0"/>
              <a:t> Weighted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5-4E7D-B9AB-AA493587C8FB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5-4E7D-B9AB-AA493587C8FB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5-4E7D-B9AB-AA493587C8FB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45-4E7D-B9AB-AA493587C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Summer New Sizes (outlier) - RC</a:t>
            </a:r>
            <a:r>
              <a:rPr lang="en-US" sz="1200" baseline="0"/>
              <a:t> Weighted Avg </a:t>
            </a:r>
            <a:r>
              <a:rPr lang="en-US" sz="1200"/>
              <a:t> HF</a:t>
            </a:r>
            <a:endParaRPr lang="es-A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3300043816839"/>
                  <c:y val="-0.451446348724409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E-4F2D-B514-017819CF90E3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3300043816839"/>
                  <c:y val="-0.2261174322345814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3E-4F2D-B514-017819CF90E3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208039479766696"/>
                  <c:y val="-0.3166910297813442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3E-4F2D-B514-017819CF90E3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223954299216449"/>
                  <c:y val="-0.207194209694931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3E-4F2D-B514-017819CF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RC Weighted Avg 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C-4D86-91A9-A943C5A4188C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9C-4D86-91A9-A943C5A4188C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9C-4D86-91A9-A943C5A4188C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9C-4D86-91A9-A943C5A41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Sample</a:t>
            </a:r>
            <a:r>
              <a:rPr lang="es-AR" baseline="0"/>
              <a:t> Weightes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4-4450-8A1C-59864A8E55BE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64-4450-8A1C-59864A8E55BE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64-4450-8A1C-59864A8E55BE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64-4450-8A1C-59864A8E5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Summer New Sizes (outlier) - </a:t>
            </a:r>
            <a:r>
              <a:rPr lang="es-A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Sample Weightes Avg HF</a:t>
            </a:r>
            <a:endParaRPr lang="es-AR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D-4A3D-BEBE-1239433030AB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1D-4A3D-BEBE-1239433030AB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1D-4A3D-BEBE-1239433030AB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1D-4A3D-BEBE-123943303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</a:t>
            </a:r>
            <a:r>
              <a:rPr lang="es-A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Sample Weightes Avg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A-456D-A7F0-FC7DCEDA8A88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AA-456D-A7F0-FC7DCEDA8A88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AA-456D-A7F0-FC7DCEDA8A88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AA-456D-A7F0-FC7DCEDA8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</a:t>
            </a:r>
            <a:r>
              <a:rPr lang="es-AR" baseline="0"/>
              <a:t>Weighted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HF'!$J$44</c:f>
              <c:strCache>
                <c:ptCount val="1"/>
                <c:pt idx="0">
                  <c:v>rating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72403138376447"/>
                  <c:y val="-0.394407376527881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HF'!$J$45:$J$55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HF'!$I$45:$I$55</c:f>
              <c:numCache>
                <c:formatCode>0.0000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-0.10800668888685966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4-4A6A-8AB3-B6E7BEAE3020}"/>
            </c:ext>
          </c:extLst>
        </c:ser>
        <c:ser>
          <c:idx val="1"/>
          <c:order val="1"/>
          <c:tx>
            <c:strRef>
              <c:f>'Regression -Weighted Avg HF'!$K$44</c:f>
              <c:strCache>
                <c:ptCount val="1"/>
                <c:pt idx="0">
                  <c:v>sample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94324422788401"/>
                  <c:y val="-5.6002000736471352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HF'!$K$45:$K$55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HF'!$I$45:$I$55</c:f>
              <c:numCache>
                <c:formatCode>0.0000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-0.10800668888685966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A4-4A6A-8AB3-B6E7BEAE3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New Sizes - </a:t>
            </a:r>
            <a:r>
              <a:rPr lang="es-AR" baseline="0"/>
              <a:t>Weighted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HF'!$J$44</c:f>
              <c:strCache>
                <c:ptCount val="1"/>
                <c:pt idx="0">
                  <c:v>rating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72403138376447"/>
                  <c:y val="-0.394407376527881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HF'!$J$58:$J$66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HF'!$I$58:$I$66</c:f>
              <c:numCache>
                <c:formatCode>0.0000</c:formatCode>
                <c:ptCount val="9"/>
                <c:pt idx="0">
                  <c:v>0.10636991288633117</c:v>
                </c:pt>
                <c:pt idx="1">
                  <c:v>0.94689225707907432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1.3785509799603692E-2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A-4C8E-BC1E-5CCA95B36E19}"/>
            </c:ext>
          </c:extLst>
        </c:ser>
        <c:ser>
          <c:idx val="1"/>
          <c:order val="1"/>
          <c:tx>
            <c:strRef>
              <c:f>'Regression -Weighted Avg HF'!$K$44</c:f>
              <c:strCache>
                <c:ptCount val="1"/>
                <c:pt idx="0">
                  <c:v>sample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68493437064381"/>
                  <c:y val="-3.611117442781409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HF'!$K$58:$K$66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HF'!$I$58:$I$66</c:f>
              <c:numCache>
                <c:formatCode>0.0000</c:formatCode>
                <c:ptCount val="9"/>
                <c:pt idx="0">
                  <c:v>0.10636991288633117</c:v>
                </c:pt>
                <c:pt idx="1">
                  <c:v>0.94689225707907432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1.3785509799603692E-2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3A-4C8E-BC1E-5CCA95B36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160564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A0457-ABE3-46FF-A380-892D19254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B89B3-F6B9-42AD-B37A-9DFC9B906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381000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C7FAB8-3109-4A13-A4CB-03AE3C44B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503464</xdr:colOff>
      <xdr:row>1</xdr:row>
      <xdr:rowOff>54429</xdr:rowOff>
    </xdr:from>
    <xdr:to>
      <xdr:col>31</xdr:col>
      <xdr:colOff>231322</xdr:colOff>
      <xdr:row>19</xdr:row>
      <xdr:rowOff>52005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D4A133-E7B9-4DCE-9DD0-437A6B88E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489857</xdr:colOff>
      <xdr:row>19</xdr:row>
      <xdr:rowOff>163285</xdr:rowOff>
    </xdr:from>
    <xdr:to>
      <xdr:col>31</xdr:col>
      <xdr:colOff>204107</xdr:colOff>
      <xdr:row>37</xdr:row>
      <xdr:rowOff>174714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5B069C-8903-48C8-9E5A-2E4291000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489857</xdr:colOff>
      <xdr:row>38</xdr:row>
      <xdr:rowOff>54429</xdr:rowOff>
    </xdr:from>
    <xdr:to>
      <xdr:col>31</xdr:col>
      <xdr:colOff>204107</xdr:colOff>
      <xdr:row>57</xdr:row>
      <xdr:rowOff>18233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F31F36-99C8-4CAE-BED7-9BEC19327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326571</xdr:colOff>
      <xdr:row>1</xdr:row>
      <xdr:rowOff>68036</xdr:rowOff>
    </xdr:from>
    <xdr:to>
      <xdr:col>38</xdr:col>
      <xdr:colOff>54429</xdr:colOff>
      <xdr:row>19</xdr:row>
      <xdr:rowOff>65612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023EEC-FDFC-416D-96B5-DEE38D56D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244929</xdr:colOff>
      <xdr:row>19</xdr:row>
      <xdr:rowOff>136072</xdr:rowOff>
    </xdr:from>
    <xdr:to>
      <xdr:col>38</xdr:col>
      <xdr:colOff>136071</xdr:colOff>
      <xdr:row>37</xdr:row>
      <xdr:rowOff>147501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E3D410-62F2-4536-AF28-C9E69DDAB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340180</xdr:colOff>
      <xdr:row>38</xdr:row>
      <xdr:rowOff>27214</xdr:rowOff>
    </xdr:from>
    <xdr:to>
      <xdr:col>38</xdr:col>
      <xdr:colOff>68036</xdr:colOff>
      <xdr:row>56</xdr:row>
      <xdr:rowOff>181518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A27EFB-5808-4EB9-A9EA-3545A13A6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176892</xdr:colOff>
      <xdr:row>1</xdr:row>
      <xdr:rowOff>47625</xdr:rowOff>
    </xdr:from>
    <xdr:to>
      <xdr:col>44</xdr:col>
      <xdr:colOff>523875</xdr:colOff>
      <xdr:row>19</xdr:row>
      <xdr:rowOff>45201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066F8C-1D65-4F2F-8ECB-3404C095A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95250</xdr:colOff>
      <xdr:row>19</xdr:row>
      <xdr:rowOff>115661</xdr:rowOff>
    </xdr:from>
    <xdr:to>
      <xdr:col>44</xdr:col>
      <xdr:colOff>605517</xdr:colOff>
      <xdr:row>37</xdr:row>
      <xdr:rowOff>127090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678C46-CCE7-41E6-91B3-2DC19DDA8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190501</xdr:colOff>
      <xdr:row>38</xdr:row>
      <xdr:rowOff>6803</xdr:rowOff>
    </xdr:from>
    <xdr:to>
      <xdr:col>44</xdr:col>
      <xdr:colOff>537482</xdr:colOff>
      <xdr:row>56</xdr:row>
      <xdr:rowOff>161107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25387F-C7B8-467F-AE41-F4031BD21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665388</xdr:colOff>
      <xdr:row>1</xdr:row>
      <xdr:rowOff>65166</xdr:rowOff>
    </xdr:from>
    <xdr:to>
      <xdr:col>21</xdr:col>
      <xdr:colOff>23354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B27B0-AC70-4DA5-B4CA-093117400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557893</xdr:colOff>
      <xdr:row>19</xdr:row>
      <xdr:rowOff>130630</xdr:rowOff>
    </xdr:from>
    <xdr:to>
      <xdr:col>21</xdr:col>
      <xdr:colOff>11405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7934BA-DE38-4725-A0DE-2FA991739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435428</xdr:colOff>
      <xdr:row>38</xdr:row>
      <xdr:rowOff>25854</xdr:rowOff>
    </xdr:from>
    <xdr:to>
      <xdr:col>21</xdr:col>
      <xdr:colOff>81643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1244A-4192-4721-9A59-78A25A6C0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122464</xdr:colOff>
      <xdr:row>1</xdr:row>
      <xdr:rowOff>54429</xdr:rowOff>
    </xdr:from>
    <xdr:to>
      <xdr:col>27</xdr:col>
      <xdr:colOff>459922</xdr:colOff>
      <xdr:row>19</xdr:row>
      <xdr:rowOff>52005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4FAEC8-AF34-4F1B-B3FB-6C1D9E7BC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108857</xdr:colOff>
      <xdr:row>19</xdr:row>
      <xdr:rowOff>163285</xdr:rowOff>
    </xdr:from>
    <xdr:to>
      <xdr:col>27</xdr:col>
      <xdr:colOff>432707</xdr:colOff>
      <xdr:row>37</xdr:row>
      <xdr:rowOff>174714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8D1130-F612-4577-9A9C-14097B8B1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108857</xdr:colOff>
      <xdr:row>38</xdr:row>
      <xdr:rowOff>54429</xdr:rowOff>
    </xdr:from>
    <xdr:to>
      <xdr:col>28</xdr:col>
      <xdr:colOff>67235</xdr:colOff>
      <xdr:row>57</xdr:row>
      <xdr:rowOff>18233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6BD0EA-1337-4A4D-A56E-4ECA7120A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272735</xdr:colOff>
      <xdr:row>41</xdr:row>
      <xdr:rowOff>140212</xdr:rowOff>
    </xdr:from>
    <xdr:to>
      <xdr:col>15</xdr:col>
      <xdr:colOff>132522</xdr:colOff>
      <xdr:row>58</xdr:row>
      <xdr:rowOff>16565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A0A2E7D-0B14-4C24-8497-D1E84542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247991</xdr:colOff>
      <xdr:row>58</xdr:row>
      <xdr:rowOff>118880</xdr:rowOff>
    </xdr:from>
    <xdr:to>
      <xdr:col>15</xdr:col>
      <xdr:colOff>107778</xdr:colOff>
      <xdr:row>74</xdr:row>
      <xdr:rowOff>185733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A6B20FC-DF9D-43D3-A661-DCA9B6951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AJ19" sqref="AJ1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2" t="s">
        <v>56</v>
      </c>
      <c r="AH1" s="472" t="s">
        <v>57</v>
      </c>
      <c r="AI1" s="472" t="s">
        <v>52</v>
      </c>
      <c r="AJ1" s="472" t="s">
        <v>56</v>
      </c>
      <c r="AK1" s="466" t="s">
        <v>57</v>
      </c>
      <c r="AL1" s="466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69" t="s">
        <v>25</v>
      </c>
      <c r="AC2" s="470"/>
      <c r="AD2" s="473" t="s">
        <v>58</v>
      </c>
      <c r="AE2" s="473"/>
      <c r="AF2" s="97" t="s">
        <v>103</v>
      </c>
      <c r="AG2" s="474"/>
      <c r="AH2" s="472"/>
      <c r="AI2" s="472"/>
      <c r="AJ2" s="472"/>
      <c r="AK2" s="466"/>
      <c r="AL2" s="466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5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5">
        <f>SUM(AG4:AI4)</f>
        <v>3.5666000000000149</v>
      </c>
      <c r="AN4" s="43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5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5">
        <f t="shared" ref="AM5:AM15" si="4">SUM(AG5:AI5)</f>
        <v>2.7728000000000042</v>
      </c>
      <c r="AN5" s="43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5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5">
        <f t="shared" si="4"/>
        <v>2.9189000000000047</v>
      </c>
      <c r="AN6" s="43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5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5">
        <f t="shared" si="4"/>
        <v>2.5218999999999983</v>
      </c>
      <c r="AN7" s="43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5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5">
        <f t="shared" si="4"/>
        <v>6.1195000000000022</v>
      </c>
      <c r="AN8" s="43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5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5">
        <f t="shared" si="4"/>
        <v>3.871399999999996</v>
      </c>
      <c r="AN9" s="43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5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5">
        <f t="shared" si="4"/>
        <v>5.6356000000000046</v>
      </c>
      <c r="AN10" s="43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5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5">
        <f t="shared" si="4"/>
        <v>2.2792999999999988</v>
      </c>
      <c r="AN11" s="43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5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5">
        <f t="shared" si="4"/>
        <v>1.0524999999999998</v>
      </c>
      <c r="AN12" s="43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5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5">
        <f t="shared" si="4"/>
        <v>1.5746000000000033</v>
      </c>
      <c r="AN13" s="43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5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5">
        <f t="shared" si="4"/>
        <v>3.2265000000000064</v>
      </c>
      <c r="AN14" s="43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5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5">
        <f t="shared" si="4"/>
        <v>2.4796999999999936</v>
      </c>
      <c r="AN15" s="43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2" t="s">
        <v>56</v>
      </c>
      <c r="AH16" s="472" t="s">
        <v>57</v>
      </c>
      <c r="AI16" s="472" t="s">
        <v>52</v>
      </c>
      <c r="AJ16" s="472" t="s">
        <v>56</v>
      </c>
      <c r="AK16" s="466" t="s">
        <v>57</v>
      </c>
      <c r="AL16" s="466" t="s">
        <v>52</v>
      </c>
      <c r="AN16" s="43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35"/>
      <c r="AB17" s="469" t="s">
        <v>40</v>
      </c>
      <c r="AC17" s="471"/>
      <c r="AD17" s="473" t="s">
        <v>58</v>
      </c>
      <c r="AE17" s="473"/>
      <c r="AF17" s="252" t="s">
        <v>103</v>
      </c>
      <c r="AG17" s="472"/>
      <c r="AH17" s="472"/>
      <c r="AI17" s="472"/>
      <c r="AJ17" s="472"/>
      <c r="AK17" s="466"/>
      <c r="AL17" s="466"/>
      <c r="AN17" s="43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5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5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5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5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5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5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5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5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5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5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5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67" t="s">
        <v>25</v>
      </c>
      <c r="AB32" s="467"/>
      <c r="AC32" s="468" t="s">
        <v>40</v>
      </c>
      <c r="AD32" s="468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73" t="s">
        <v>102</v>
      </c>
      <c r="AB51" s="473"/>
      <c r="AC51" s="473"/>
      <c r="AD51" s="473"/>
      <c r="AE51" s="473"/>
      <c r="AF51" s="473"/>
      <c r="AG51" s="473"/>
      <c r="AH51" s="473"/>
      <c r="AI51" s="473"/>
      <c r="AJ51" s="473"/>
      <c r="AK51" s="473"/>
      <c r="AL51" s="473"/>
      <c r="AM51" s="473"/>
      <c r="AN51" s="473"/>
    </row>
    <row r="52" spans="2:40" x14ac:dyDescent="0.25">
      <c r="AA52" s="56"/>
      <c r="AB52" s="484" t="s">
        <v>72</v>
      </c>
      <c r="AC52" s="484"/>
      <c r="AD52" s="484"/>
      <c r="AE52" s="484" t="s">
        <v>73</v>
      </c>
      <c r="AF52" s="484"/>
      <c r="AG52" s="484"/>
      <c r="AH52" s="484" t="s">
        <v>74</v>
      </c>
      <c r="AI52" s="484"/>
      <c r="AJ52" s="484"/>
      <c r="AK52" s="484" t="s">
        <v>75</v>
      </c>
      <c r="AL52" s="484"/>
      <c r="AM52" s="484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81" t="s">
        <v>1</v>
      </c>
      <c r="C55" s="482"/>
      <c r="D55" s="482"/>
      <c r="E55" s="482"/>
      <c r="F55" s="483"/>
      <c r="G55" s="481" t="s">
        <v>2</v>
      </c>
      <c r="H55" s="482"/>
      <c r="I55" s="482"/>
      <c r="J55" s="482"/>
      <c r="K55" s="483"/>
      <c r="L55" s="481" t="s">
        <v>3</v>
      </c>
      <c r="M55" s="482"/>
      <c r="N55" s="482"/>
      <c r="O55" s="482"/>
      <c r="P55" s="483"/>
      <c r="Q55" s="481" t="s">
        <v>4</v>
      </c>
      <c r="R55" s="482"/>
      <c r="S55" s="482"/>
      <c r="T55" s="482"/>
      <c r="U55" s="483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75" t="s">
        <v>5</v>
      </c>
      <c r="C70" s="476"/>
      <c r="D70" s="476"/>
      <c r="E70" s="476"/>
      <c r="F70" s="477"/>
      <c r="G70" s="475" t="s">
        <v>6</v>
      </c>
      <c r="H70" s="476"/>
      <c r="I70" s="476"/>
      <c r="J70" s="476"/>
      <c r="K70" s="477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78" t="s">
        <v>7</v>
      </c>
      <c r="C85" s="479"/>
      <c r="D85" s="479"/>
      <c r="E85" s="479"/>
      <c r="F85" s="480"/>
      <c r="G85" s="478" t="s">
        <v>8</v>
      </c>
      <c r="H85" s="479"/>
      <c r="I85" s="479"/>
      <c r="J85" s="479"/>
      <c r="K85" s="480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85" t="s">
        <v>9</v>
      </c>
      <c r="C100" s="486"/>
      <c r="D100" s="486"/>
      <c r="E100" s="486"/>
      <c r="F100" s="487"/>
      <c r="G100" s="485" t="s">
        <v>10</v>
      </c>
      <c r="H100" s="486"/>
      <c r="I100" s="486"/>
      <c r="J100" s="486"/>
      <c r="K100" s="487"/>
      <c r="L100" s="488" t="s">
        <v>11</v>
      </c>
      <c r="M100" s="489"/>
      <c r="N100" s="489"/>
      <c r="O100" s="489"/>
      <c r="P100" s="490"/>
      <c r="Q100" s="485" t="s">
        <v>12</v>
      </c>
      <c r="R100" s="486"/>
      <c r="S100" s="486"/>
      <c r="T100" s="486"/>
      <c r="U100" s="487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91" t="s">
        <v>13</v>
      </c>
      <c r="C115" s="492"/>
      <c r="D115" s="492"/>
      <c r="E115" s="492"/>
      <c r="F115" s="493"/>
      <c r="G115" s="491" t="s">
        <v>14</v>
      </c>
      <c r="H115" s="492"/>
      <c r="I115" s="492"/>
      <c r="J115" s="492"/>
      <c r="K115" s="493"/>
      <c r="L115" s="494" t="s">
        <v>15</v>
      </c>
      <c r="M115" s="495"/>
      <c r="N115" s="495"/>
      <c r="O115" s="495"/>
      <c r="P115" s="496"/>
      <c r="Q115" s="491" t="s">
        <v>16</v>
      </c>
      <c r="R115" s="492"/>
      <c r="S115" s="492"/>
      <c r="T115" s="492"/>
      <c r="U115" s="493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75" t="s">
        <v>17</v>
      </c>
      <c r="C130" s="476"/>
      <c r="D130" s="476"/>
      <c r="E130" s="476"/>
      <c r="F130" s="477"/>
      <c r="G130" s="475" t="s">
        <v>18</v>
      </c>
      <c r="H130" s="476"/>
      <c r="I130" s="476"/>
      <c r="J130" s="476"/>
      <c r="K130" s="477"/>
      <c r="L130" s="497" t="s">
        <v>19</v>
      </c>
      <c r="M130" s="498"/>
      <c r="N130" s="498"/>
      <c r="O130" s="498"/>
      <c r="P130" s="499"/>
      <c r="Q130" s="475" t="s">
        <v>20</v>
      </c>
      <c r="R130" s="476"/>
      <c r="S130" s="476"/>
      <c r="T130" s="476"/>
      <c r="U130" s="477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500" t="s">
        <v>21</v>
      </c>
      <c r="C145" s="501"/>
      <c r="D145" s="501"/>
      <c r="E145" s="501"/>
      <c r="F145" s="502"/>
      <c r="G145" s="500" t="s">
        <v>22</v>
      </c>
      <c r="H145" s="501"/>
      <c r="I145" s="501"/>
      <c r="J145" s="501"/>
      <c r="K145" s="502"/>
      <c r="L145" s="503" t="s">
        <v>23</v>
      </c>
      <c r="M145" s="504"/>
      <c r="N145" s="504"/>
      <c r="O145" s="504"/>
      <c r="P145" s="505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Y1" zoomScale="85" zoomScaleNormal="85" workbookViewId="0">
      <selection activeCell="AE14" sqref="AE14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2" t="s">
        <v>56</v>
      </c>
      <c r="AH1" s="472" t="s">
        <v>57</v>
      </c>
      <c r="AI1" s="472" t="s">
        <v>52</v>
      </c>
      <c r="AJ1" s="472" t="s">
        <v>56</v>
      </c>
      <c r="AK1" s="472" t="s">
        <v>57</v>
      </c>
      <c r="AL1" s="472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69" t="s">
        <v>25</v>
      </c>
      <c r="AC2" s="470"/>
      <c r="AD2" s="473" t="s">
        <v>58</v>
      </c>
      <c r="AE2" s="473"/>
      <c r="AF2" s="97" t="s">
        <v>103</v>
      </c>
      <c r="AG2" s="472"/>
      <c r="AH2" s="472"/>
      <c r="AI2" s="472"/>
      <c r="AJ2" s="472"/>
      <c r="AK2" s="472"/>
      <c r="AL2" s="472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8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7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3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7">
        <f>SUM(AG4:AI4)</f>
        <v>6.2739000000000011</v>
      </c>
      <c r="AN4" s="43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7">
        <f t="shared" ref="AM5:AM14" si="3">SUM(AG5:AI5)</f>
        <v>5.9919999999999982</v>
      </c>
      <c r="AN5" s="437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2">
        <v>-0.3029856615539851</v>
      </c>
      <c r="AD6" s="253">
        <f>SUM(C72:C74)</f>
        <v>1.5595000000000001</v>
      </c>
      <c r="AE6" s="253">
        <f>SUM(C75:C78)</f>
        <v>7.0016999999999996</v>
      </c>
      <c r="AF6" s="424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7">
        <f t="shared" si="3"/>
        <v>4.8148000000000026</v>
      </c>
      <c r="AN6" s="437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7">
        <f t="shared" si="3"/>
        <v>8.3797000000000033</v>
      </c>
      <c r="AN7" s="437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39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7">
        <f t="shared" si="3"/>
        <v>8.958200000000005</v>
      </c>
      <c r="AN8" s="437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5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7">
        <f t="shared" si="3"/>
        <v>5.7997999999999941</v>
      </c>
      <c r="AN9" s="437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6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7">
        <f t="shared" si="3"/>
        <v>4.7938000000000018</v>
      </c>
      <c r="AN10" s="437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39">
        <f>SUM(C132:C134)</f>
        <v>3.1258999999999997</v>
      </c>
      <c r="AE11" s="217">
        <f>SUM(C135:C138)</f>
        <v>7.5085999999999995</v>
      </c>
      <c r="AF11" s="427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7">
        <f t="shared" si="3"/>
        <v>5.7196000000000025</v>
      </c>
      <c r="AN11" s="437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7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7">
        <f t="shared" si="3"/>
        <v>7.1863000000000019</v>
      </c>
      <c r="AN12" s="437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39">
        <f>SUM(C147:C149)</f>
        <v>0.41239999999999999</v>
      </c>
      <c r="AE13" s="217">
        <f>SUM(C150:C153)</f>
        <v>9.6692</v>
      </c>
      <c r="AF13" s="428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7">
        <f t="shared" si="3"/>
        <v>7.9822000000000006</v>
      </c>
      <c r="AN13" s="437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29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7">
        <f t="shared" si="3"/>
        <v>6.5748000000000033</v>
      </c>
      <c r="AN14" s="437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72" t="s">
        <v>56</v>
      </c>
      <c r="AH15" s="472" t="s">
        <v>57</v>
      </c>
      <c r="AI15" s="472" t="s">
        <v>52</v>
      </c>
      <c r="AJ15" s="472" t="s">
        <v>56</v>
      </c>
      <c r="AK15" s="472" t="s">
        <v>57</v>
      </c>
      <c r="AL15" s="472" t="s">
        <v>52</v>
      </c>
      <c r="AM15" s="437"/>
      <c r="AN15" s="437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69" t="s">
        <v>40</v>
      </c>
      <c r="AC16" s="471"/>
      <c r="AD16" s="473" t="s">
        <v>58</v>
      </c>
      <c r="AE16" s="473"/>
      <c r="AF16" s="97" t="s">
        <v>103</v>
      </c>
      <c r="AG16" s="472"/>
      <c r="AH16" s="472"/>
      <c r="AI16" s="472"/>
      <c r="AJ16" s="472"/>
      <c r="AK16" s="472"/>
      <c r="AL16" s="472"/>
      <c r="AM16" s="437"/>
      <c r="AN16" s="437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7"/>
      <c r="AN17" s="437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3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7">
        <f>SUM(AG18:AI18)</f>
        <v>7.2549999999999981</v>
      </c>
      <c r="AN18" s="437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7">
        <f t="shared" ref="AM19:AM28" si="8">SUM(AG19:AI19)</f>
        <v>8.9556000000000022</v>
      </c>
      <c r="AN19" s="437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2">
        <v>-0.3029856615539851</v>
      </c>
      <c r="AD20" s="253">
        <f>SUM(H72:H74)</f>
        <v>6.3091999999999997</v>
      </c>
      <c r="AE20" s="253">
        <f>SUM(H75:H78)</f>
        <v>6.6124999999999998</v>
      </c>
      <c r="AF20" s="424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7">
        <f t="shared" si="8"/>
        <v>5.5904000000000025</v>
      </c>
      <c r="AN20" s="437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0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7">
        <f t="shared" si="8"/>
        <v>2.6213999999999991</v>
      </c>
      <c r="AN21" s="437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39">
        <f>SUM(H105:H108)</f>
        <v>8.4920000000000009</v>
      </c>
      <c r="AF22" s="431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7">
        <f t="shared" si="8"/>
        <v>7.4188999999999989</v>
      </c>
      <c r="AN22" s="437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39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6">
        <v>6.9994317105512422</v>
      </c>
      <c r="AM23" s="437">
        <f t="shared" si="8"/>
        <v>6.702300000000001</v>
      </c>
      <c r="AN23" s="437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39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7">
        <f t="shared" si="8"/>
        <v>7.2861000000000011</v>
      </c>
      <c r="AN24" s="437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2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7">
        <f t="shared" si="8"/>
        <v>5.7464000000000004</v>
      </c>
      <c r="AN25" s="437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39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7">
        <f t="shared" si="8"/>
        <v>8.2259000000000029</v>
      </c>
      <c r="AN26" s="437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3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7">
        <f t="shared" si="8"/>
        <v>6.9350000000000032</v>
      </c>
      <c r="AN27" s="437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4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7">
        <f t="shared" si="8"/>
        <v>8.6735999999999969</v>
      </c>
      <c r="AN28" s="437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67" t="s">
        <v>25</v>
      </c>
      <c r="AB31" s="467"/>
      <c r="AC31" s="468" t="s">
        <v>40</v>
      </c>
      <c r="AD31" s="468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>AD18-AD4</f>
        <v>-0.59709999999999996</v>
      </c>
      <c r="AL32" s="239">
        <f>AE18-AE4</f>
        <v>1.2839000000000009</v>
      </c>
      <c r="AM32" s="239">
        <f t="shared" ref="AM32:AN36" si="9">AH18-AH4</f>
        <v>0.53845027367133813</v>
      </c>
      <c r="AN32" s="239">
        <f t="shared" si="9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0" t="s">
        <v>80</v>
      </c>
      <c r="AK33" s="239">
        <f t="shared" ref="AK33:AK37" si="12">AD19-AD5</f>
        <v>1.1436999999999999</v>
      </c>
      <c r="AL33" s="239">
        <f t="shared" ref="AL33:AL37" si="13">AE19-AE5</f>
        <v>5.572280000000001</v>
      </c>
      <c r="AM33" s="239">
        <f t="shared" si="9"/>
        <v>2.2148485174720722</v>
      </c>
      <c r="AN33" s="239">
        <f t="shared" si="9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0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1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0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1"/>
        <v>1.3819777993151134</v>
      </c>
      <c r="AJ35" s="232" t="s">
        <v>82</v>
      </c>
      <c r="AK35" s="239">
        <f t="shared" si="12"/>
        <v>-3.8315999999999999</v>
      </c>
      <c r="AL35" s="239">
        <f t="shared" si="13"/>
        <v>-8.5400999999999989</v>
      </c>
      <c r="AM35" s="239">
        <f t="shared" si="9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0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1"/>
        <v>0.22430094050296454</v>
      </c>
      <c r="AJ36" s="233" t="s">
        <v>83</v>
      </c>
      <c r="AK36" s="239">
        <f t="shared" si="12"/>
        <v>-2.7269000000000001</v>
      </c>
      <c r="AL36" s="239">
        <f t="shared" si="13"/>
        <v>-1.7123999999999988</v>
      </c>
      <c r="AM36" s="239">
        <f t="shared" si="9"/>
        <v>-1.5595514376973254</v>
      </c>
      <c r="AN36" s="239">
        <f t="shared" si="9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0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1"/>
        <v>1.5524268675721558</v>
      </c>
      <c r="AJ37" s="233" t="s">
        <v>84</v>
      </c>
      <c r="AK37" s="239">
        <f t="shared" si="12"/>
        <v>-3.7258000000000004</v>
      </c>
      <c r="AL37" s="239">
        <f t="shared" si="13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0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1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0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1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0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1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0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1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0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7"/>
    </row>
    <row r="54" spans="2:23" ht="15.75" thickBot="1" x14ac:dyDescent="0.3"/>
    <row r="55" spans="2:23" x14ac:dyDescent="0.25">
      <c r="B55" s="506" t="s">
        <v>1</v>
      </c>
      <c r="C55" s="507"/>
      <c r="D55" s="507"/>
      <c r="E55" s="507"/>
      <c r="F55" s="508"/>
      <c r="G55" s="506" t="s">
        <v>2</v>
      </c>
      <c r="H55" s="507"/>
      <c r="I55" s="507"/>
      <c r="J55" s="507"/>
      <c r="K55" s="508"/>
      <c r="L55" s="506" t="s">
        <v>3</v>
      </c>
      <c r="M55" s="507"/>
      <c r="N55" s="507"/>
      <c r="O55" s="507"/>
      <c r="P55" s="508"/>
      <c r="Q55" s="506" t="s">
        <v>4</v>
      </c>
      <c r="R55" s="507"/>
      <c r="S55" s="507"/>
      <c r="T55" s="507"/>
      <c r="U55" s="508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9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9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9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9" ht="15.75" thickBot="1" x14ac:dyDescent="0.3">
      <c r="V69" s="444" t="s">
        <v>112</v>
      </c>
      <c r="W69" s="444" t="s">
        <v>113</v>
      </c>
    </row>
    <row r="70" spans="2:29" ht="15.75" thickBot="1" x14ac:dyDescent="0.3">
      <c r="B70" s="497" t="s">
        <v>5</v>
      </c>
      <c r="C70" s="498"/>
      <c r="D70" s="498"/>
      <c r="E70" s="498"/>
      <c r="F70" s="499"/>
      <c r="G70" s="497" t="s">
        <v>6</v>
      </c>
      <c r="H70" s="498"/>
      <c r="I70" s="498"/>
      <c r="J70" s="498"/>
      <c r="K70" s="499"/>
      <c r="R70" s="444" t="s">
        <v>112</v>
      </c>
      <c r="S70" s="444" t="s">
        <v>113</v>
      </c>
      <c r="V70" s="151" t="s">
        <v>68</v>
      </c>
      <c r="W70" s="151" t="s">
        <v>68</v>
      </c>
      <c r="Y70" s="444" t="s">
        <v>112</v>
      </c>
      <c r="Z70" s="444" t="s">
        <v>113</v>
      </c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44" t="s">
        <v>112</v>
      </c>
      <c r="N71" s="444" t="s">
        <v>113</v>
      </c>
      <c r="Q71" s="156">
        <v>5</v>
      </c>
      <c r="R71" s="271">
        <v>0</v>
      </c>
      <c r="S71" s="271">
        <v>0</v>
      </c>
      <c r="U71" s="156">
        <v>5</v>
      </c>
      <c r="V71" s="157">
        <v>0</v>
      </c>
      <c r="W71" s="157">
        <v>0</v>
      </c>
      <c r="Y71">
        <f>V71</f>
        <v>0</v>
      </c>
      <c r="Z71">
        <f>W71</f>
        <v>0</v>
      </c>
    </row>
    <row r="72" spans="2:29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  <c r="M72" s="437">
        <f>SUM(C72:C74)</f>
        <v>1.5595000000000001</v>
      </c>
      <c r="N72" s="437">
        <f>SUM(H72:H74)</f>
        <v>6.3091999999999997</v>
      </c>
      <c r="P72">
        <f t="shared" ref="P72" si="18">(N72-M72)/M72</f>
        <v>3.0456556588650203</v>
      </c>
      <c r="Q72" s="98">
        <v>1</v>
      </c>
      <c r="R72" s="272">
        <v>1.1468</v>
      </c>
      <c r="S72" s="272">
        <v>5.6570999999999998</v>
      </c>
      <c r="U72" s="98">
        <v>1</v>
      </c>
      <c r="V72" s="220">
        <v>11.129658385093167</v>
      </c>
      <c r="W72" s="220">
        <v>37.377601585728442</v>
      </c>
      <c r="Y72" s="446">
        <f>V72-V71</f>
        <v>11.129658385093167</v>
      </c>
      <c r="Z72" s="446">
        <f>W72-W71</f>
        <v>37.377601585728442</v>
      </c>
      <c r="AB72" s="447">
        <f>Y72/100*$C$83</f>
        <v>1.1468</v>
      </c>
      <c r="AC72" s="447">
        <f>Z72/100*$H$83</f>
        <v>5.6570999999999998</v>
      </c>
    </row>
    <row r="73" spans="2:29" ht="15.75" thickBot="1" x14ac:dyDescent="0.3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37.377601585728399</v>
      </c>
      <c r="J73" s="220">
        <v>37.377601585728442</v>
      </c>
      <c r="K73" s="273">
        <v>62.622398414271558</v>
      </c>
      <c r="Q73" s="159">
        <v>0.85</v>
      </c>
      <c r="R73" s="274">
        <v>0.41270000000000001</v>
      </c>
      <c r="S73" s="274">
        <v>0.65210000000000001</v>
      </c>
      <c r="U73" s="159">
        <v>0.85</v>
      </c>
      <c r="V73" s="275">
        <v>15.13489906832298</v>
      </c>
      <c r="W73" s="275">
        <v>41.686157912124216</v>
      </c>
      <c r="Y73" s="446">
        <f t="shared" ref="Y73:Z82" si="19">V73-V72</f>
        <v>4.0052406832298129</v>
      </c>
      <c r="Z73" s="446">
        <f t="shared" si="19"/>
        <v>4.3085563263957738</v>
      </c>
      <c r="AB73" s="447">
        <f t="shared" ref="AB73:AB82" si="20">Y73/100*$C$83</f>
        <v>0.41269999999999996</v>
      </c>
      <c r="AC73" s="447">
        <f t="shared" ref="AC73:AC82" si="21">Z73/100*$H$83</f>
        <v>0.65210000000000035</v>
      </c>
    </row>
    <row r="74" spans="2:29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  <c r="M74" s="437">
        <f>SUM(C72:C75)</f>
        <v>5.4892000000000003</v>
      </c>
      <c r="N74" s="437">
        <f>SUM(H72:H75)</f>
        <v>9.5445999999999991</v>
      </c>
      <c r="P74">
        <f>(N74-M74)/M74</f>
        <v>0.73879618159294591</v>
      </c>
      <c r="Q74" s="445">
        <v>0.5</v>
      </c>
      <c r="U74" s="445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446">
        <f t="shared" si="19"/>
        <v>24.26939229249011</v>
      </c>
      <c r="Z74" s="446">
        <f t="shared" si="19"/>
        <v>13.603507823527643</v>
      </c>
      <c r="AB74" s="447">
        <f t="shared" si="20"/>
        <v>2.500718181818181</v>
      </c>
      <c r="AC74" s="447">
        <f t="shared" si="21"/>
        <v>2.0588909090909091</v>
      </c>
    </row>
    <row r="75" spans="2:29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  <c r="Q75" s="156">
        <v>0.3</v>
      </c>
      <c r="R75" s="271">
        <v>3.9297</v>
      </c>
      <c r="S75" s="271">
        <v>3.2353999999999998</v>
      </c>
      <c r="U75" s="156">
        <v>0.3</v>
      </c>
      <c r="V75" s="277">
        <v>53.272515527950304</v>
      </c>
      <c r="W75" s="277">
        <v>63.063098777667662</v>
      </c>
      <c r="Y75" s="446">
        <f t="shared" si="19"/>
        <v>13.868224167137214</v>
      </c>
      <c r="Z75" s="446">
        <f t="shared" si="19"/>
        <v>7.7734330420158031</v>
      </c>
      <c r="AB75" s="448">
        <f t="shared" si="20"/>
        <v>1.4289818181818186</v>
      </c>
      <c r="AC75" s="448">
        <f t="shared" si="21"/>
        <v>1.1765090909090918</v>
      </c>
    </row>
    <row r="76" spans="2:29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  <c r="M76" s="437">
        <f>SUM(AB72:AB74)</f>
        <v>4.0602181818181808</v>
      </c>
      <c r="N76" s="437">
        <f>SUM(AC72:AC74)</f>
        <v>8.3680909090909097</v>
      </c>
      <c r="P76">
        <f t="shared" ref="P76" si="22">(N76-M76)/M76</f>
        <v>1.0609953786630371</v>
      </c>
      <c r="Q76" s="98">
        <v>0.25</v>
      </c>
      <c r="R76" s="272">
        <v>0.52429999999999999</v>
      </c>
      <c r="S76" s="272">
        <v>0.48770000000000002</v>
      </c>
      <c r="U76" s="98">
        <v>0.25</v>
      </c>
      <c r="V76" s="220">
        <v>58.360830745341609</v>
      </c>
      <c r="W76" s="220">
        <v>66.285431119920716</v>
      </c>
      <c r="Y76" s="446">
        <f t="shared" si="19"/>
        <v>5.0883152173913047</v>
      </c>
      <c r="Z76" s="446">
        <f t="shared" si="19"/>
        <v>3.2223323422530541</v>
      </c>
      <c r="AB76" s="449">
        <f t="shared" si="20"/>
        <v>0.52429999999999999</v>
      </c>
      <c r="AC76" s="449">
        <f t="shared" si="21"/>
        <v>0.48769999999999974</v>
      </c>
    </row>
    <row r="77" spans="2:29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  <c r="Q77" s="98">
        <v>0.125</v>
      </c>
      <c r="R77" s="272">
        <v>1.4875</v>
      </c>
      <c r="S77" s="272">
        <v>1.6032</v>
      </c>
      <c r="U77" s="98">
        <v>0.125</v>
      </c>
      <c r="V77" s="220">
        <v>72.79697204968943</v>
      </c>
      <c r="W77" s="220">
        <v>76.8780971258672</v>
      </c>
      <c r="Y77" s="446">
        <f t="shared" si="19"/>
        <v>14.436141304347821</v>
      </c>
      <c r="Z77" s="446">
        <f t="shared" si="19"/>
        <v>10.592666005946484</v>
      </c>
      <c r="AB77" s="449">
        <f t="shared" si="20"/>
        <v>1.4874999999999996</v>
      </c>
      <c r="AC77" s="449">
        <f t="shared" si="21"/>
        <v>1.6032000000000004</v>
      </c>
    </row>
    <row r="78" spans="2:29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  <c r="Q78" s="159">
        <v>6.3E-2</v>
      </c>
      <c r="R78" s="274">
        <v>1.0602</v>
      </c>
      <c r="S78" s="274">
        <v>1.2862</v>
      </c>
      <c r="U78" s="159">
        <v>6.3E-2</v>
      </c>
      <c r="V78" s="275">
        <v>83.086180124223588</v>
      </c>
      <c r="W78" s="275">
        <v>85.37628014535845</v>
      </c>
      <c r="Y78" s="446">
        <f t="shared" si="19"/>
        <v>10.289208074534159</v>
      </c>
      <c r="Z78" s="446">
        <f t="shared" si="19"/>
        <v>8.4981830194912504</v>
      </c>
      <c r="AB78" s="450">
        <f t="shared" si="20"/>
        <v>1.0601999999999998</v>
      </c>
      <c r="AC78" s="450">
        <f t="shared" si="21"/>
        <v>1.2862000000000009</v>
      </c>
    </row>
    <row r="79" spans="2:29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  <c r="Q79" s="156">
        <v>5.2999999999999999E-2</v>
      </c>
      <c r="R79" s="271">
        <v>0.25940000000000002</v>
      </c>
      <c r="S79" s="271">
        <v>0.3009</v>
      </c>
      <c r="U79" s="156">
        <v>5.2999999999999999E-2</v>
      </c>
      <c r="V79" s="277">
        <v>85.603649068322966</v>
      </c>
      <c r="W79" s="277">
        <v>87.364387182028423</v>
      </c>
      <c r="Y79" s="446">
        <f t="shared" si="19"/>
        <v>2.5174689440993774</v>
      </c>
      <c r="Z79" s="446">
        <f t="shared" si="19"/>
        <v>1.9881070366699731</v>
      </c>
      <c r="AB79" s="447">
        <f t="shared" si="20"/>
        <v>0.25939999999999985</v>
      </c>
      <c r="AC79" s="447">
        <f t="shared" si="21"/>
        <v>0.30090000000000039</v>
      </c>
    </row>
    <row r="80" spans="2:29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  <c r="Q80" s="98">
        <v>3.7999999999999999E-2</v>
      </c>
      <c r="R80" s="272">
        <v>0.63660000000000005</v>
      </c>
      <c r="S80" s="272">
        <v>0.78690000000000004</v>
      </c>
      <c r="U80" s="98">
        <v>3.7999999999999999E-2</v>
      </c>
      <c r="V80" s="220">
        <v>91.781832298136635</v>
      </c>
      <c r="W80" s="220">
        <v>92.56359431780642</v>
      </c>
      <c r="Y80" s="446">
        <f t="shared" si="19"/>
        <v>6.1781832298136692</v>
      </c>
      <c r="Z80" s="446">
        <f t="shared" si="19"/>
        <v>5.1992071357779963</v>
      </c>
      <c r="AB80" s="447">
        <f t="shared" si="20"/>
        <v>0.6366000000000005</v>
      </c>
      <c r="AC80" s="447">
        <f t="shared" si="21"/>
        <v>0.78689999999999982</v>
      </c>
    </row>
    <row r="81" spans="2:29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  <c r="Q81" s="98">
        <v>2.5000000000000001E-2</v>
      </c>
      <c r="R81" s="272">
        <v>0.67369999999999997</v>
      </c>
      <c r="S81" s="272">
        <v>0.97399999999999998</v>
      </c>
      <c r="U81" s="98">
        <v>2.5000000000000001E-2</v>
      </c>
      <c r="V81" s="220">
        <v>98.320069875776383</v>
      </c>
      <c r="W81" s="220">
        <v>98.999008919722513</v>
      </c>
      <c r="Y81" s="446">
        <f t="shared" si="19"/>
        <v>6.5382375776397481</v>
      </c>
      <c r="Z81" s="446">
        <f t="shared" si="19"/>
        <v>6.4354146019160936</v>
      </c>
      <c r="AB81" s="447">
        <f t="shared" si="20"/>
        <v>0.67369999999999963</v>
      </c>
      <c r="AC81" s="447">
        <f t="shared" si="21"/>
        <v>0.97400000000000075</v>
      </c>
    </row>
    <row r="82" spans="2:29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  <c r="Q82" s="159" t="s">
        <v>70</v>
      </c>
      <c r="R82" s="274">
        <v>0.17310000000000159</v>
      </c>
      <c r="S82" s="274">
        <v>0.15150000000000219</v>
      </c>
      <c r="U82" s="159" t="s">
        <v>70</v>
      </c>
      <c r="V82" s="275">
        <v>100</v>
      </c>
      <c r="W82" s="275">
        <v>100.00000000000003</v>
      </c>
      <c r="Y82" s="446">
        <f t="shared" si="19"/>
        <v>1.6799301242236169</v>
      </c>
      <c r="Z82" s="446">
        <f t="shared" si="19"/>
        <v>1.0009910802775153</v>
      </c>
      <c r="AB82" s="447">
        <f t="shared" si="20"/>
        <v>0.17310000000000147</v>
      </c>
      <c r="AC82" s="447">
        <f t="shared" si="21"/>
        <v>0.15150000000000194</v>
      </c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29" ht="15.75" thickBot="1" x14ac:dyDescent="0.3"/>
    <row r="85" spans="2:29" x14ac:dyDescent="0.25">
      <c r="B85" s="509" t="s">
        <v>7</v>
      </c>
      <c r="C85" s="510"/>
      <c r="D85" s="510"/>
      <c r="E85" s="510"/>
      <c r="F85" s="511"/>
      <c r="G85" s="509" t="s">
        <v>8</v>
      </c>
      <c r="H85" s="510"/>
      <c r="I85" s="510"/>
      <c r="J85" s="510"/>
      <c r="K85" s="511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29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29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29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29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29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29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29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29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88" t="s">
        <v>9</v>
      </c>
      <c r="C100" s="489"/>
      <c r="D100" s="489"/>
      <c r="E100" s="489"/>
      <c r="F100" s="490"/>
      <c r="G100" s="488" t="s">
        <v>10</v>
      </c>
      <c r="H100" s="489"/>
      <c r="I100" s="489"/>
      <c r="J100" s="489"/>
      <c r="K100" s="490"/>
      <c r="L100" s="488" t="s">
        <v>11</v>
      </c>
      <c r="M100" s="489"/>
      <c r="N100" s="489"/>
      <c r="O100" s="489"/>
      <c r="P100" s="490"/>
      <c r="Q100" s="488" t="s">
        <v>12</v>
      </c>
      <c r="R100" s="489"/>
      <c r="S100" s="489"/>
      <c r="T100" s="489"/>
      <c r="U100" s="490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91" t="s">
        <v>13</v>
      </c>
      <c r="C115" s="492"/>
      <c r="D115" s="492"/>
      <c r="E115" s="492"/>
      <c r="F115" s="493"/>
      <c r="G115" s="494" t="s">
        <v>14</v>
      </c>
      <c r="H115" s="495"/>
      <c r="I115" s="495"/>
      <c r="J115" s="495"/>
      <c r="K115" s="496"/>
      <c r="L115" s="494" t="s">
        <v>15</v>
      </c>
      <c r="M115" s="495"/>
      <c r="N115" s="495"/>
      <c r="O115" s="495"/>
      <c r="P115" s="496"/>
      <c r="Q115" s="494" t="s">
        <v>16</v>
      </c>
      <c r="R115" s="495"/>
      <c r="S115" s="495"/>
      <c r="T115" s="495"/>
      <c r="U115" s="496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97" t="s">
        <v>17</v>
      </c>
      <c r="C130" s="498"/>
      <c r="D130" s="498"/>
      <c r="E130" s="498"/>
      <c r="F130" s="499"/>
      <c r="G130" s="497" t="s">
        <v>18</v>
      </c>
      <c r="H130" s="498"/>
      <c r="I130" s="498"/>
      <c r="J130" s="498"/>
      <c r="K130" s="499"/>
      <c r="L130" s="497" t="s">
        <v>19</v>
      </c>
      <c r="M130" s="498"/>
      <c r="N130" s="498"/>
      <c r="O130" s="498"/>
      <c r="P130" s="499"/>
      <c r="Q130" s="497" t="s">
        <v>20</v>
      </c>
      <c r="R130" s="498"/>
      <c r="S130" s="498"/>
      <c r="T130" s="498"/>
      <c r="U130" s="499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503" t="s">
        <v>21</v>
      </c>
      <c r="C145" s="504"/>
      <c r="D145" s="504"/>
      <c r="E145" s="504"/>
      <c r="F145" s="505"/>
      <c r="G145" s="503" t="s">
        <v>22</v>
      </c>
      <c r="H145" s="504"/>
      <c r="I145" s="504"/>
      <c r="J145" s="504"/>
      <c r="K145" s="505"/>
      <c r="L145" s="503" t="s">
        <v>23</v>
      </c>
      <c r="M145" s="504"/>
      <c r="N145" s="504"/>
      <c r="O145" s="504"/>
      <c r="P145" s="505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="70" zoomScaleNormal="70" workbookViewId="0">
      <selection activeCell="I45" sqref="I45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73" t="s">
        <v>95</v>
      </c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473"/>
    </row>
    <row r="2" spans="1:14" x14ac:dyDescent="0.25">
      <c r="A2" s="228"/>
      <c r="B2" s="512" t="s">
        <v>110</v>
      </c>
      <c r="C2" s="513"/>
      <c r="D2" s="514"/>
      <c r="E2" s="512" t="s">
        <v>107</v>
      </c>
      <c r="F2" s="513"/>
      <c r="G2" s="514"/>
      <c r="H2" s="512" t="s">
        <v>109</v>
      </c>
      <c r="I2" s="513"/>
      <c r="J2" s="514"/>
      <c r="K2" s="512" t="s">
        <v>75</v>
      </c>
      <c r="L2" s="513"/>
      <c r="M2" s="514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73" t="s">
        <v>105</v>
      </c>
      <c r="B16" s="515"/>
      <c r="C16" s="515"/>
      <c r="D16" s="515"/>
      <c r="E16" s="515"/>
      <c r="F16" s="515"/>
      <c r="G16" s="515"/>
      <c r="H16" s="515"/>
      <c r="I16" s="515"/>
      <c r="J16" s="515"/>
      <c r="K16" s="515"/>
      <c r="L16" s="515"/>
      <c r="M16" s="515"/>
      <c r="N16" s="473"/>
    </row>
    <row r="17" spans="1:14" x14ac:dyDescent="0.25">
      <c r="A17" s="228"/>
      <c r="B17" s="512" t="s">
        <v>110</v>
      </c>
      <c r="C17" s="513"/>
      <c r="D17" s="514"/>
      <c r="E17" s="512" t="s">
        <v>108</v>
      </c>
      <c r="F17" s="513"/>
      <c r="G17" s="514"/>
      <c r="H17" s="512" t="s">
        <v>109</v>
      </c>
      <c r="I17" s="513"/>
      <c r="J17" s="514"/>
      <c r="K17" s="512" t="s">
        <v>75</v>
      </c>
      <c r="L17" s="513"/>
      <c r="M17" s="514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</row>
    <row r="30" spans="1:14" ht="15.75" thickBot="1" x14ac:dyDescent="0.3">
      <c r="A30" s="473" t="s">
        <v>106</v>
      </c>
      <c r="B30" s="515"/>
      <c r="C30" s="515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473"/>
    </row>
    <row r="31" spans="1:14" x14ac:dyDescent="0.25">
      <c r="A31" s="228"/>
      <c r="B31" s="512" t="s">
        <v>110</v>
      </c>
      <c r="C31" s="513"/>
      <c r="D31" s="514"/>
      <c r="E31" s="512" t="s">
        <v>108</v>
      </c>
      <c r="F31" s="513"/>
      <c r="G31" s="514"/>
      <c r="H31" s="512" t="s">
        <v>109</v>
      </c>
      <c r="I31" s="513"/>
      <c r="J31" s="514"/>
      <c r="K31" s="512" t="s">
        <v>75</v>
      </c>
      <c r="L31" s="513"/>
      <c r="M31" s="514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</row>
    <row r="35" spans="1:14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</row>
    <row r="40" spans="1:14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</row>
  </sheetData>
  <mergeCells count="15"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642A-FEC0-4EB5-BBA6-625178A6195B}">
  <dimension ref="A1:Q61"/>
  <sheetViews>
    <sheetView tabSelected="1" topLeftCell="L9" zoomScale="145" zoomScaleNormal="145" workbookViewId="0">
      <selection activeCell="Q19" sqref="Q19:Q27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4.140625" customWidth="1"/>
    <col min="5" max="5" width="14.85546875" customWidth="1"/>
    <col min="6" max="6" width="19.42578125" customWidth="1"/>
    <col min="7" max="7" width="19.5703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6" width="14.85546875" customWidth="1"/>
    <col min="17" max="17" width="15.28515625" customWidth="1"/>
  </cols>
  <sheetData>
    <row r="1" spans="1:17" ht="15.75" thickBot="1" x14ac:dyDescent="0.3">
      <c r="A1" s="473" t="s">
        <v>95</v>
      </c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473"/>
    </row>
    <row r="2" spans="1:17" x14ac:dyDescent="0.25">
      <c r="A2" s="228"/>
      <c r="B2" s="512" t="s">
        <v>110</v>
      </c>
      <c r="C2" s="513"/>
      <c r="D2" s="514"/>
      <c r="E2" s="512" t="s">
        <v>107</v>
      </c>
      <c r="F2" s="513"/>
      <c r="G2" s="514"/>
      <c r="H2" s="512" t="s">
        <v>109</v>
      </c>
      <c r="I2" s="513"/>
      <c r="J2" s="514"/>
      <c r="K2" s="512" t="s">
        <v>75</v>
      </c>
      <c r="L2" s="513"/>
      <c r="M2" s="514"/>
      <c r="N2" s="452" t="s">
        <v>129</v>
      </c>
      <c r="O2" s="516" t="s">
        <v>27</v>
      </c>
      <c r="P2" s="516"/>
      <c r="Q2" s="516"/>
    </row>
    <row r="3" spans="1:17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  <c r="O3" s="453" t="s">
        <v>121</v>
      </c>
      <c r="P3" s="453" t="s">
        <v>125</v>
      </c>
      <c r="Q3" s="453" t="s">
        <v>126</v>
      </c>
    </row>
    <row r="4" spans="1:17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  <c r="O4" s="86">
        <v>0.2230334321880649</v>
      </c>
      <c r="P4" s="86">
        <v>0.20455321949518118</v>
      </c>
      <c r="Q4" s="86">
        <v>0.20454360227175514</v>
      </c>
    </row>
    <row r="5" spans="1:17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  <c r="O5" s="86">
        <v>0.2230334321880649</v>
      </c>
      <c r="P5" s="86">
        <v>0.20455321949518118</v>
      </c>
      <c r="Q5" s="86">
        <v>0.20454360227175514</v>
      </c>
    </row>
    <row r="6" spans="1:17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  <c r="O6" s="220">
        <v>-0.31265838987341704</v>
      </c>
      <c r="P6" s="220">
        <v>-0.31662176778338602</v>
      </c>
      <c r="Q6" s="220">
        <v>-0.31661374974045781</v>
      </c>
    </row>
    <row r="7" spans="1:17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  <c r="O7" s="222">
        <v>-8.6110173743218735E-2</v>
      </c>
      <c r="P7" s="222">
        <v>-0.11018080455254639</v>
      </c>
      <c r="Q7" s="222">
        <v>-0.11017208412824342</v>
      </c>
    </row>
    <row r="8" spans="1:17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  <c r="O8" s="87">
        <v>5.3443295479204331E-2</v>
      </c>
      <c r="P8" s="87">
        <v>6.039280873795317E-2</v>
      </c>
      <c r="Q8" s="87">
        <v>6.0405779541984679E-2</v>
      </c>
    </row>
    <row r="9" spans="1:17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  <c r="O9" s="87">
        <v>5.3443295479204331E-2</v>
      </c>
      <c r="P9" s="87">
        <v>6.039280873795317E-2</v>
      </c>
      <c r="Q9" s="87">
        <v>6.0405779541984679E-2</v>
      </c>
    </row>
    <row r="10" spans="1:17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  <c r="O10" s="225">
        <v>-3.8375210126582203E-2</v>
      </c>
      <c r="P10" s="225">
        <v>-3.4741507318953639E-2</v>
      </c>
      <c r="Q10" s="225">
        <v>-3.4732918409770948E-2</v>
      </c>
    </row>
    <row r="11" spans="1:17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  <c r="O11" s="225">
        <v>-3.8375210126582203E-2</v>
      </c>
      <c r="P11" s="225">
        <v>-3.4741507318953639E-2</v>
      </c>
      <c r="Q11" s="225">
        <v>-3.4732918409770948E-2</v>
      </c>
    </row>
    <row r="12" spans="1:17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  <c r="O12" s="220">
        <v>-0.14280064578661794</v>
      </c>
      <c r="P12" s="220">
        <v>-0.16758290489215216</v>
      </c>
      <c r="Q12" s="220">
        <v>-0.16746416727938898</v>
      </c>
    </row>
    <row r="13" spans="1:17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  <c r="O13" s="220">
        <v>-0.14280064578661794</v>
      </c>
      <c r="P13" s="220">
        <v>-0.16758290489215216</v>
      </c>
      <c r="Q13" s="220">
        <v>-0.16746416727938898</v>
      </c>
    </row>
    <row r="14" spans="1:17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  <c r="O14" s="227">
        <v>-3.5635726524412284E-2</v>
      </c>
      <c r="P14" s="227">
        <v>-3.3385679140890294E-2</v>
      </c>
      <c r="Q14" s="227">
        <v>-3.3378369109007613E-2</v>
      </c>
    </row>
    <row r="15" spans="1:17" x14ac:dyDescent="0.25">
      <c r="F15">
        <v>0</v>
      </c>
    </row>
    <row r="16" spans="1:17" ht="15.75" thickBot="1" x14ac:dyDescent="0.3">
      <c r="A16" s="473" t="s">
        <v>105</v>
      </c>
      <c r="B16" s="515"/>
      <c r="C16" s="515"/>
      <c r="D16" s="515"/>
      <c r="E16" s="515"/>
      <c r="F16" s="515"/>
      <c r="G16" s="515"/>
      <c r="H16" s="515"/>
      <c r="I16" s="515"/>
      <c r="J16" s="515"/>
      <c r="K16" s="515"/>
      <c r="L16" s="515"/>
      <c r="M16" s="515"/>
      <c r="N16" s="473"/>
    </row>
    <row r="17" spans="1:17" x14ac:dyDescent="0.25">
      <c r="A17" s="228"/>
      <c r="B17" s="512" t="s">
        <v>110</v>
      </c>
      <c r="C17" s="513"/>
      <c r="D17" s="514"/>
      <c r="E17" s="512" t="s">
        <v>108</v>
      </c>
      <c r="F17" s="513"/>
      <c r="G17" s="514"/>
      <c r="H17" s="512" t="s">
        <v>109</v>
      </c>
      <c r="I17" s="513"/>
      <c r="J17" s="514"/>
      <c r="K17" s="512" t="s">
        <v>75</v>
      </c>
      <c r="L17" s="513"/>
      <c r="M17" s="514"/>
      <c r="N17" s="452" t="s">
        <v>129</v>
      </c>
      <c r="O17" s="516" t="s">
        <v>27</v>
      </c>
      <c r="P17" s="516"/>
      <c r="Q17" s="516"/>
    </row>
    <row r="18" spans="1:17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  <c r="O18" s="453" t="s">
        <v>121</v>
      </c>
      <c r="P18" s="453" t="s">
        <v>125</v>
      </c>
      <c r="Q18" s="453" t="s">
        <v>126</v>
      </c>
    </row>
    <row r="19" spans="1:17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  <c r="O19" s="86">
        <v>-0.25426105257495052</v>
      </c>
      <c r="P19" s="86">
        <v>-0.23784858917921259</v>
      </c>
      <c r="Q19" s="86">
        <v>-0.25646381521666273</v>
      </c>
    </row>
    <row r="20" spans="1:17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  <c r="O20" s="86">
        <v>-0.25426105257495052</v>
      </c>
      <c r="P20" s="86">
        <v>-0.23784858917921259</v>
      </c>
      <c r="Q20" s="86">
        <v>-0.25646381521666273</v>
      </c>
    </row>
    <row r="21" spans="1:17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  <c r="O21" s="454">
        <v>-0.32588985777528645</v>
      </c>
      <c r="P21" s="454">
        <v>-0.32194296104905268</v>
      </c>
      <c r="Q21" s="454">
        <v>-0.32648441197031308</v>
      </c>
    </row>
    <row r="22" spans="1:17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  <c r="O22" s="87">
        <v>9.0511453785373924E-2</v>
      </c>
      <c r="P22" s="87">
        <v>9.8870595823215071E-2</v>
      </c>
      <c r="Q22" s="87">
        <v>8.8871890830739209E-2</v>
      </c>
    </row>
    <row r="23" spans="1:17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  <c r="O23" s="87">
        <v>9.0511453785373924E-2</v>
      </c>
      <c r="P23" s="87">
        <v>9.8870595823215071E-2</v>
      </c>
      <c r="Q23" s="87">
        <v>8.8871890830739209E-2</v>
      </c>
    </row>
    <row r="24" spans="1:17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  <c r="O24" s="225">
        <v>-5.7166053639674974E-2</v>
      </c>
      <c r="P24" s="225">
        <v>-5.1068450937348228E-2</v>
      </c>
      <c r="Q24" s="225">
        <v>-5.8003155872635853E-2</v>
      </c>
    </row>
    <row r="25" spans="1:17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  <c r="O25" s="220">
        <v>-0.12387199390305322</v>
      </c>
      <c r="P25" s="220">
        <v>-0.12059113340456466</v>
      </c>
      <c r="Q25" s="220">
        <v>-0.12379754395977956</v>
      </c>
    </row>
    <row r="26" spans="1:17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  <c r="O26" s="220">
        <v>-0.12387199390305322</v>
      </c>
      <c r="P26" s="220">
        <v>-0.12059113340456466</v>
      </c>
      <c r="Q26" s="220">
        <v>-0.12379754395977956</v>
      </c>
    </row>
    <row r="27" spans="1:17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  <c r="O27" s="227">
        <v>-5.2281245372933521E-2</v>
      </c>
      <c r="P27" s="227">
        <v>-5.0699230181641519E-2</v>
      </c>
      <c r="Q27" s="227">
        <v>-5.2460135362221633E-2</v>
      </c>
    </row>
    <row r="30" spans="1:17" ht="15.75" thickBot="1" x14ac:dyDescent="0.3">
      <c r="A30" s="473" t="s">
        <v>106</v>
      </c>
      <c r="B30" s="515"/>
      <c r="C30" s="515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473"/>
    </row>
    <row r="31" spans="1:17" x14ac:dyDescent="0.25">
      <c r="A31" s="228"/>
      <c r="B31" s="512" t="s">
        <v>110</v>
      </c>
      <c r="C31" s="513"/>
      <c r="D31" s="514"/>
      <c r="E31" s="512" t="s">
        <v>108</v>
      </c>
      <c r="F31" s="513"/>
      <c r="G31" s="514"/>
      <c r="H31" s="512" t="s">
        <v>109</v>
      </c>
      <c r="I31" s="513"/>
      <c r="J31" s="514"/>
      <c r="K31" s="512" t="s">
        <v>75</v>
      </c>
      <c r="L31" s="513"/>
      <c r="M31" s="514"/>
      <c r="N31" s="452" t="s">
        <v>129</v>
      </c>
      <c r="O31" s="516" t="s">
        <v>27</v>
      </c>
      <c r="P31" s="516"/>
      <c r="Q31" s="516"/>
    </row>
    <row r="32" spans="1:17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  <c r="O32" s="453" t="s">
        <v>121</v>
      </c>
      <c r="P32" s="453" t="s">
        <v>125</v>
      </c>
      <c r="Q32" s="453" t="s">
        <v>126</v>
      </c>
    </row>
    <row r="33" spans="1:17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  <c r="O33" s="86">
        <v>-0.25426105257495052</v>
      </c>
      <c r="P33" s="86">
        <v>-0.23784858917921259</v>
      </c>
      <c r="Q33" s="86">
        <v>-0.25646381521666273</v>
      </c>
    </row>
    <row r="34" spans="1:17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  <c r="O34" s="454">
        <v>-0.32588985777528645</v>
      </c>
      <c r="P34" s="454">
        <v>-0.32194296104905268</v>
      </c>
      <c r="Q34" s="454">
        <v>-0.32648441197031308</v>
      </c>
    </row>
    <row r="35" spans="1:17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  <c r="O35" s="87">
        <v>9.0511453785373924E-2</v>
      </c>
      <c r="P35" s="87">
        <v>9.8870595823215071E-2</v>
      </c>
      <c r="Q35" s="87">
        <v>8.8871890830739209E-2</v>
      </c>
    </row>
    <row r="36" spans="1:17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  <c r="O36" s="87">
        <v>9.0511453785373924E-2</v>
      </c>
      <c r="P36" s="87">
        <v>9.8870595823215071E-2</v>
      </c>
      <c r="Q36" s="87">
        <v>8.8871890830739209E-2</v>
      </c>
    </row>
    <row r="37" spans="1:17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  <c r="O37" s="225">
        <v>-5.7166053639674974E-2</v>
      </c>
      <c r="P37" s="225">
        <v>-5.1068450937348228E-2</v>
      </c>
      <c r="Q37" s="225">
        <v>-5.8003155872635853E-2</v>
      </c>
    </row>
    <row r="38" spans="1:17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  <c r="O38" s="220">
        <v>-0.12387199390305322</v>
      </c>
      <c r="P38" s="220">
        <v>-0.12059113340456466</v>
      </c>
      <c r="Q38" s="220">
        <v>-0.12379754395977956</v>
      </c>
    </row>
    <row r="39" spans="1:17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  <c r="O39" s="220">
        <v>-0.12387199390305322</v>
      </c>
      <c r="P39" s="220">
        <v>-0.12059113340456466</v>
      </c>
      <c r="Q39" s="220">
        <v>-0.12379754395977956</v>
      </c>
    </row>
    <row r="40" spans="1:17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  <c r="O40" s="227">
        <v>-5.2281245372933521E-2</v>
      </c>
      <c r="P40" s="227">
        <v>-5.0699230181641519E-2</v>
      </c>
      <c r="Q40" s="227">
        <v>-5.2460135362221633E-2</v>
      </c>
    </row>
    <row r="43" spans="1:17" x14ac:dyDescent="0.25">
      <c r="B43" s="83" t="s">
        <v>122</v>
      </c>
      <c r="C43" s="83" t="s">
        <v>127</v>
      </c>
      <c r="D43" s="83" t="s">
        <v>127</v>
      </c>
      <c r="E43" s="83" t="s">
        <v>127</v>
      </c>
      <c r="G43" s="83" t="s">
        <v>128</v>
      </c>
      <c r="H43" s="83" t="s">
        <v>128</v>
      </c>
      <c r="I43" s="83" t="s">
        <v>128</v>
      </c>
    </row>
    <row r="44" spans="1:17" x14ac:dyDescent="0.25">
      <c r="B44" s="83" t="s">
        <v>124</v>
      </c>
      <c r="C44" s="83" t="s">
        <v>121</v>
      </c>
      <c r="D44" s="83" t="s">
        <v>125</v>
      </c>
      <c r="E44" s="83" t="s">
        <v>126</v>
      </c>
      <c r="G44" s="83" t="s">
        <v>121</v>
      </c>
      <c r="H44" s="83" t="s">
        <v>125</v>
      </c>
      <c r="I44" s="83" t="s">
        <v>126</v>
      </c>
    </row>
    <row r="45" spans="1:17" x14ac:dyDescent="0.25">
      <c r="B45" s="83" t="s">
        <v>114</v>
      </c>
      <c r="C45" s="451">
        <v>2.5814054651396399E-6</v>
      </c>
      <c r="D45" s="451">
        <v>2.36751411452756E-6</v>
      </c>
      <c r="E45" s="451">
        <v>2.3674028040712401E-6</v>
      </c>
      <c r="G45" s="85">
        <f>C45*86400</f>
        <v>0.2230334321880649</v>
      </c>
      <c r="H45" s="85">
        <f t="shared" ref="H45:I51" si="16">D45*86400</f>
        <v>0.20455321949518118</v>
      </c>
      <c r="I45" s="85">
        <f t="shared" si="16"/>
        <v>0.20454360227175514</v>
      </c>
    </row>
    <row r="46" spans="1:17" x14ac:dyDescent="0.25">
      <c r="B46" s="83" t="s">
        <v>115</v>
      </c>
      <c r="C46" s="451">
        <v>-3.6187313642756601E-6</v>
      </c>
      <c r="D46" s="451">
        <v>-3.66460379378919E-6</v>
      </c>
      <c r="E46" s="451">
        <v>-3.6645109923664098E-6</v>
      </c>
      <c r="G46" s="85">
        <f t="shared" ref="G46:G51" si="17">C46*86400</f>
        <v>-0.31265838987341704</v>
      </c>
      <c r="H46" s="85">
        <f t="shared" si="16"/>
        <v>-0.31662176778338602</v>
      </c>
      <c r="I46" s="85">
        <f t="shared" si="16"/>
        <v>-0.31661374974045781</v>
      </c>
    </row>
    <row r="47" spans="1:17" x14ac:dyDescent="0.25">
      <c r="B47" s="83" t="s">
        <v>116</v>
      </c>
      <c r="C47" s="451">
        <v>-9.9664552943540204E-7</v>
      </c>
      <c r="D47" s="451">
        <v>-1.27524079343225E-6</v>
      </c>
      <c r="E47" s="451">
        <v>-1.27513986259541E-6</v>
      </c>
      <c r="G47" s="85">
        <f t="shared" si="17"/>
        <v>-8.6110173743218735E-2</v>
      </c>
      <c r="H47" s="85">
        <f t="shared" si="16"/>
        <v>-0.11018080455254639</v>
      </c>
      <c r="I47" s="85">
        <f t="shared" si="16"/>
        <v>-0.11017208412824342</v>
      </c>
    </row>
    <row r="48" spans="1:17" x14ac:dyDescent="0.25">
      <c r="B48" s="83" t="s">
        <v>117</v>
      </c>
      <c r="C48" s="451">
        <v>6.1855666063893898E-7</v>
      </c>
      <c r="D48" s="451">
        <v>6.9899084187445799E-7</v>
      </c>
      <c r="E48" s="451">
        <v>6.9914096692111896E-7</v>
      </c>
      <c r="G48" s="85">
        <f t="shared" si="17"/>
        <v>5.3443295479204331E-2</v>
      </c>
      <c r="H48" s="85">
        <f t="shared" si="16"/>
        <v>6.039280873795317E-2</v>
      </c>
      <c r="I48" s="85">
        <f t="shared" si="16"/>
        <v>6.0405779541984679E-2</v>
      </c>
    </row>
    <row r="49" spans="2:9" x14ac:dyDescent="0.25">
      <c r="B49" s="83" t="s">
        <v>118</v>
      </c>
      <c r="C49" s="451">
        <v>-4.4415752461321998E-7</v>
      </c>
      <c r="D49" s="451">
        <v>-4.0210077915455599E-7</v>
      </c>
      <c r="E49" s="451">
        <v>-4.0200137048346001E-7</v>
      </c>
      <c r="G49" s="85">
        <f t="shared" si="17"/>
        <v>-3.8375210126582203E-2</v>
      </c>
      <c r="H49" s="85">
        <f t="shared" si="16"/>
        <v>-3.4741507318953639E-2</v>
      </c>
      <c r="I49" s="85">
        <f t="shared" si="16"/>
        <v>-3.4732918409770948E-2</v>
      </c>
    </row>
    <row r="50" spans="2:9" x14ac:dyDescent="0.25">
      <c r="B50" s="83" t="s">
        <v>119</v>
      </c>
      <c r="C50" s="451">
        <v>-1.6527852521599299E-6</v>
      </c>
      <c r="D50" s="451">
        <v>-1.9396169547702798E-6</v>
      </c>
      <c r="E50" s="451">
        <v>-1.93824267684478E-6</v>
      </c>
      <c r="G50" s="85">
        <f t="shared" si="17"/>
        <v>-0.14280064578661794</v>
      </c>
      <c r="H50" s="85">
        <f t="shared" si="16"/>
        <v>-0.16758290489215216</v>
      </c>
      <c r="I50" s="85">
        <f t="shared" si="16"/>
        <v>-0.16746416727938898</v>
      </c>
    </row>
    <row r="51" spans="2:9" x14ac:dyDescent="0.25">
      <c r="B51" s="83" t="s">
        <v>120</v>
      </c>
      <c r="C51" s="451">
        <v>-4.1245053847699401E-7</v>
      </c>
      <c r="D51" s="451">
        <v>-3.8640832338993398E-7</v>
      </c>
      <c r="E51" s="451">
        <v>-3.8632371653943999E-7</v>
      </c>
      <c r="G51" s="85">
        <f t="shared" si="17"/>
        <v>-3.5635726524412284E-2</v>
      </c>
      <c r="H51" s="85">
        <f t="shared" si="16"/>
        <v>-3.3385679140890294E-2</v>
      </c>
      <c r="I51" s="85">
        <f t="shared" si="16"/>
        <v>-3.3378369109007613E-2</v>
      </c>
    </row>
    <row r="52" spans="2:9" x14ac:dyDescent="0.25">
      <c r="B52" s="83"/>
      <c r="C52" s="83"/>
      <c r="D52" s="83"/>
      <c r="E52" s="83"/>
    </row>
    <row r="53" spans="2:9" x14ac:dyDescent="0.25">
      <c r="B53" s="83" t="s">
        <v>123</v>
      </c>
      <c r="C53" s="83" t="s">
        <v>127</v>
      </c>
      <c r="D53" s="83" t="s">
        <v>127</v>
      </c>
      <c r="E53" s="83" t="s">
        <v>127</v>
      </c>
      <c r="G53" s="83" t="s">
        <v>128</v>
      </c>
      <c r="H53" s="83" t="s">
        <v>128</v>
      </c>
      <c r="I53" s="83" t="s">
        <v>128</v>
      </c>
    </row>
    <row r="54" spans="2:9" x14ac:dyDescent="0.25">
      <c r="B54" s="83" t="s">
        <v>124</v>
      </c>
      <c r="C54" s="83" t="s">
        <v>121</v>
      </c>
      <c r="D54" s="83" t="s">
        <v>125</v>
      </c>
      <c r="E54" s="83" t="s">
        <v>126</v>
      </c>
      <c r="G54" s="83" t="s">
        <v>121</v>
      </c>
      <c r="H54" s="83" t="s">
        <v>125</v>
      </c>
      <c r="I54" s="83" t="s">
        <v>126</v>
      </c>
    </row>
    <row r="55" spans="2:9" x14ac:dyDescent="0.25">
      <c r="B55" s="83" t="s">
        <v>114</v>
      </c>
      <c r="C55" s="451">
        <v>-2.94283625665452E-6</v>
      </c>
      <c r="D55" s="451">
        <v>-2.7528771895742198E-6</v>
      </c>
      <c r="E55" s="451">
        <v>-2.9683311946372999E-6</v>
      </c>
      <c r="G55" s="85">
        <f>C55*86400</f>
        <v>-0.25426105257495052</v>
      </c>
      <c r="H55" s="85">
        <f t="shared" ref="H55:I61" si="18">D55*86400</f>
        <v>-0.23784858917921259</v>
      </c>
      <c r="I55" s="85">
        <f t="shared" si="18"/>
        <v>-0.25646381521666273</v>
      </c>
    </row>
    <row r="56" spans="2:9" x14ac:dyDescent="0.25">
      <c r="B56" s="83" t="s">
        <v>115</v>
      </c>
      <c r="C56" s="451">
        <v>-3.7718733538806301E-6</v>
      </c>
      <c r="D56" s="451">
        <v>-3.7261916788084799E-6</v>
      </c>
      <c r="E56" s="451">
        <v>-3.7787547681749199E-6</v>
      </c>
      <c r="G56" s="85">
        <f t="shared" ref="G56:G61" si="19">C56*86400</f>
        <v>-0.32588985777528645</v>
      </c>
      <c r="H56" s="85">
        <f t="shared" si="18"/>
        <v>-0.32194296104905268</v>
      </c>
      <c r="I56" s="85">
        <f t="shared" si="18"/>
        <v>-0.32648441197031308</v>
      </c>
    </row>
    <row r="57" spans="2:9" x14ac:dyDescent="0.25">
      <c r="B57" s="83" t="s">
        <v>116</v>
      </c>
      <c r="C57" s="451">
        <v>-3.4803121322499199E-6</v>
      </c>
      <c r="D57" s="451">
        <v>-3.5245284118504102E-6</v>
      </c>
      <c r="E57" s="451">
        <v>-3.46758151783576E-6</v>
      </c>
      <c r="G57" s="85">
        <f t="shared" si="19"/>
        <v>-0.30069896822639308</v>
      </c>
      <c r="H57" s="85">
        <f t="shared" si="18"/>
        <v>-0.30451925478387543</v>
      </c>
      <c r="I57" s="85">
        <f t="shared" si="18"/>
        <v>-0.29959904314100966</v>
      </c>
    </row>
    <row r="58" spans="2:9" x14ac:dyDescent="0.25">
      <c r="B58" s="83" t="s">
        <v>117</v>
      </c>
      <c r="C58" s="451">
        <v>1.04758627066405E-6</v>
      </c>
      <c r="D58" s="451">
        <v>1.14433559980573E-6</v>
      </c>
      <c r="E58" s="451">
        <v>1.0286098475780001E-6</v>
      </c>
      <c r="G58" s="85">
        <f t="shared" si="19"/>
        <v>9.0511453785373924E-2</v>
      </c>
      <c r="H58" s="85">
        <f t="shared" si="18"/>
        <v>9.8870595823215071E-2</v>
      </c>
      <c r="I58" s="85">
        <f t="shared" si="18"/>
        <v>8.8871890830739209E-2</v>
      </c>
    </row>
    <row r="59" spans="2:9" x14ac:dyDescent="0.25">
      <c r="B59" s="83" t="s">
        <v>118</v>
      </c>
      <c r="C59" s="451">
        <v>-6.6164413934808996E-7</v>
      </c>
      <c r="D59" s="451">
        <v>-5.9107003399708597E-7</v>
      </c>
      <c r="E59" s="451">
        <v>-6.7133282259995204E-7</v>
      </c>
      <c r="G59" s="85">
        <f t="shared" si="19"/>
        <v>-5.7166053639674974E-2</v>
      </c>
      <c r="H59" s="85">
        <f t="shared" si="18"/>
        <v>-5.1068450937348228E-2</v>
      </c>
      <c r="I59" s="85">
        <f t="shared" si="18"/>
        <v>-5.8003155872635853E-2</v>
      </c>
    </row>
    <row r="60" spans="2:9" x14ac:dyDescent="0.25">
      <c r="B60" s="83" t="s">
        <v>119</v>
      </c>
      <c r="C60" s="451">
        <v>-1.43370363313719E-6</v>
      </c>
      <c r="D60" s="451">
        <v>-1.39573071070098E-6</v>
      </c>
      <c r="E60" s="451">
        <v>-1.43284194397893E-6</v>
      </c>
      <c r="G60" s="85">
        <f t="shared" si="19"/>
        <v>-0.12387199390305322</v>
      </c>
      <c r="H60" s="85">
        <f t="shared" si="18"/>
        <v>-0.12059113340456466</v>
      </c>
      <c r="I60" s="85">
        <f t="shared" si="18"/>
        <v>-0.12379754395977956</v>
      </c>
    </row>
    <row r="61" spans="2:9" x14ac:dyDescent="0.25">
      <c r="B61" s="83" t="s">
        <v>120</v>
      </c>
      <c r="C61" s="451">
        <v>-6.0510700663117501E-7</v>
      </c>
      <c r="D61" s="451">
        <v>-5.8679664562085095E-7</v>
      </c>
      <c r="E61" s="451">
        <v>-6.0717749261830596E-7</v>
      </c>
      <c r="G61" s="85">
        <f t="shared" si="19"/>
        <v>-5.2281245372933521E-2</v>
      </c>
      <c r="H61" s="85">
        <f t="shared" si="18"/>
        <v>-5.0699230181641519E-2</v>
      </c>
      <c r="I61" s="85">
        <f t="shared" si="18"/>
        <v>-5.2460135362221633E-2</v>
      </c>
    </row>
  </sheetData>
  <mergeCells count="18">
    <mergeCell ref="O2:Q2"/>
    <mergeCell ref="O17:Q17"/>
    <mergeCell ref="O31:Q31"/>
    <mergeCell ref="B17:D17"/>
    <mergeCell ref="E17:G17"/>
    <mergeCell ref="H17:J17"/>
    <mergeCell ref="K17:M17"/>
    <mergeCell ref="A30:N30"/>
    <mergeCell ref="B31:D31"/>
    <mergeCell ref="E31:G31"/>
    <mergeCell ref="H31:J31"/>
    <mergeCell ref="K31:M31"/>
    <mergeCell ref="A16:N16"/>
    <mergeCell ref="A1:N1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8B6D-5744-4848-BD28-65F15975BD28}">
  <dimension ref="A1:O66"/>
  <sheetViews>
    <sheetView topLeftCell="K1" zoomScale="175" zoomScaleNormal="175" workbookViewId="0">
      <selection activeCell="O4" sqref="O4:O1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4.140625" customWidth="1"/>
    <col min="5" max="5" width="14.85546875" customWidth="1"/>
    <col min="6" max="6" width="19.42578125" customWidth="1"/>
    <col min="7" max="7" width="19.5703125" customWidth="1"/>
    <col min="8" max="8" width="14.42578125" customWidth="1"/>
    <col min="9" max="9" width="18.28515625" customWidth="1"/>
    <col min="10" max="10" width="19.28515625" customWidth="1"/>
    <col min="11" max="11" width="17.5703125" customWidth="1"/>
    <col min="12" max="12" width="16.42578125" customWidth="1"/>
    <col min="13" max="13" width="13" customWidth="1"/>
    <col min="14" max="14" width="12.42578125" customWidth="1"/>
    <col min="15" max="16" width="14.85546875" customWidth="1"/>
    <col min="17" max="17" width="15.28515625" customWidth="1"/>
  </cols>
  <sheetData>
    <row r="1" spans="1:15" ht="15.75" thickBot="1" x14ac:dyDescent="0.3">
      <c r="A1" s="473" t="s">
        <v>95</v>
      </c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473"/>
    </row>
    <row r="2" spans="1:15" x14ac:dyDescent="0.25">
      <c r="A2" s="228"/>
      <c r="B2" s="512" t="s">
        <v>110</v>
      </c>
      <c r="C2" s="513"/>
      <c r="D2" s="514"/>
      <c r="E2" s="512" t="s">
        <v>107</v>
      </c>
      <c r="F2" s="513"/>
      <c r="G2" s="514"/>
      <c r="H2" s="512" t="s">
        <v>109</v>
      </c>
      <c r="I2" s="513"/>
      <c r="J2" s="514"/>
      <c r="K2" s="512" t="s">
        <v>75</v>
      </c>
      <c r="L2" s="513"/>
      <c r="M2" s="514"/>
      <c r="N2" s="455" t="s">
        <v>125</v>
      </c>
      <c r="O2" s="455" t="s">
        <v>132</v>
      </c>
    </row>
    <row r="3" spans="1:15" x14ac:dyDescent="0.25">
      <c r="A3" s="229" t="s">
        <v>76</v>
      </c>
      <c r="B3" s="237" t="s">
        <v>77</v>
      </c>
      <c r="C3" s="455" t="s">
        <v>96</v>
      </c>
      <c r="D3" s="238" t="s">
        <v>78</v>
      </c>
      <c r="E3" s="237" t="s">
        <v>77</v>
      </c>
      <c r="F3" s="455" t="s">
        <v>97</v>
      </c>
      <c r="G3" s="238" t="s">
        <v>78</v>
      </c>
      <c r="H3" s="237" t="s">
        <v>77</v>
      </c>
      <c r="I3" s="455" t="s">
        <v>98</v>
      </c>
      <c r="J3" s="238" t="s">
        <v>78</v>
      </c>
      <c r="K3" s="237" t="s">
        <v>77</v>
      </c>
      <c r="L3" s="455" t="s">
        <v>99</v>
      </c>
      <c r="M3" s="238" t="s">
        <v>78</v>
      </c>
      <c r="N3" s="455" t="s">
        <v>128</v>
      </c>
      <c r="O3" s="455" t="s">
        <v>128</v>
      </c>
    </row>
    <row r="4" spans="1:15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0.20960972500668337</v>
      </c>
      <c r="O4" s="86">
        <v>0.20959620214037472</v>
      </c>
    </row>
    <row r="5" spans="1:15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0.20960972500668337</v>
      </c>
      <c r="O5" s="86">
        <v>0.20959620214037472</v>
      </c>
    </row>
    <row r="6" spans="1:15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-0.31576771404485138</v>
      </c>
      <c r="O6" s="220">
        <v>-0.31576335244827208</v>
      </c>
    </row>
    <row r="7" spans="1:15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-0.10396655827028008</v>
      </c>
      <c r="O7" s="222">
        <v>-0.10396912797243159</v>
      </c>
    </row>
    <row r="8" spans="1:15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5.8885755650827112E-2</v>
      </c>
      <c r="O8" s="87">
        <v>5.8896625636451864E-2</v>
      </c>
    </row>
    <row r="9" spans="1:15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5.8885755650827112E-2</v>
      </c>
      <c r="O9" s="87">
        <v>5.8896625636451864E-2</v>
      </c>
    </row>
    <row r="10" spans="1:15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-3.557691394102673E-2</v>
      </c>
      <c r="O10" s="225">
        <v>-3.5569892596116294E-2</v>
      </c>
    </row>
    <row r="11" spans="1:15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-3.557691394102673E-2</v>
      </c>
      <c r="O11" s="225">
        <v>-3.5569892596116294E-2</v>
      </c>
    </row>
    <row r="12" spans="1:15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-0.16099541876210602</v>
      </c>
      <c r="O12" s="220">
        <v>-0.16092271043685474</v>
      </c>
    </row>
    <row r="13" spans="1:15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-0.16099541876210602</v>
      </c>
      <c r="O13" s="220">
        <v>-0.16092271043685474</v>
      </c>
    </row>
    <row r="14" spans="1:15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-3.4054601222328014E-2</v>
      </c>
      <c r="O14" s="227">
        <v>-3.4048653209949625E-2</v>
      </c>
    </row>
    <row r="15" spans="1:15" x14ac:dyDescent="0.25">
      <c r="F15">
        <v>0</v>
      </c>
    </row>
    <row r="16" spans="1:15" ht="15.75" thickBot="1" x14ac:dyDescent="0.3">
      <c r="A16" s="473" t="s">
        <v>105</v>
      </c>
      <c r="B16" s="515"/>
      <c r="C16" s="515"/>
      <c r="D16" s="515"/>
      <c r="E16" s="515"/>
      <c r="F16" s="515"/>
      <c r="G16" s="515"/>
      <c r="H16" s="515"/>
      <c r="I16" s="515"/>
      <c r="J16" s="515"/>
      <c r="K16" s="515"/>
      <c r="L16" s="515"/>
      <c r="M16" s="515"/>
      <c r="N16" s="473"/>
    </row>
    <row r="17" spans="1:15" x14ac:dyDescent="0.25">
      <c r="A17" s="228"/>
      <c r="B17" s="512" t="s">
        <v>110</v>
      </c>
      <c r="C17" s="513"/>
      <c r="D17" s="514"/>
      <c r="E17" s="512" t="s">
        <v>108</v>
      </c>
      <c r="F17" s="513"/>
      <c r="G17" s="514"/>
      <c r="H17" s="512" t="s">
        <v>109</v>
      </c>
      <c r="I17" s="513"/>
      <c r="J17" s="514"/>
      <c r="K17" s="512" t="s">
        <v>75</v>
      </c>
      <c r="L17" s="513"/>
      <c r="M17" s="514"/>
      <c r="N17" s="455" t="s">
        <v>125</v>
      </c>
      <c r="O17" s="455" t="s">
        <v>132</v>
      </c>
    </row>
    <row r="18" spans="1:15" x14ac:dyDescent="0.25">
      <c r="A18" s="229" t="s">
        <v>76</v>
      </c>
      <c r="B18" s="237" t="s">
        <v>77</v>
      </c>
      <c r="C18" s="455" t="s">
        <v>96</v>
      </c>
      <c r="D18" s="238" t="s">
        <v>78</v>
      </c>
      <c r="E18" s="237" t="s">
        <v>77</v>
      </c>
      <c r="F18" s="455" t="s">
        <v>97</v>
      </c>
      <c r="G18" s="238" t="s">
        <v>78</v>
      </c>
      <c r="H18" s="237" t="s">
        <v>77</v>
      </c>
      <c r="I18" s="455" t="s">
        <v>98</v>
      </c>
      <c r="J18" s="238" t="s">
        <v>78</v>
      </c>
      <c r="K18" s="237" t="s">
        <v>77</v>
      </c>
      <c r="L18" s="455" t="s">
        <v>99</v>
      </c>
      <c r="M18" s="238" t="s">
        <v>78</v>
      </c>
      <c r="N18" s="455" t="s">
        <v>128</v>
      </c>
      <c r="O18" s="455" t="s">
        <v>128</v>
      </c>
    </row>
    <row r="19" spans="1:15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-0.25818511900552271</v>
      </c>
      <c r="O19" s="379">
        <v>-0.26382449170372119</v>
      </c>
    </row>
    <row r="20" spans="1:15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-0.25818511900552271</v>
      </c>
      <c r="O20" s="379">
        <v>-0.26382449170372119</v>
      </c>
    </row>
    <row r="21" spans="1:15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-0.32157676478138891</v>
      </c>
      <c r="O21" s="422">
        <v>-0.32483084673747942</v>
      </c>
    </row>
    <row r="22" spans="1:15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9.8730196668810138E-2</v>
      </c>
      <c r="O22" s="381">
        <v>9.1886448947782459E-2</v>
      </c>
    </row>
    <row r="23" spans="1:15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9.8730196668810138E-2</v>
      </c>
      <c r="O23" s="381">
        <v>9.1886448947782459E-2</v>
      </c>
    </row>
    <row r="24" spans="1:15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-5.0844444661217549E-2</v>
      </c>
      <c r="O24" s="225">
        <v>-5.5721251224825928E-2</v>
      </c>
    </row>
    <row r="25" spans="1:15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-0.11914512175067271</v>
      </c>
      <c r="O25" s="380">
        <v>-0.12190689574775568</v>
      </c>
    </row>
    <row r="26" spans="1:15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-0.11914512175067271</v>
      </c>
      <c r="O26" s="380">
        <v>-0.12190689574775568</v>
      </c>
    </row>
    <row r="27" spans="1:15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-5.1937283954001393E-2</v>
      </c>
      <c r="O27" s="382">
        <v>-5.2687509546629693E-2</v>
      </c>
    </row>
    <row r="30" spans="1:15" ht="15.75" thickBot="1" x14ac:dyDescent="0.3">
      <c r="A30" s="473" t="s">
        <v>106</v>
      </c>
      <c r="B30" s="515"/>
      <c r="C30" s="515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473"/>
    </row>
    <row r="31" spans="1:15" x14ac:dyDescent="0.25">
      <c r="A31" s="228"/>
      <c r="B31" s="512" t="s">
        <v>110</v>
      </c>
      <c r="C31" s="513"/>
      <c r="D31" s="514"/>
      <c r="E31" s="512" t="s">
        <v>108</v>
      </c>
      <c r="F31" s="513"/>
      <c r="G31" s="514"/>
      <c r="H31" s="512" t="s">
        <v>109</v>
      </c>
      <c r="I31" s="513"/>
      <c r="J31" s="514"/>
      <c r="K31" s="512" t="s">
        <v>75</v>
      </c>
      <c r="L31" s="513"/>
      <c r="M31" s="514"/>
      <c r="N31" s="455" t="s">
        <v>125</v>
      </c>
      <c r="O31" s="455" t="s">
        <v>132</v>
      </c>
    </row>
    <row r="32" spans="1:15" x14ac:dyDescent="0.25">
      <c r="A32" s="229" t="s">
        <v>76</v>
      </c>
      <c r="B32" s="237" t="s">
        <v>77</v>
      </c>
      <c r="C32" s="455" t="s">
        <v>96</v>
      </c>
      <c r="D32" s="238" t="s">
        <v>78</v>
      </c>
      <c r="E32" s="237" t="s">
        <v>77</v>
      </c>
      <c r="F32" s="455" t="s">
        <v>97</v>
      </c>
      <c r="G32" s="238" t="s">
        <v>78</v>
      </c>
      <c r="H32" s="237" t="s">
        <v>77</v>
      </c>
      <c r="I32" s="455" t="s">
        <v>98</v>
      </c>
      <c r="J32" s="238" t="s">
        <v>78</v>
      </c>
      <c r="K32" s="237" t="s">
        <v>77</v>
      </c>
      <c r="L32" s="455" t="s">
        <v>99</v>
      </c>
      <c r="M32" s="238" t="s">
        <v>78</v>
      </c>
      <c r="N32" s="455" t="s">
        <v>128</v>
      </c>
      <c r="O32" s="455" t="s">
        <v>128</v>
      </c>
    </row>
    <row r="33" spans="1:15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-0.25818511900552271</v>
      </c>
      <c r="O33" s="379">
        <v>-0.26382449170372119</v>
      </c>
    </row>
    <row r="34" spans="1:15" x14ac:dyDescent="0.25">
      <c r="A34" s="231" t="s">
        <v>80</v>
      </c>
      <c r="B34" s="239">
        <v>1.1436999999999999</v>
      </c>
      <c r="C34" s="443">
        <v>0.69650000000000001</v>
      </c>
      <c r="D34" s="240">
        <v>1.642067480258435</v>
      </c>
      <c r="E34" s="242">
        <v>5.572280000000001</v>
      </c>
      <c r="F34" s="441">
        <v>5.7776999999999994</v>
      </c>
      <c r="G34" s="240">
        <v>0.964446059850806</v>
      </c>
      <c r="H34" s="242">
        <v>2.2148485174720722</v>
      </c>
      <c r="I34" s="440">
        <v>4.2427262400605823</v>
      </c>
      <c r="J34" s="240">
        <v>0.52203427516936518</v>
      </c>
      <c r="K34" s="239">
        <v>0.11306722777991254</v>
      </c>
      <c r="L34" s="440">
        <v>0.24768143380032806</v>
      </c>
      <c r="M34" s="420">
        <v>0.45650263746076064</v>
      </c>
      <c r="N34" s="422">
        <v>-0.25818511900552271</v>
      </c>
      <c r="O34" s="422">
        <v>-0.26382449170372119</v>
      </c>
    </row>
    <row r="35" spans="1:15" x14ac:dyDescent="0.25">
      <c r="A35" s="233" t="s">
        <v>83</v>
      </c>
      <c r="B35" s="239">
        <v>-2.7269000000000001</v>
      </c>
      <c r="C35" s="443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41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40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40">
        <f t="shared" ref="L35:L40" si="14">L22</f>
        <v>0.45884337735094055</v>
      </c>
      <c r="M35" s="420">
        <f t="shared" ref="M35:M39" si="15">K35/L35</f>
        <v>-0.2142122573951242</v>
      </c>
      <c r="N35" s="381">
        <v>9.8730196668810138E-2</v>
      </c>
      <c r="O35" s="381">
        <v>9.1886448947782459E-2</v>
      </c>
    </row>
    <row r="36" spans="1:15" x14ac:dyDescent="0.25">
      <c r="A36" s="233" t="s">
        <v>84</v>
      </c>
      <c r="B36" s="239">
        <v>-3.7258000000000004</v>
      </c>
      <c r="C36" s="443">
        <f t="shared" si="8"/>
        <v>6.3470000000000004</v>
      </c>
      <c r="D36" s="240">
        <f t="shared" si="9"/>
        <v>-0.58701748857728064</v>
      </c>
      <c r="E36" s="242">
        <v>0.20527559701143749</v>
      </c>
      <c r="F36" s="441">
        <f t="shared" si="10"/>
        <v>8.2335999999999991</v>
      </c>
      <c r="G36" s="240">
        <f t="shared" si="11"/>
        <v>2.4931451249931683E-2</v>
      </c>
      <c r="H36" s="242">
        <v>0.76175130767380761</v>
      </c>
      <c r="I36" s="440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40">
        <f t="shared" si="14"/>
        <v>0.53364981622151375</v>
      </c>
      <c r="M36" s="420">
        <f t="shared" si="15"/>
        <v>-0.12091619396052281</v>
      </c>
      <c r="N36" s="381">
        <v>9.8730196668810138E-2</v>
      </c>
      <c r="O36" s="381">
        <v>9.1886448947782459E-2</v>
      </c>
    </row>
    <row r="37" spans="1:15" x14ac:dyDescent="0.25">
      <c r="A37" s="234" t="s">
        <v>86</v>
      </c>
      <c r="B37" s="239">
        <v>-5.5202999999999998</v>
      </c>
      <c r="C37" s="443">
        <f t="shared" si="8"/>
        <v>6.3075000000000001</v>
      </c>
      <c r="D37" s="240">
        <f t="shared" si="9"/>
        <v>-0.87519619500594525</v>
      </c>
      <c r="E37" s="242">
        <v>0.25186380023202659</v>
      </c>
      <c r="F37" s="441">
        <f t="shared" si="10"/>
        <v>6.8244000000000007</v>
      </c>
      <c r="G37" s="240">
        <f t="shared" si="11"/>
        <v>3.6906365428759531E-2</v>
      </c>
      <c r="H37" s="242">
        <v>0.65548799899290877</v>
      </c>
      <c r="I37" s="440">
        <f t="shared" si="12"/>
        <v>3.4966024327251528</v>
      </c>
      <c r="J37" s="240">
        <f t="shared" si="13"/>
        <v>0.18746426326828355</v>
      </c>
      <c r="K37" s="239">
        <v>4.5248200775063058E-2</v>
      </c>
      <c r="L37" s="440">
        <f t="shared" si="14"/>
        <v>0.23523687411480473</v>
      </c>
      <c r="M37" s="420">
        <f t="shared" si="15"/>
        <v>0.19235164956740658</v>
      </c>
      <c r="N37" s="225">
        <v>-5.0844444661217549E-2</v>
      </c>
      <c r="O37" s="225">
        <v>-5.5721251224825928E-2</v>
      </c>
    </row>
    <row r="38" spans="1:15" x14ac:dyDescent="0.25">
      <c r="A38" s="235" t="s">
        <v>87</v>
      </c>
      <c r="B38" s="239">
        <v>-2.0448999999999997</v>
      </c>
      <c r="C38" s="443">
        <f t="shared" si="8"/>
        <v>3.1258999999999997</v>
      </c>
      <c r="D38" s="240">
        <f t="shared" si="9"/>
        <v>-0.65417959627627242</v>
      </c>
      <c r="E38" s="242">
        <v>1.849413921397858</v>
      </c>
      <c r="F38" s="441">
        <f t="shared" si="10"/>
        <v>7.5085999999999995</v>
      </c>
      <c r="G38" s="240">
        <f t="shared" si="11"/>
        <v>0.24630609186770611</v>
      </c>
      <c r="H38" s="242">
        <v>0.63760360773591351</v>
      </c>
      <c r="I38" s="440">
        <f t="shared" si="12"/>
        <v>4.2943881967213136</v>
      </c>
      <c r="J38" s="240">
        <f t="shared" si="13"/>
        <v>0.14847367739663409</v>
      </c>
      <c r="K38" s="239">
        <v>1.9282470866228862E-2</v>
      </c>
      <c r="L38" s="440">
        <f t="shared" si="14"/>
        <v>0.27809010795681738</v>
      </c>
      <c r="M38" s="420">
        <f t="shared" si="15"/>
        <v>6.9338931211544927E-2</v>
      </c>
      <c r="N38" s="380">
        <v>-0.11914512175067271</v>
      </c>
      <c r="O38" s="380">
        <v>-0.12190689574775568</v>
      </c>
    </row>
    <row r="39" spans="1:15" x14ac:dyDescent="0.25">
      <c r="A39" s="235" t="s">
        <v>88</v>
      </c>
      <c r="B39" s="239">
        <v>-0.77380000000000015</v>
      </c>
      <c r="C39" s="443">
        <f t="shared" si="8"/>
        <v>1.2892000000000001</v>
      </c>
      <c r="D39" s="240">
        <f t="shared" si="9"/>
        <v>-0.60021718895439036</v>
      </c>
      <c r="E39" s="242">
        <v>-0.87190683761703458</v>
      </c>
      <c r="F39" s="441">
        <f t="shared" si="10"/>
        <v>8.2502999999999993</v>
      </c>
      <c r="G39" s="240">
        <f t="shared" si="11"/>
        <v>-0.10568183431112016</v>
      </c>
      <c r="H39" s="242">
        <v>0.51081309197247027</v>
      </c>
      <c r="I39" s="440">
        <f t="shared" si="12"/>
        <v>5.5288184321347602</v>
      </c>
      <c r="J39" s="240">
        <f t="shared" si="13"/>
        <v>9.2391005102194612E-2</v>
      </c>
      <c r="K39" s="239">
        <v>0.10979374564456568</v>
      </c>
      <c r="L39" s="440">
        <f t="shared" si="14"/>
        <v>0.3598969808875932</v>
      </c>
      <c r="M39" s="420">
        <f t="shared" si="15"/>
        <v>0.30506992688237528</v>
      </c>
      <c r="N39" s="380">
        <v>-0.11914512175067271</v>
      </c>
      <c r="O39" s="380">
        <v>-0.12190689574775568</v>
      </c>
    </row>
    <row r="40" spans="1:15" x14ac:dyDescent="0.25">
      <c r="A40" s="236" t="s">
        <v>89</v>
      </c>
      <c r="B40" s="239">
        <v>-0.69299999999999962</v>
      </c>
      <c r="C40" s="443">
        <f t="shared" si="8"/>
        <v>2.1473999999999998</v>
      </c>
      <c r="D40" s="240">
        <f t="shared" si="9"/>
        <v>-0.32271584241408202</v>
      </c>
      <c r="E40" s="242">
        <v>-0.90590974459061657</v>
      </c>
      <c r="F40" s="441">
        <f t="shared" si="10"/>
        <v>9.2515999999999998</v>
      </c>
      <c r="G40" s="240">
        <f t="shared" si="11"/>
        <v>-9.7919251220396103E-2</v>
      </c>
      <c r="H40" s="242">
        <v>2.7966349436854614</v>
      </c>
      <c r="I40" s="440">
        <f t="shared" si="12"/>
        <v>4.0606493176648994</v>
      </c>
      <c r="J40" s="240">
        <f t="shared" si="13"/>
        <v>0.68871619411195129</v>
      </c>
      <c r="K40" s="239">
        <v>0.20807480090515129</v>
      </c>
      <c r="L40" s="440">
        <f t="shared" si="14"/>
        <v>0.28163472327520855</v>
      </c>
      <c r="M40" s="420">
        <f>K40/L40</f>
        <v>0.73881089123312471</v>
      </c>
      <c r="N40" s="382">
        <v>-5.1937283954001393E-2</v>
      </c>
      <c r="O40" s="382">
        <v>-5.2687509546629693E-2</v>
      </c>
    </row>
    <row r="43" spans="1:15" x14ac:dyDescent="0.25">
      <c r="B43" s="83" t="s">
        <v>122</v>
      </c>
      <c r="C43" s="83" t="s">
        <v>127</v>
      </c>
      <c r="D43" s="83" t="s">
        <v>127</v>
      </c>
      <c r="F43" s="83" t="s">
        <v>128</v>
      </c>
      <c r="G43" s="83" t="s">
        <v>128</v>
      </c>
      <c r="I43" t="s">
        <v>130</v>
      </c>
      <c r="J43" s="517" t="s">
        <v>27</v>
      </c>
      <c r="K43" s="518"/>
    </row>
    <row r="44" spans="1:15" x14ac:dyDescent="0.25">
      <c r="B44" s="83" t="s">
        <v>124</v>
      </c>
      <c r="C44" s="83" t="s">
        <v>125</v>
      </c>
      <c r="D44" s="83" t="s">
        <v>126</v>
      </c>
      <c r="F44" s="83" t="s">
        <v>125</v>
      </c>
      <c r="G44" s="83" t="s">
        <v>126</v>
      </c>
      <c r="I44" s="57" t="s">
        <v>131</v>
      </c>
      <c r="J44" s="455" t="s">
        <v>125</v>
      </c>
      <c r="K44" s="455" t="s">
        <v>132</v>
      </c>
    </row>
    <row r="45" spans="1:15" x14ac:dyDescent="0.25">
      <c r="B45" s="83" t="s">
        <v>114</v>
      </c>
      <c r="C45" s="465">
        <v>2.4260384838736502E-6</v>
      </c>
      <c r="D45" s="465">
        <v>2.4258819692173E-6</v>
      </c>
      <c r="F45" s="85">
        <f t="shared" ref="F45:G51" si="16">C45*86400</f>
        <v>0.20960972500668337</v>
      </c>
      <c r="G45" s="85">
        <f t="shared" si="16"/>
        <v>0.20959620214037472</v>
      </c>
      <c r="I45" s="456">
        <v>-0.41446964008822845</v>
      </c>
      <c r="J45" s="86">
        <v>0.20960972500668337</v>
      </c>
      <c r="K45" s="86">
        <v>0.20959620214037472</v>
      </c>
    </row>
    <row r="46" spans="1:15" x14ac:dyDescent="0.25">
      <c r="B46" s="83" t="s">
        <v>115</v>
      </c>
      <c r="C46" s="465">
        <v>-3.6547189125561499E-6</v>
      </c>
      <c r="D46" s="465">
        <v>-3.6546684311142599E-6</v>
      </c>
      <c r="F46" s="85">
        <f t="shared" si="16"/>
        <v>-0.31576771404485138</v>
      </c>
      <c r="G46" s="85">
        <f t="shared" si="16"/>
        <v>-0.31576335244827208</v>
      </c>
      <c r="I46" s="456">
        <v>-0.50920004601714819</v>
      </c>
      <c r="J46" s="86">
        <v>0.20960972500668337</v>
      </c>
      <c r="K46" s="86">
        <v>0.20959620214037472</v>
      </c>
    </row>
    <row r="47" spans="1:15" x14ac:dyDescent="0.25">
      <c r="B47" s="83" t="s">
        <v>116</v>
      </c>
      <c r="C47" s="465">
        <v>-1.2033166466467601E-6</v>
      </c>
      <c r="D47" s="465">
        <v>-1.20334638856981E-6</v>
      </c>
      <c r="F47" s="85">
        <f t="shared" si="16"/>
        <v>-0.10396655827028008</v>
      </c>
      <c r="G47" s="85">
        <f t="shared" si="16"/>
        <v>-0.10396912797243159</v>
      </c>
      <c r="I47" s="457">
        <v>0.50971708940059157</v>
      </c>
      <c r="J47" s="220">
        <v>-0.31576771404485138</v>
      </c>
      <c r="K47" s="220">
        <v>-0.31576335244827208</v>
      </c>
    </row>
    <row r="48" spans="1:15" x14ac:dyDescent="0.25">
      <c r="B48" s="83" t="s">
        <v>117</v>
      </c>
      <c r="C48" s="465">
        <v>6.8154809781049898E-7</v>
      </c>
      <c r="D48" s="465">
        <v>6.8167390782930399E-7</v>
      </c>
      <c r="F48" s="85">
        <f t="shared" si="16"/>
        <v>5.8885755650827112E-2</v>
      </c>
      <c r="G48" s="85">
        <f t="shared" si="16"/>
        <v>5.8896625636451864E-2</v>
      </c>
      <c r="I48" s="458">
        <v>0.2198676282142184</v>
      </c>
      <c r="J48" s="222">
        <v>-0.10396655827028008</v>
      </c>
      <c r="K48" s="222">
        <v>-0.10396912797243159</v>
      </c>
    </row>
    <row r="49" spans="2:11" x14ac:dyDescent="0.25">
      <c r="B49" s="83" t="s">
        <v>118</v>
      </c>
      <c r="C49" s="465">
        <v>-4.1176983728040198E-7</v>
      </c>
      <c r="D49" s="465">
        <v>-4.1168857171430898E-7</v>
      </c>
      <c r="F49" s="85">
        <f t="shared" si="16"/>
        <v>-3.557691394102673E-2</v>
      </c>
      <c r="G49" s="85">
        <f t="shared" si="16"/>
        <v>-3.5569892596116294E-2</v>
      </c>
      <c r="I49" s="459">
        <v>-0.41894839131562506</v>
      </c>
      <c r="J49" s="87">
        <v>5.8885755650827112E-2</v>
      </c>
      <c r="K49" s="87">
        <v>5.8896625636451864E-2</v>
      </c>
    </row>
    <row r="50" spans="2:11" x14ac:dyDescent="0.25">
      <c r="B50" s="83" t="s">
        <v>119</v>
      </c>
      <c r="C50" s="465">
        <v>-1.8633729023391901E-6</v>
      </c>
      <c r="D50" s="465">
        <v>-1.8625313707969299E-6</v>
      </c>
      <c r="F50" s="85">
        <f t="shared" si="16"/>
        <v>-0.16099541876210602</v>
      </c>
      <c r="G50" s="85">
        <f t="shared" si="16"/>
        <v>-0.16092271043685474</v>
      </c>
      <c r="I50" s="459">
        <v>-0.12398124068290874</v>
      </c>
      <c r="J50" s="87">
        <v>5.8885755650827112E-2</v>
      </c>
      <c r="K50" s="87">
        <v>5.8896625636451864E-2</v>
      </c>
    </row>
    <row r="51" spans="2:11" x14ac:dyDescent="0.25">
      <c r="B51" s="83" t="s">
        <v>120</v>
      </c>
      <c r="C51" s="465">
        <v>-3.9415047711027797E-7</v>
      </c>
      <c r="D51" s="465">
        <v>-3.9408163437441698E-7</v>
      </c>
      <c r="F51" s="85">
        <f t="shared" si="16"/>
        <v>-3.4054601222328014E-2</v>
      </c>
      <c r="G51" s="85">
        <f t="shared" si="16"/>
        <v>-3.4048653209949625E-2</v>
      </c>
      <c r="I51" s="460">
        <v>-8.5887963852589976E-3</v>
      </c>
      <c r="J51" s="225">
        <v>-3.557691394102673E-2</v>
      </c>
      <c r="K51" s="225">
        <v>-3.5569892596116294E-2</v>
      </c>
    </row>
    <row r="52" spans="2:11" x14ac:dyDescent="0.25">
      <c r="B52" s="83"/>
      <c r="C52" s="83"/>
      <c r="D52" s="83"/>
      <c r="I52" s="460">
        <v>-8.4311602730054072E-2</v>
      </c>
      <c r="J52" s="225">
        <v>-3.557691394102673E-2</v>
      </c>
      <c r="K52" s="225">
        <v>-3.5569892596116294E-2</v>
      </c>
    </row>
    <row r="53" spans="2:11" x14ac:dyDescent="0.25">
      <c r="B53" s="83" t="s">
        <v>123</v>
      </c>
      <c r="C53" s="83" t="s">
        <v>127</v>
      </c>
      <c r="D53" s="83" t="s">
        <v>127</v>
      </c>
      <c r="F53" s="83" t="s">
        <v>128</v>
      </c>
      <c r="G53" s="83" t="s">
        <v>128</v>
      </c>
      <c r="I53" s="457">
        <v>0.1547190218238147</v>
      </c>
      <c r="J53" s="220">
        <v>-0.16099541876210602</v>
      </c>
      <c r="K53" s="220">
        <v>-0.16092271043685474</v>
      </c>
    </row>
    <row r="54" spans="2:11" x14ac:dyDescent="0.25">
      <c r="B54" s="83" t="s">
        <v>124</v>
      </c>
      <c r="C54" s="83" t="s">
        <v>125</v>
      </c>
      <c r="D54" s="83" t="s">
        <v>126</v>
      </c>
      <c r="F54" s="83" t="s">
        <v>125</v>
      </c>
      <c r="G54" s="83" t="s">
        <v>126</v>
      </c>
      <c r="I54" s="457">
        <v>-0.12762514510852357</v>
      </c>
      <c r="J54" s="220">
        <v>-0.16099541876210602</v>
      </c>
      <c r="K54" s="220">
        <v>-0.16092271043685474</v>
      </c>
    </row>
    <row r="55" spans="2:11" x14ac:dyDescent="0.25">
      <c r="B55" s="83" t="s">
        <v>114</v>
      </c>
      <c r="C55" s="451">
        <v>-2.98825369219355E-6</v>
      </c>
      <c r="D55" s="451">
        <v>-3.05352420953381E-6</v>
      </c>
      <c r="F55" s="85">
        <f t="shared" ref="F55:G61" si="17">C55*86400</f>
        <v>-0.25818511900552271</v>
      </c>
      <c r="G55" s="85">
        <f t="shared" si="17"/>
        <v>-0.26382449170372119</v>
      </c>
      <c r="I55" s="456">
        <v>-0.10800668888685966</v>
      </c>
      <c r="J55" s="227">
        <v>-3.4054601222328014E-2</v>
      </c>
      <c r="K55" s="227">
        <v>-3.4048653209949625E-2</v>
      </c>
    </row>
    <row r="56" spans="2:11" x14ac:dyDescent="0.25">
      <c r="B56" s="83" t="s">
        <v>115</v>
      </c>
      <c r="C56" s="451">
        <v>-3.72195329608089E-6</v>
      </c>
      <c r="D56" s="451">
        <v>-3.7596162816837898E-6</v>
      </c>
      <c r="F56" s="85">
        <f t="shared" si="17"/>
        <v>-0.32157676478138891</v>
      </c>
      <c r="G56" s="85">
        <f t="shared" si="17"/>
        <v>-0.32483084673747942</v>
      </c>
      <c r="I56" t="s">
        <v>133</v>
      </c>
      <c r="J56" s="517" t="s">
        <v>27</v>
      </c>
      <c r="K56" s="518"/>
    </row>
    <row r="57" spans="2:11" x14ac:dyDescent="0.25">
      <c r="B57" s="83" t="s">
        <v>116</v>
      </c>
      <c r="C57" s="451">
        <v>-3.5403256913490698E-6</v>
      </c>
      <c r="D57" s="451">
        <v>-3.4951196541662202E-6</v>
      </c>
      <c r="F57" s="85">
        <f t="shared" si="17"/>
        <v>-0.30588413973255962</v>
      </c>
      <c r="G57" s="85">
        <f t="shared" si="17"/>
        <v>-0.30197833811996144</v>
      </c>
      <c r="I57" s="57" t="s">
        <v>131</v>
      </c>
      <c r="J57" s="455" t="s">
        <v>125</v>
      </c>
      <c r="K57" s="455" t="s">
        <v>132</v>
      </c>
    </row>
    <row r="58" spans="2:11" x14ac:dyDescent="0.25">
      <c r="B58" s="83" t="s">
        <v>117</v>
      </c>
      <c r="C58" s="451">
        <v>1.14271060959271E-6</v>
      </c>
      <c r="D58" s="451">
        <v>1.06350056652526E-6</v>
      </c>
      <c r="F58" s="85">
        <f t="shared" si="17"/>
        <v>9.8730196668810138E-2</v>
      </c>
      <c r="G58" s="85">
        <f t="shared" si="17"/>
        <v>9.1886448947782459E-2</v>
      </c>
      <c r="I58" s="461">
        <v>0.10636991288633117</v>
      </c>
      <c r="J58" s="379">
        <v>-0.25818511900552271</v>
      </c>
      <c r="K58" s="379">
        <v>-0.26382449170372119</v>
      </c>
    </row>
    <row r="59" spans="2:11" x14ac:dyDescent="0.25">
      <c r="B59" s="83" t="s">
        <v>118</v>
      </c>
      <c r="C59" s="451">
        <v>-5.8847736876409203E-7</v>
      </c>
      <c r="D59" s="451">
        <v>-6.44921889176226E-7</v>
      </c>
      <c r="F59" s="85">
        <f t="shared" si="17"/>
        <v>-5.0844444661217549E-2</v>
      </c>
      <c r="G59" s="85">
        <f t="shared" si="17"/>
        <v>-5.5721251224825928E-2</v>
      </c>
      <c r="I59" s="462">
        <v>0.94689225707907432</v>
      </c>
      <c r="J59" s="379">
        <v>-0.25818511900552271</v>
      </c>
      <c r="K59" s="379">
        <v>-0.26382449170372119</v>
      </c>
    </row>
    <row r="60" spans="2:11" x14ac:dyDescent="0.25">
      <c r="B60" s="83" t="s">
        <v>119</v>
      </c>
      <c r="C60" s="451">
        <v>-1.3789944647068601E-6</v>
      </c>
      <c r="D60" s="451">
        <v>-1.41095944152495E-6</v>
      </c>
      <c r="F60" s="85">
        <f t="shared" si="17"/>
        <v>-0.11914512175067271</v>
      </c>
      <c r="G60" s="85">
        <f t="shared" si="17"/>
        <v>-0.12190689574775568</v>
      </c>
      <c r="I60" s="463">
        <v>0.46884704968944091</v>
      </c>
      <c r="J60" s="422">
        <v>-0.32157676478138891</v>
      </c>
      <c r="K60" s="422">
        <v>-0.32483084673747942</v>
      </c>
    </row>
    <row r="61" spans="2:11" x14ac:dyDescent="0.25">
      <c r="B61" s="83" t="s">
        <v>120</v>
      </c>
      <c r="C61" s="451">
        <v>-6.0112597168983097E-7</v>
      </c>
      <c r="D61" s="451">
        <v>-6.0980913827117704E-7</v>
      </c>
      <c r="F61" s="85">
        <f t="shared" si="17"/>
        <v>-5.1937283954001393E-2</v>
      </c>
      <c r="G61" s="85">
        <f t="shared" si="17"/>
        <v>-5.2687509546629693E-2</v>
      </c>
      <c r="I61" s="464">
        <v>-0.25624269896262869</v>
      </c>
      <c r="J61" s="381">
        <v>9.8730196668810138E-2</v>
      </c>
      <c r="K61" s="381">
        <v>9.1886448947782459E-2</v>
      </c>
    </row>
    <row r="62" spans="2:11" x14ac:dyDescent="0.25">
      <c r="I62" s="464">
        <v>-0.3234573572194151</v>
      </c>
      <c r="J62" s="381">
        <v>9.8730196668810138E-2</v>
      </c>
      <c r="K62" s="381">
        <v>9.1886448947782459E-2</v>
      </c>
    </row>
    <row r="63" spans="2:11" x14ac:dyDescent="0.25">
      <c r="I63" s="89">
        <v>-0.41374386493899812</v>
      </c>
      <c r="J63" s="225">
        <v>-5.0844444661217549E-2</v>
      </c>
      <c r="K63" s="225">
        <v>-5.5721251224825928E-2</v>
      </c>
    </row>
    <row r="64" spans="2:11" x14ac:dyDescent="0.25">
      <c r="I64" s="463">
        <v>2.567973467663719E-2</v>
      </c>
      <c r="J64" s="380">
        <v>-0.11914512175067271</v>
      </c>
      <c r="K64" s="380">
        <v>-0.12190689574775568</v>
      </c>
    </row>
    <row r="65" spans="9:11" x14ac:dyDescent="0.25">
      <c r="I65" s="463">
        <v>-0.22271423175524177</v>
      </c>
      <c r="J65" s="380">
        <v>-0.11914512175067271</v>
      </c>
      <c r="K65" s="380">
        <v>-0.12190689574775568</v>
      </c>
    </row>
    <row r="66" spans="9:11" x14ac:dyDescent="0.25">
      <c r="I66" s="461">
        <v>1.3785509799603692E-2</v>
      </c>
      <c r="J66" s="382">
        <v>-5.1937283954001393E-2</v>
      </c>
      <c r="K66" s="382">
        <v>-5.2687509546629693E-2</v>
      </c>
    </row>
  </sheetData>
  <mergeCells count="17"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J43:K43"/>
    <mergeCell ref="J56:K5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 Weights</vt:lpstr>
      <vt:lpstr>Summer Weights</vt:lpstr>
      <vt:lpstr>Regression</vt:lpstr>
      <vt:lpstr>Regression - new HF avg</vt:lpstr>
      <vt:lpstr>Regression -Weighted Avg 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2025-05-29T22:25:34Z</dcterms:modified>
</cp:coreProperties>
</file>