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huck4481_vandals_uidaho_edu/Documents/Desktop/Research/La Jara Data/Fine GSD/Water Samples/"/>
    </mc:Choice>
  </mc:AlternateContent>
  <xr:revisionPtr revIDLastSave="864" documentId="13_ncr:1_{39D493F6-EBF7-4392-B921-C253990D5D34}" xr6:coauthVersionLast="47" xr6:coauthVersionMax="47" xr10:uidLastSave="{2FFD0F7F-3D89-40F3-9305-7CD68D5235C0}"/>
  <bookViews>
    <workbookView xWindow="-25320" yWindow="195" windowWidth="25440" windowHeight="15390" activeTab="4" xr2:uid="{5952B5DA-6B13-43D1-9193-1BE03F62DE4B}"/>
  </bookViews>
  <sheets>
    <sheet name="&quot;Storm&quot; 1" sheetId="2" r:id="rId1"/>
    <sheet name="&quot;Storm&quot; 2" sheetId="6" r:id="rId2"/>
    <sheet name="&quot;Storm&quot; 3" sheetId="7" r:id="rId3"/>
    <sheet name="Grab Samples" sheetId="5" r:id="rId4"/>
    <sheet name="&quot;Storm&quot; 4" sheetId="8" r:id="rId5"/>
    <sheet name="Flood Experiment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8" l="1"/>
  <c r="C14" i="8"/>
  <c r="C15" i="8"/>
  <c r="C16" i="8"/>
  <c r="C17" i="8"/>
  <c r="C12" i="8"/>
  <c r="C3" i="8"/>
  <c r="C4" i="8"/>
  <c r="C5" i="8"/>
  <c r="C6" i="8"/>
  <c r="C7" i="8"/>
  <c r="C8" i="8"/>
  <c r="C9" i="8"/>
  <c r="C10" i="8"/>
  <c r="C2" i="8"/>
  <c r="C55" i="9"/>
  <c r="C56" i="9"/>
  <c r="C44" i="9"/>
  <c r="C40" i="9"/>
  <c r="F54" i="9"/>
  <c r="E54" i="9"/>
  <c r="D54" i="9"/>
  <c r="F53" i="9"/>
  <c r="E53" i="9"/>
  <c r="D53" i="9"/>
  <c r="F48" i="9"/>
  <c r="E48" i="9"/>
  <c r="D48" i="9"/>
  <c r="F47" i="9"/>
  <c r="E47" i="9"/>
  <c r="D47" i="9"/>
  <c r="F46" i="9"/>
  <c r="E46" i="9"/>
  <c r="D46" i="9"/>
  <c r="F45" i="9"/>
  <c r="E45" i="9"/>
  <c r="D45" i="9"/>
  <c r="C45" i="9" s="1"/>
  <c r="F43" i="9"/>
  <c r="E43" i="9"/>
  <c r="D43" i="9"/>
  <c r="F49" i="9"/>
  <c r="E49" i="9"/>
  <c r="D49" i="9"/>
  <c r="C67" i="9"/>
  <c r="C65" i="9"/>
  <c r="C66" i="9"/>
  <c r="C63" i="9"/>
  <c r="C64" i="9"/>
  <c r="F62" i="9"/>
  <c r="E62" i="9"/>
  <c r="D62" i="9"/>
  <c r="C58" i="9"/>
  <c r="C57" i="9"/>
  <c r="C38" i="9"/>
  <c r="C37" i="9"/>
  <c r="C36" i="9"/>
  <c r="C34" i="9"/>
  <c r="C35" i="9"/>
  <c r="C32" i="9"/>
  <c r="F33" i="9"/>
  <c r="E33" i="9"/>
  <c r="D33" i="9"/>
  <c r="C27" i="9"/>
  <c r="C28" i="9"/>
  <c r="F26" i="9"/>
  <c r="E26" i="9"/>
  <c r="D26" i="9"/>
  <c r="F25" i="9"/>
  <c r="E25" i="9"/>
  <c r="D25" i="9"/>
  <c r="F24" i="9"/>
  <c r="E24" i="9"/>
  <c r="D24" i="9"/>
  <c r="F23" i="9"/>
  <c r="E23" i="9"/>
  <c r="D23" i="9"/>
  <c r="F18" i="9"/>
  <c r="E18" i="9"/>
  <c r="D18" i="9"/>
  <c r="F16" i="9"/>
  <c r="E16" i="9"/>
  <c r="D16" i="9"/>
  <c r="E15" i="9"/>
  <c r="D15" i="9"/>
  <c r="C9" i="9"/>
  <c r="F8" i="9"/>
  <c r="E8" i="9"/>
  <c r="D8" i="9"/>
  <c r="E7" i="9"/>
  <c r="D7" i="9"/>
  <c r="C6" i="9"/>
  <c r="C4" i="9"/>
  <c r="C47" i="9" l="1"/>
  <c r="C46" i="9"/>
  <c r="C53" i="9"/>
  <c r="C43" i="9"/>
  <c r="C48" i="9"/>
  <c r="C62" i="9"/>
  <c r="C49" i="9"/>
  <c r="C25" i="9"/>
  <c r="C33" i="9"/>
  <c r="C54" i="9"/>
  <c r="C23" i="9"/>
  <c r="C26" i="9"/>
  <c r="C24" i="9"/>
  <c r="C18" i="9"/>
  <c r="C8" i="9"/>
  <c r="C7" i="9"/>
  <c r="C16" i="9"/>
  <c r="C15" i="9"/>
</calcChain>
</file>

<file path=xl/sharedStrings.xml><?xml version="1.0" encoding="utf-8"?>
<sst xmlns="http://schemas.openxmlformats.org/spreadsheetml/2006/main" count="1079" uniqueCount="498">
  <si>
    <t>Dilutions</t>
  </si>
  <si>
    <t>Transmissivity (%)</t>
  </si>
  <si>
    <t>Concentration (mg/L)</t>
  </si>
  <si>
    <t>D50</t>
  </si>
  <si>
    <t>File Name</t>
  </si>
  <si>
    <t>Grab Sample</t>
  </si>
  <si>
    <t>GS_UP</t>
  </si>
  <si>
    <t>SP23164</t>
  </si>
  <si>
    <t>oops</t>
  </si>
  <si>
    <t>GS_UP_2</t>
  </si>
  <si>
    <t>106/43</t>
  </si>
  <si>
    <t>SP23165</t>
  </si>
  <si>
    <t>GS_DOWN</t>
  </si>
  <si>
    <t>SP23166</t>
  </si>
  <si>
    <t>GS_DOWN_2</t>
  </si>
  <si>
    <t>SP23167</t>
  </si>
  <si>
    <t xml:space="preserve">STORM 2: Aug 13 </t>
  </si>
  <si>
    <t>DOWN2</t>
  </si>
  <si>
    <t>DOWN3</t>
  </si>
  <si>
    <t>DOWN4</t>
  </si>
  <si>
    <t>DOWN5</t>
  </si>
  <si>
    <t>DOWN6</t>
  </si>
  <si>
    <t>SMST101</t>
  </si>
  <si>
    <t>SMST102</t>
  </si>
  <si>
    <t>SMST103</t>
  </si>
  <si>
    <t>SMST104</t>
  </si>
  <si>
    <t>SMST105</t>
  </si>
  <si>
    <t>SMST106</t>
  </si>
  <si>
    <t>SMST107</t>
  </si>
  <si>
    <t>SMST108</t>
  </si>
  <si>
    <t>SMST109</t>
  </si>
  <si>
    <t>SMST110</t>
  </si>
  <si>
    <t>SMST111</t>
  </si>
  <si>
    <t>SMST112</t>
  </si>
  <si>
    <t>SMST113</t>
  </si>
  <si>
    <t>SMST114</t>
  </si>
  <si>
    <t>SMST115</t>
  </si>
  <si>
    <t>SMST116</t>
  </si>
  <si>
    <t>SMST117</t>
  </si>
  <si>
    <t>SMST118</t>
  </si>
  <si>
    <t>SMST119</t>
  </si>
  <si>
    <t>SMST120</t>
  </si>
  <si>
    <t>SMST121</t>
  </si>
  <si>
    <t>SMST122</t>
  </si>
  <si>
    <t>UP1</t>
  </si>
  <si>
    <t>SMST123</t>
  </si>
  <si>
    <t>SMST124</t>
  </si>
  <si>
    <t>SMST125</t>
  </si>
  <si>
    <t>SMST126</t>
  </si>
  <si>
    <t>SMST127</t>
  </si>
  <si>
    <t>UP3</t>
  </si>
  <si>
    <t>SMST128</t>
  </si>
  <si>
    <t>SMST129</t>
  </si>
  <si>
    <t>SMST130</t>
  </si>
  <si>
    <t>SMST131</t>
  </si>
  <si>
    <t>UP4</t>
  </si>
  <si>
    <t>SMST132</t>
  </si>
  <si>
    <t>SMST133</t>
  </si>
  <si>
    <t>SMST134</t>
  </si>
  <si>
    <t>UP5</t>
  </si>
  <si>
    <t>SMST136</t>
  </si>
  <si>
    <t>UP6</t>
  </si>
  <si>
    <t>SMST137</t>
  </si>
  <si>
    <t>UP7</t>
  </si>
  <si>
    <t>SMST138</t>
  </si>
  <si>
    <t>UP8</t>
  </si>
  <si>
    <t>SMST139</t>
  </si>
  <si>
    <t>UP9</t>
  </si>
  <si>
    <t>SMST140</t>
  </si>
  <si>
    <t>SMST141</t>
  </si>
  <si>
    <t>SMST142</t>
  </si>
  <si>
    <t>SMST143</t>
  </si>
  <si>
    <t>SMST144</t>
  </si>
  <si>
    <t>SMST135</t>
  </si>
  <si>
    <t>UP2</t>
  </si>
  <si>
    <t>SMST145</t>
  </si>
  <si>
    <t>SMST156</t>
  </si>
  <si>
    <t>SMST157</t>
  </si>
  <si>
    <t>SMST146</t>
  </si>
  <si>
    <t>SMST147</t>
  </si>
  <si>
    <t>SMST148</t>
  </si>
  <si>
    <t>SMST149</t>
  </si>
  <si>
    <t>STORM 1: July 29</t>
  </si>
  <si>
    <t>UP10</t>
  </si>
  <si>
    <t>SMST150</t>
  </si>
  <si>
    <t>SMST151</t>
  </si>
  <si>
    <t>SMST152</t>
  </si>
  <si>
    <t>SMST153</t>
  </si>
  <si>
    <t>SMST154</t>
  </si>
  <si>
    <t>UP11</t>
  </si>
  <si>
    <t>SMST155</t>
  </si>
  <si>
    <t>SMST158</t>
  </si>
  <si>
    <t>SMST159</t>
  </si>
  <si>
    <t>SMST160</t>
  </si>
  <si>
    <t>UP12</t>
  </si>
  <si>
    <t>SMST161</t>
  </si>
  <si>
    <t>SMST162</t>
  </si>
  <si>
    <t>SMST163</t>
  </si>
  <si>
    <t>SMST164</t>
  </si>
  <si>
    <t>-</t>
  </si>
  <si>
    <t>0.98&gt;</t>
  </si>
  <si>
    <t>SMST165</t>
  </si>
  <si>
    <t>UP17</t>
  </si>
  <si>
    <t>SMST201</t>
  </si>
  <si>
    <t>SMST202</t>
  </si>
  <si>
    <t>SMST203</t>
  </si>
  <si>
    <t>SMST204</t>
  </si>
  <si>
    <t>UP18</t>
  </si>
  <si>
    <t>UP19</t>
  </si>
  <si>
    <t>UP20</t>
  </si>
  <si>
    <t>UP21</t>
  </si>
  <si>
    <t>UP22</t>
  </si>
  <si>
    <t>UP23</t>
  </si>
  <si>
    <t>UP24</t>
  </si>
  <si>
    <t>SMST205</t>
  </si>
  <si>
    <t>SMST206</t>
  </si>
  <si>
    <t>SMST207</t>
  </si>
  <si>
    <t>400 ml</t>
  </si>
  <si>
    <t>total vol</t>
  </si>
  <si>
    <t>vol siphoned</t>
  </si>
  <si>
    <t>100 ml</t>
  </si>
  <si>
    <t>UP13</t>
  </si>
  <si>
    <t>UP14</t>
  </si>
  <si>
    <t>UP15</t>
  </si>
  <si>
    <t>UP16</t>
  </si>
  <si>
    <t>SMST166</t>
  </si>
  <si>
    <t>SMST208</t>
  </si>
  <si>
    <t>SMST209</t>
  </si>
  <si>
    <t>SMST210</t>
  </si>
  <si>
    <t>SMST211</t>
  </si>
  <si>
    <t>SMST212</t>
  </si>
  <si>
    <t>SMST213</t>
  </si>
  <si>
    <t>SMST214</t>
  </si>
  <si>
    <t>35 ml</t>
  </si>
  <si>
    <t>385 ml</t>
  </si>
  <si>
    <t>SMST215</t>
  </si>
  <si>
    <t>SMST216</t>
  </si>
  <si>
    <t>SMST217</t>
  </si>
  <si>
    <t>SMST218</t>
  </si>
  <si>
    <t>SMST219</t>
  </si>
  <si>
    <t>SMST220</t>
  </si>
  <si>
    <t>SMST221</t>
  </si>
  <si>
    <t>SMST222</t>
  </si>
  <si>
    <t>SMST226</t>
  </si>
  <si>
    <t>SMST225</t>
  </si>
  <si>
    <t>SMST223</t>
  </si>
  <si>
    <t>SMST224</t>
  </si>
  <si>
    <t>SMST227</t>
  </si>
  <si>
    <t>SMST228</t>
  </si>
  <si>
    <t>SMST229</t>
  </si>
  <si>
    <t>SMST230</t>
  </si>
  <si>
    <t>SMST231</t>
  </si>
  <si>
    <t>SMST232</t>
  </si>
  <si>
    <t>SMST234</t>
  </si>
  <si>
    <t>SMST235</t>
  </si>
  <si>
    <t>SMST233</t>
  </si>
  <si>
    <t>SMST236</t>
  </si>
  <si>
    <t>SMST237</t>
  </si>
  <si>
    <t>STORM 2: Aug 28</t>
  </si>
  <si>
    <t>SMST238</t>
  </si>
  <si>
    <t>SMST239</t>
  </si>
  <si>
    <t>SMST240</t>
  </si>
  <si>
    <t>SMST241</t>
  </si>
  <si>
    <t>SMST242</t>
  </si>
  <si>
    <t>SMST243</t>
  </si>
  <si>
    <t>SMST244</t>
  </si>
  <si>
    <t>SMST245</t>
  </si>
  <si>
    <t>SMST246</t>
  </si>
  <si>
    <t>SMST247</t>
  </si>
  <si>
    <t>SMST248</t>
  </si>
  <si>
    <t>SMST249</t>
  </si>
  <si>
    <t>SMST250</t>
  </si>
  <si>
    <t>SMST251</t>
  </si>
  <si>
    <t>SMST252</t>
  </si>
  <si>
    <t>SMST253</t>
  </si>
  <si>
    <t>SMST254</t>
  </si>
  <si>
    <t>SMST255</t>
  </si>
  <si>
    <t>SMST256</t>
  </si>
  <si>
    <t>SMST257</t>
  </si>
  <si>
    <t>SMST258</t>
  </si>
  <si>
    <t>SMST259</t>
  </si>
  <si>
    <t>SMST260</t>
  </si>
  <si>
    <t>SMST261</t>
  </si>
  <si>
    <t>SMST262</t>
  </si>
  <si>
    <t>SMST263</t>
  </si>
  <si>
    <t>SMST264</t>
  </si>
  <si>
    <t>SMST265</t>
  </si>
  <si>
    <t>SMST266</t>
  </si>
  <si>
    <t>SMST267</t>
  </si>
  <si>
    <t>SMST268</t>
  </si>
  <si>
    <t>SMST269</t>
  </si>
  <si>
    <t>SMST270</t>
  </si>
  <si>
    <t>SMST271</t>
  </si>
  <si>
    <t>SMST272</t>
  </si>
  <si>
    <t>SMST273</t>
  </si>
  <si>
    <t>SMST274</t>
  </si>
  <si>
    <t>SMST275</t>
  </si>
  <si>
    <t>SMST276</t>
  </si>
  <si>
    <t>SMST277</t>
  </si>
  <si>
    <t>SMST278</t>
  </si>
  <si>
    <t>SMST279</t>
  </si>
  <si>
    <t>SMST280</t>
  </si>
  <si>
    <t>117 ml</t>
  </si>
  <si>
    <t>50 ml</t>
  </si>
  <si>
    <t>SMST281</t>
  </si>
  <si>
    <t>REGULAR FORMULA IN THE MANUAL</t>
  </si>
  <si>
    <t>DOWN3 (ALL DILUTIONS)</t>
  </si>
  <si>
    <t>SMST283</t>
  </si>
  <si>
    <t>SMST284</t>
  </si>
  <si>
    <t>SMST282</t>
  </si>
  <si>
    <t>SMST285</t>
  </si>
  <si>
    <t>SMST286</t>
  </si>
  <si>
    <t>SMST287</t>
  </si>
  <si>
    <t>SMST288</t>
  </si>
  <si>
    <t>SMST289</t>
  </si>
  <si>
    <t>SMST290</t>
  </si>
  <si>
    <t>SMST291</t>
  </si>
  <si>
    <t>SMST292</t>
  </si>
  <si>
    <t>SMST293</t>
  </si>
  <si>
    <t>SMST294</t>
  </si>
  <si>
    <t>SMST295</t>
  </si>
  <si>
    <t>SMST296</t>
  </si>
  <si>
    <t>SMST297</t>
  </si>
  <si>
    <t>SMST298</t>
  </si>
  <si>
    <t>SMST299</t>
  </si>
  <si>
    <t>SMST2100</t>
  </si>
  <si>
    <t>SMST2101</t>
  </si>
  <si>
    <t>SMST2102</t>
  </si>
  <si>
    <t>SMST2103</t>
  </si>
  <si>
    <t>SMST2104</t>
  </si>
  <si>
    <t>SMST2105</t>
  </si>
  <si>
    <t>SMST2106</t>
  </si>
  <si>
    <t>SMST2107</t>
  </si>
  <si>
    <t>SMST2108</t>
  </si>
  <si>
    <t>SMST2109</t>
  </si>
  <si>
    <t>SMST2110</t>
  </si>
  <si>
    <t>SMST2111</t>
  </si>
  <si>
    <t>SMST2112</t>
  </si>
  <si>
    <t>DOWN2 (ALL DILUTIONS)</t>
  </si>
  <si>
    <t>SMST2113</t>
  </si>
  <si>
    <t>SMST2114</t>
  </si>
  <si>
    <t>SMST2115</t>
  </si>
  <si>
    <t>SMST2116</t>
  </si>
  <si>
    <t>SMST2117</t>
  </si>
  <si>
    <t>SMST2118</t>
  </si>
  <si>
    <t>SMST2119</t>
  </si>
  <si>
    <t>SMST2120</t>
  </si>
  <si>
    <t>SMST2121</t>
  </si>
  <si>
    <t>SMST2122</t>
  </si>
  <si>
    <t>SMST2123</t>
  </si>
  <si>
    <t>DOWN4 (ALL DILUTIONS)</t>
  </si>
  <si>
    <t>SMST2124</t>
  </si>
  <si>
    <t>SMST2125</t>
  </si>
  <si>
    <t>SMST2126</t>
  </si>
  <si>
    <t>SMST2127</t>
  </si>
  <si>
    <t>SMST2128</t>
  </si>
  <si>
    <t>SMST2129</t>
  </si>
  <si>
    <t>SMST301</t>
  </si>
  <si>
    <t>SMST302</t>
  </si>
  <si>
    <t>SMST303</t>
  </si>
  <si>
    <t>SMST304</t>
  </si>
  <si>
    <t>SMST305</t>
  </si>
  <si>
    <t>SMST306</t>
  </si>
  <si>
    <t>SMST307</t>
  </si>
  <si>
    <t>SMST308</t>
  </si>
  <si>
    <t>SMST309</t>
  </si>
  <si>
    <t>SMST310</t>
  </si>
  <si>
    <t>SMST311</t>
  </si>
  <si>
    <t>SMST312</t>
  </si>
  <si>
    <t>SMST313</t>
  </si>
  <si>
    <t>SMST314</t>
  </si>
  <si>
    <t>SMST315</t>
  </si>
  <si>
    <t>SMST316</t>
  </si>
  <si>
    <t>SMST317</t>
  </si>
  <si>
    <t>SMST318</t>
  </si>
  <si>
    <t>SMST319</t>
  </si>
  <si>
    <t>SMST320</t>
  </si>
  <si>
    <t>SMST321</t>
  </si>
  <si>
    <t>SMST322</t>
  </si>
  <si>
    <t>SMST323</t>
  </si>
  <si>
    <t>SMST324</t>
  </si>
  <si>
    <t>SMST325</t>
  </si>
  <si>
    <t>SMST326</t>
  </si>
  <si>
    <t>SMST327</t>
  </si>
  <si>
    <t>SMST328</t>
  </si>
  <si>
    <t>SMST329</t>
  </si>
  <si>
    <t>SMST330</t>
  </si>
  <si>
    <t>SMST331</t>
  </si>
  <si>
    <t>SMST332</t>
  </si>
  <si>
    <t>SMST333</t>
  </si>
  <si>
    <t>SMST334</t>
  </si>
  <si>
    <t>SMST335</t>
  </si>
  <si>
    <t>SMST336</t>
  </si>
  <si>
    <t>SMST337</t>
  </si>
  <si>
    <t>SMST338</t>
  </si>
  <si>
    <t>SMST339</t>
  </si>
  <si>
    <t>SMST340</t>
  </si>
  <si>
    <t>SMST341</t>
  </si>
  <si>
    <t>SMST342</t>
  </si>
  <si>
    <t>SMST343</t>
  </si>
  <si>
    <t>SMST344</t>
  </si>
  <si>
    <t>SMST345</t>
  </si>
  <si>
    <t>SMST346</t>
  </si>
  <si>
    <t>SMST347</t>
  </si>
  <si>
    <t>SMST348</t>
  </si>
  <si>
    <t>SMST349</t>
  </si>
  <si>
    <t>SMST350</t>
  </si>
  <si>
    <t>SMST351</t>
  </si>
  <si>
    <t>SMST352</t>
  </si>
  <si>
    <t>SMST353</t>
  </si>
  <si>
    <t>SMST354</t>
  </si>
  <si>
    <t>SMST355</t>
  </si>
  <si>
    <t>SMST356</t>
  </si>
  <si>
    <t>Flood Experiments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</si>
  <si>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</si>
  <si>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</si>
  <si>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</si>
  <si>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</si>
  <si>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</si>
  <si>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</si>
  <si>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</si>
  <si>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</si>
  <si>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</si>
  <si>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</si>
  <si>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</si>
  <si>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</si>
  <si>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</si>
  <si>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</si>
  <si>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</si>
  <si>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</si>
  <si>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</si>
  <si>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</si>
  <si>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</si>
  <si>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</si>
  <si>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</si>
  <si>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</si>
  <si>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</si>
  <si>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</si>
  <si>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</si>
  <si>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</si>
  <si>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</si>
  <si>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</si>
  <si>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</si>
  <si>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</si>
  <si>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</si>
  <si>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</si>
  <si>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</si>
  <si>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</si>
  <si>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</si>
  <si>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</si>
  <si>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</si>
  <si>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</si>
  <si>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</si>
  <si>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</si>
  <si>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</si>
  <si>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</si>
  <si>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</si>
  <si>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</si>
  <si>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</si>
  <si>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</si>
  <si>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</si>
  <si>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</si>
  <si>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</si>
  <si>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</si>
  <si>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</si>
  <si>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</si>
  <si>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</si>
  <si>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</si>
  <si>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</si>
  <si>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</si>
  <si>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</si>
  <si>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</si>
  <si>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</si>
  <si>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</si>
  <si>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</si>
  <si>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</si>
  <si>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</si>
  <si>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</si>
  <si>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</si>
  <si>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</si>
  <si>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</si>
  <si>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</si>
  <si>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</si>
  <si>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</si>
  <si>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</si>
  <si>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</si>
  <si>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</si>
  <si>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</si>
  <si>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</si>
  <si>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</si>
  <si>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</si>
  <si>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</si>
  <si>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</si>
  <si>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</si>
  <si>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</si>
  <si>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</si>
  <si>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</si>
  <si>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</si>
  <si>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</si>
  <si>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</si>
  <si>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</si>
  <si>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</si>
  <si>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</si>
  <si>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</si>
  <si>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</si>
  <si>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</si>
  <si>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</si>
  <si>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</si>
  <si>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</si>
  <si>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</si>
  <si>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</si>
  <si>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</si>
  <si>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</si>
  <si>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</si>
  <si>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</si>
  <si>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</si>
  <si>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</si>
  <si>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</si>
  <si>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</si>
  <si>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</si>
  <si>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</si>
  <si>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</si>
  <si>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</si>
  <si>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</si>
  <si>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</si>
  <si>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</si>
  <si>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</si>
  <si>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</si>
  <si>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</si>
  <si>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</si>
  <si>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</si>
  <si>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</si>
  <si>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</si>
  <si>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</si>
  <si>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</si>
  <si>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Sample 1</t>
  </si>
  <si>
    <t>Sample 2</t>
  </si>
  <si>
    <t>Sample 3</t>
  </si>
  <si>
    <t>S2 name</t>
  </si>
  <si>
    <t>S3 name</t>
  </si>
  <si>
    <t>F01</t>
  </si>
  <si>
    <t>F02</t>
  </si>
  <si>
    <t>F03</t>
  </si>
  <si>
    <t>F04</t>
  </si>
  <si>
    <t>F05</t>
  </si>
  <si>
    <t xml:space="preserve">original vol= </t>
  </si>
  <si>
    <t>ml</t>
  </si>
  <si>
    <t>siphoned=</t>
  </si>
  <si>
    <t>F06</t>
  </si>
  <si>
    <t>F07</t>
  </si>
  <si>
    <t>F08</t>
  </si>
  <si>
    <t>F09</t>
  </si>
  <si>
    <t>S1 name</t>
  </si>
  <si>
    <t>Storm 4              (Sept 18 - 2023)</t>
  </si>
  <si>
    <t>DOWN1</t>
  </si>
  <si>
    <t>ST701</t>
  </si>
  <si>
    <t>ST702</t>
  </si>
  <si>
    <t>ST703</t>
  </si>
  <si>
    <t>ST704</t>
  </si>
  <si>
    <t>ST705</t>
  </si>
  <si>
    <t>ST706</t>
  </si>
  <si>
    <t>ST07</t>
  </si>
  <si>
    <t>ST710</t>
  </si>
  <si>
    <t>ST713</t>
  </si>
  <si>
    <t>ST716</t>
  </si>
  <si>
    <t>ST719</t>
  </si>
  <si>
    <t>ST722</t>
  </si>
  <si>
    <t>ST725</t>
  </si>
  <si>
    <t>ST726</t>
  </si>
  <si>
    <t>ST729</t>
  </si>
  <si>
    <t>ST732</t>
  </si>
  <si>
    <t>ST735</t>
  </si>
  <si>
    <t>ST738</t>
  </si>
  <si>
    <t>ST741</t>
  </si>
  <si>
    <t>ST08</t>
  </si>
  <si>
    <t>ST09</t>
  </si>
  <si>
    <t>ST711</t>
  </si>
  <si>
    <t>ST712</t>
  </si>
  <si>
    <t>ST714</t>
  </si>
  <si>
    <t>ST715</t>
  </si>
  <si>
    <t>ST717</t>
  </si>
  <si>
    <t>ST718</t>
  </si>
  <si>
    <t>ST720</t>
  </si>
  <si>
    <t>ST721</t>
  </si>
  <si>
    <t>ST723</t>
  </si>
  <si>
    <t>ST724</t>
  </si>
  <si>
    <t>ST727</t>
  </si>
  <si>
    <t>ST728</t>
  </si>
  <si>
    <t>ST730</t>
  </si>
  <si>
    <t>ST731</t>
  </si>
  <si>
    <t>ST733</t>
  </si>
  <si>
    <t>ST734</t>
  </si>
  <si>
    <t>ST736</t>
  </si>
  <si>
    <t>ST737</t>
  </si>
  <si>
    <t>ST739</t>
  </si>
  <si>
    <t>ST740</t>
  </si>
  <si>
    <t>ST742</t>
  </si>
  <si>
    <t>ST743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</si>
</sst>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[$-409]m/d/yy\ h:mm\ AM/PM;@"/>
    <numFmt numFmtId="170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2" borderId="7" xfId="0" applyFill="1" applyBorder="1" applyAlignment="1"/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0" borderId="4" xfId="0" quotePrefix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FA7B-6AB5-4D15-9587-78BC8AED2040}">
  <dimension ref="A1:K135"/>
  <sheetViews>
    <sheetView zoomScale="115" zoomScaleNormal="115" workbookViewId="0">
      <selection activeCell="N15" sqref="N15"/>
    </sheetView>
  </sheetViews>
  <sheetFormatPr defaultRowHeight="15" x14ac:dyDescent="0.25"/>
  <cols>
    <col min="1" max="1" width="10" style="12" customWidth="1"/>
    <col min="2" max="2" width="22.5703125" style="12" customWidth="1"/>
    <col min="3" max="3" width="12.140625" style="12" customWidth="1"/>
    <col min="4" max="4" width="16.85546875" style="12" customWidth="1"/>
    <col min="5" max="5" width="20.140625" style="12" customWidth="1"/>
    <col min="6" max="6" width="8.85546875" style="12"/>
    <col min="7" max="7" width="13.42578125" style="12" customWidth="1"/>
    <col min="8" max="8" width="12.7109375" customWidth="1"/>
    <col min="9" max="9" width="11.85546875" customWidth="1"/>
    <col min="10" max="10" width="13.140625" customWidth="1"/>
  </cols>
  <sheetData>
    <row r="1" spans="1:10" ht="15.75" thickBot="1" x14ac:dyDescent="0.3"/>
    <row r="2" spans="1:10" ht="15.75" thickBot="1" x14ac:dyDescent="0.3">
      <c r="A2" s="30" t="s">
        <v>82</v>
      </c>
      <c r="B2" s="31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</row>
    <row r="3" spans="1:10" x14ac:dyDescent="0.25">
      <c r="A3" s="10" t="s">
        <v>44</v>
      </c>
      <c r="B3" s="13">
        <v>45136.636111111111</v>
      </c>
      <c r="C3" s="16">
        <v>1</v>
      </c>
      <c r="D3" s="16">
        <v>0.79500000000000004</v>
      </c>
      <c r="E3" s="16">
        <v>240.63</v>
      </c>
      <c r="F3" s="16">
        <v>57.67</v>
      </c>
      <c r="G3" s="25" t="s">
        <v>125</v>
      </c>
      <c r="H3" s="19" t="s">
        <v>44</v>
      </c>
      <c r="I3" s="20" t="s">
        <v>118</v>
      </c>
      <c r="J3" s="21" t="s">
        <v>119</v>
      </c>
    </row>
    <row r="4" spans="1:10" ht="15.75" thickBot="1" x14ac:dyDescent="0.3">
      <c r="A4" s="4" t="s">
        <v>44</v>
      </c>
      <c r="B4" s="14">
        <v>45136.636111111111</v>
      </c>
      <c r="C4" s="4">
        <v>1</v>
      </c>
      <c r="D4" s="4">
        <v>0.79400000000000004</v>
      </c>
      <c r="E4" s="4">
        <v>246.07</v>
      </c>
      <c r="F4" s="4">
        <v>58.77</v>
      </c>
      <c r="G4" s="18" t="s">
        <v>126</v>
      </c>
      <c r="H4" s="22"/>
      <c r="I4" s="23" t="s">
        <v>117</v>
      </c>
      <c r="J4" s="24" t="s">
        <v>120</v>
      </c>
    </row>
    <row r="5" spans="1:10" ht="15.75" thickBot="1" x14ac:dyDescent="0.3">
      <c r="A5" s="4" t="s">
        <v>44</v>
      </c>
      <c r="B5" s="14">
        <v>45136.636111111111</v>
      </c>
      <c r="C5" s="4">
        <v>1</v>
      </c>
      <c r="D5" s="4">
        <v>0.79200000000000004</v>
      </c>
      <c r="E5" s="4">
        <v>250.07</v>
      </c>
      <c r="F5" s="4">
        <v>59.43</v>
      </c>
      <c r="G5" s="4" t="s">
        <v>127</v>
      </c>
    </row>
    <row r="6" spans="1:10" x14ac:dyDescent="0.25">
      <c r="A6" s="4" t="s">
        <v>74</v>
      </c>
      <c r="B6" s="14">
        <v>45136.646527777775</v>
      </c>
      <c r="C6" s="4">
        <v>1</v>
      </c>
      <c r="D6" s="4">
        <v>0.77</v>
      </c>
      <c r="E6" s="4">
        <v>220.47</v>
      </c>
      <c r="F6" s="4">
        <v>45.04</v>
      </c>
      <c r="G6" s="18" t="s">
        <v>135</v>
      </c>
      <c r="H6" s="19" t="s">
        <v>74</v>
      </c>
      <c r="I6" s="20" t="s">
        <v>118</v>
      </c>
      <c r="J6" s="21" t="s">
        <v>119</v>
      </c>
    </row>
    <row r="7" spans="1:10" ht="15.75" thickBot="1" x14ac:dyDescent="0.3">
      <c r="A7" s="4" t="s">
        <v>74</v>
      </c>
      <c r="B7" s="14">
        <v>45136.646527777775</v>
      </c>
      <c r="C7" s="4">
        <v>1</v>
      </c>
      <c r="D7" s="4">
        <v>0.76500000000000001</v>
      </c>
      <c r="E7" s="4">
        <v>211.19</v>
      </c>
      <c r="F7" s="4">
        <v>41.12</v>
      </c>
      <c r="G7" s="18" t="s">
        <v>136</v>
      </c>
      <c r="H7" s="22"/>
      <c r="I7" s="23" t="s">
        <v>134</v>
      </c>
      <c r="J7" s="24" t="s">
        <v>133</v>
      </c>
    </row>
    <row r="8" spans="1:10" x14ac:dyDescent="0.25">
      <c r="A8" s="4" t="s">
        <v>74</v>
      </c>
      <c r="B8" s="14">
        <v>45136.646527777775</v>
      </c>
      <c r="C8" s="4">
        <v>1</v>
      </c>
      <c r="D8" s="4">
        <v>0.75800000000000001</v>
      </c>
      <c r="E8" s="4">
        <v>227.82</v>
      </c>
      <c r="F8" s="4">
        <v>43.82</v>
      </c>
      <c r="G8" s="4" t="s">
        <v>137</v>
      </c>
    </row>
    <row r="9" spans="1:10" x14ac:dyDescent="0.25">
      <c r="A9" s="4" t="s">
        <v>50</v>
      </c>
      <c r="B9" s="14">
        <v>45136.656944444447</v>
      </c>
      <c r="C9" s="4">
        <v>0</v>
      </c>
      <c r="D9" s="4">
        <v>0.78100000000000003</v>
      </c>
      <c r="E9" s="4">
        <v>152.15</v>
      </c>
      <c r="F9" s="4">
        <v>29.63</v>
      </c>
      <c r="G9" s="4" t="s">
        <v>138</v>
      </c>
    </row>
    <row r="10" spans="1:10" x14ac:dyDescent="0.25">
      <c r="A10" s="4" t="s">
        <v>50</v>
      </c>
      <c r="B10" s="14">
        <v>45136.656944444447</v>
      </c>
      <c r="C10" s="4">
        <v>0</v>
      </c>
      <c r="D10" s="4">
        <v>0.78300000000000003</v>
      </c>
      <c r="E10" s="4">
        <v>161.34</v>
      </c>
      <c r="F10" s="4">
        <v>32.83</v>
      </c>
      <c r="G10" s="4" t="s">
        <v>139</v>
      </c>
    </row>
    <row r="11" spans="1:10" x14ac:dyDescent="0.25">
      <c r="A11" s="4" t="s">
        <v>50</v>
      </c>
      <c r="B11" s="14">
        <v>45136.656944444447</v>
      </c>
      <c r="C11" s="4">
        <v>0</v>
      </c>
      <c r="D11" s="4">
        <v>0.77800000000000002</v>
      </c>
      <c r="E11" s="4">
        <v>157.91999999999999</v>
      </c>
      <c r="F11" s="4">
        <v>30.36</v>
      </c>
      <c r="G11" s="4" t="s">
        <v>140</v>
      </c>
    </row>
    <row r="12" spans="1:10" x14ac:dyDescent="0.25">
      <c r="A12" s="4" t="s">
        <v>50</v>
      </c>
      <c r="B12" s="14">
        <v>45136.656944444447</v>
      </c>
      <c r="C12" s="4">
        <v>0</v>
      </c>
      <c r="D12" s="4">
        <v>0.77700000000000002</v>
      </c>
      <c r="E12" s="4">
        <v>162.69</v>
      </c>
      <c r="F12" s="4">
        <v>31.97</v>
      </c>
      <c r="G12" s="4" t="s">
        <v>141</v>
      </c>
    </row>
    <row r="13" spans="1:10" x14ac:dyDescent="0.25">
      <c r="A13" s="4" t="s">
        <v>55</v>
      </c>
      <c r="B13" s="14">
        <v>45136.667361111111</v>
      </c>
      <c r="C13" s="4">
        <v>0</v>
      </c>
      <c r="D13" s="4">
        <v>0.84799999999999998</v>
      </c>
      <c r="E13" s="4">
        <v>133.4</v>
      </c>
      <c r="F13" s="4">
        <v>48.64</v>
      </c>
      <c r="G13" s="4" t="s">
        <v>142</v>
      </c>
    </row>
    <row r="14" spans="1:10" x14ac:dyDescent="0.25">
      <c r="A14" s="4" t="s">
        <v>55</v>
      </c>
      <c r="B14" s="14">
        <v>45136.667361111111</v>
      </c>
      <c r="C14" s="4">
        <v>0</v>
      </c>
      <c r="D14" s="4">
        <v>0.85</v>
      </c>
      <c r="E14" s="4">
        <v>130.69999999999999</v>
      </c>
      <c r="F14" s="4">
        <v>48.11</v>
      </c>
      <c r="G14" s="4" t="s">
        <v>145</v>
      </c>
    </row>
    <row r="15" spans="1:10" x14ac:dyDescent="0.25">
      <c r="A15" s="4" t="s">
        <v>55</v>
      </c>
      <c r="B15" s="14">
        <v>45136.667361111111</v>
      </c>
      <c r="C15" s="4">
        <v>0</v>
      </c>
      <c r="D15" s="4">
        <v>0.84899999999999998</v>
      </c>
      <c r="E15" s="4">
        <v>129.38</v>
      </c>
      <c r="F15" s="4">
        <v>46.49</v>
      </c>
      <c r="G15" s="4" t="s">
        <v>146</v>
      </c>
    </row>
    <row r="16" spans="1:10" x14ac:dyDescent="0.25">
      <c r="A16" s="4" t="s">
        <v>55</v>
      </c>
      <c r="B16" s="14">
        <v>45136.667361111111</v>
      </c>
      <c r="C16" s="4">
        <v>0</v>
      </c>
      <c r="D16" s="4">
        <v>0.84599999999999997</v>
      </c>
      <c r="E16" s="4">
        <v>133.6</v>
      </c>
      <c r="F16" s="4">
        <v>48.06</v>
      </c>
      <c r="G16" s="4" t="s">
        <v>144</v>
      </c>
    </row>
    <row r="17" spans="1:8" x14ac:dyDescent="0.25">
      <c r="A17" s="4" t="s">
        <v>55</v>
      </c>
      <c r="B17" s="14">
        <v>45136.667361111111</v>
      </c>
      <c r="C17" s="4">
        <v>0</v>
      </c>
      <c r="D17" s="4">
        <v>0.84599999999999997</v>
      </c>
      <c r="E17" s="4">
        <v>135.28</v>
      </c>
      <c r="F17" s="4">
        <v>48.41</v>
      </c>
      <c r="G17" s="4" t="s">
        <v>143</v>
      </c>
    </row>
    <row r="18" spans="1:8" x14ac:dyDescent="0.25">
      <c r="A18" s="4" t="s">
        <v>59</v>
      </c>
      <c r="B18" s="14">
        <v>45136.677777777775</v>
      </c>
      <c r="C18" s="4">
        <v>0</v>
      </c>
      <c r="D18" s="4">
        <v>0.86199999999999999</v>
      </c>
      <c r="E18" s="4">
        <v>98.96</v>
      </c>
      <c r="F18" s="4">
        <v>38.07</v>
      </c>
      <c r="G18" s="4" t="s">
        <v>147</v>
      </c>
    </row>
    <row r="19" spans="1:8" x14ac:dyDescent="0.25">
      <c r="A19" s="4" t="s">
        <v>59</v>
      </c>
      <c r="B19" s="14">
        <v>45136.677777777775</v>
      </c>
      <c r="C19" s="4">
        <v>0</v>
      </c>
      <c r="D19" s="4">
        <v>0.86199999999999999</v>
      </c>
      <c r="E19" s="4">
        <v>97</v>
      </c>
      <c r="F19" s="4">
        <v>36.4</v>
      </c>
      <c r="G19" s="4" t="s">
        <v>148</v>
      </c>
    </row>
    <row r="20" spans="1:8" x14ac:dyDescent="0.25">
      <c r="A20" s="26" t="s">
        <v>59</v>
      </c>
      <c r="B20" s="27">
        <v>45136.677777777775</v>
      </c>
      <c r="C20" s="4">
        <v>0</v>
      </c>
      <c r="D20" s="4">
        <v>0.86199999999999999</v>
      </c>
      <c r="E20" s="4">
        <v>100.77</v>
      </c>
      <c r="F20" s="4">
        <v>38.590000000000003</v>
      </c>
      <c r="G20" s="4" t="s">
        <v>149</v>
      </c>
      <c r="H20" s="12"/>
    </row>
    <row r="21" spans="1:8" x14ac:dyDescent="0.25">
      <c r="A21" s="4" t="s">
        <v>61</v>
      </c>
      <c r="B21" s="14">
        <v>45136.688194444447</v>
      </c>
      <c r="C21" s="4">
        <v>0</v>
      </c>
      <c r="D21" s="4">
        <v>0.89200000000000002</v>
      </c>
      <c r="E21" s="4">
        <v>85.71</v>
      </c>
      <c r="F21" s="4">
        <v>39.409999999999997</v>
      </c>
      <c r="G21" s="4" t="s">
        <v>150</v>
      </c>
    </row>
    <row r="22" spans="1:8" x14ac:dyDescent="0.25">
      <c r="A22" s="4" t="s">
        <v>61</v>
      </c>
      <c r="B22" s="14">
        <v>45136.688194444447</v>
      </c>
      <c r="C22" s="4">
        <v>0</v>
      </c>
      <c r="D22" s="4">
        <v>0.89</v>
      </c>
      <c r="E22" s="4">
        <v>91.58</v>
      </c>
      <c r="F22" s="4">
        <v>41.41</v>
      </c>
      <c r="G22" s="4" t="s">
        <v>151</v>
      </c>
    </row>
    <row r="23" spans="1:8" x14ac:dyDescent="0.25">
      <c r="A23" s="4" t="s">
        <v>61</v>
      </c>
      <c r="B23" s="14">
        <v>45136.688194444447</v>
      </c>
      <c r="C23" s="4">
        <v>0</v>
      </c>
      <c r="D23" s="4">
        <v>0.88700000000000001</v>
      </c>
      <c r="E23" s="4">
        <v>93.78</v>
      </c>
      <c r="F23" s="4">
        <v>41.67</v>
      </c>
      <c r="G23" s="4" t="s">
        <v>152</v>
      </c>
    </row>
    <row r="24" spans="1:8" x14ac:dyDescent="0.25">
      <c r="A24" s="4" t="s">
        <v>63</v>
      </c>
      <c r="B24" s="14">
        <v>45136.698611111111</v>
      </c>
      <c r="C24" s="4">
        <v>0</v>
      </c>
      <c r="D24" s="4">
        <v>0.92200000000000004</v>
      </c>
      <c r="E24" s="4">
        <v>75.22</v>
      </c>
      <c r="F24" s="4">
        <v>57.26</v>
      </c>
      <c r="G24" s="4" t="s">
        <v>128</v>
      </c>
    </row>
    <row r="25" spans="1:8" x14ac:dyDescent="0.25">
      <c r="A25" s="4" t="s">
        <v>63</v>
      </c>
      <c r="B25" s="14">
        <v>45136.698611111111</v>
      </c>
      <c r="C25" s="4">
        <v>0</v>
      </c>
      <c r="D25" s="4">
        <v>0.92</v>
      </c>
      <c r="E25" s="4">
        <v>79.78</v>
      </c>
      <c r="F25" s="4">
        <v>60.73</v>
      </c>
      <c r="G25" s="4" t="s">
        <v>129</v>
      </c>
    </row>
    <row r="26" spans="1:8" x14ac:dyDescent="0.25">
      <c r="A26" s="4" t="s">
        <v>63</v>
      </c>
      <c r="B26" s="14">
        <v>45136.698611111111</v>
      </c>
      <c r="C26" s="4">
        <v>0</v>
      </c>
      <c r="D26" s="4">
        <v>0.92200000000000004</v>
      </c>
      <c r="E26" s="4">
        <v>80.03</v>
      </c>
      <c r="F26" s="4">
        <v>62.87</v>
      </c>
      <c r="G26" s="4" t="s">
        <v>130</v>
      </c>
    </row>
    <row r="27" spans="1:8" x14ac:dyDescent="0.25">
      <c r="A27" s="4" t="s">
        <v>63</v>
      </c>
      <c r="B27" s="14">
        <v>45136.698611111111</v>
      </c>
      <c r="C27" s="4">
        <v>0</v>
      </c>
      <c r="D27" s="4">
        <v>0.91500000000000004</v>
      </c>
      <c r="E27" s="4">
        <v>89.77</v>
      </c>
      <c r="F27" s="4">
        <v>65.349999999999994</v>
      </c>
      <c r="G27" s="4" t="s">
        <v>131</v>
      </c>
    </row>
    <row r="28" spans="1:8" x14ac:dyDescent="0.25">
      <c r="A28" s="4" t="s">
        <v>63</v>
      </c>
      <c r="B28" s="14">
        <v>45136.698611111111</v>
      </c>
      <c r="C28" s="4">
        <v>0</v>
      </c>
      <c r="D28" s="4">
        <v>0.91100000000000003</v>
      </c>
      <c r="E28" s="4">
        <v>98.01</v>
      </c>
      <c r="F28" s="4">
        <v>70.77</v>
      </c>
      <c r="G28" s="4" t="s">
        <v>132</v>
      </c>
    </row>
    <row r="29" spans="1:8" x14ac:dyDescent="0.25">
      <c r="A29" s="4" t="s">
        <v>65</v>
      </c>
      <c r="B29" s="14">
        <v>45136.709027777775</v>
      </c>
      <c r="C29" s="4">
        <v>0</v>
      </c>
      <c r="D29" s="4">
        <v>0.92300000000000004</v>
      </c>
      <c r="E29" s="4">
        <v>67.38</v>
      </c>
      <c r="F29" s="4">
        <v>50.04</v>
      </c>
      <c r="G29" s="4" t="s">
        <v>155</v>
      </c>
    </row>
    <row r="30" spans="1:8" x14ac:dyDescent="0.25">
      <c r="A30" s="4" t="s">
        <v>65</v>
      </c>
      <c r="B30" s="14">
        <v>45136.709027777775</v>
      </c>
      <c r="C30" s="4">
        <v>0</v>
      </c>
      <c r="D30" s="4">
        <v>0.92500000000000004</v>
      </c>
      <c r="E30" s="4">
        <v>62.93</v>
      </c>
      <c r="F30" s="4">
        <v>47.08</v>
      </c>
      <c r="G30" s="4" t="s">
        <v>153</v>
      </c>
    </row>
    <row r="31" spans="1:8" x14ac:dyDescent="0.25">
      <c r="A31" s="4" t="s">
        <v>65</v>
      </c>
      <c r="B31" s="14">
        <v>45136.709027777775</v>
      </c>
      <c r="C31" s="4">
        <v>0</v>
      </c>
      <c r="D31" s="4">
        <v>0.92100000000000004</v>
      </c>
      <c r="E31" s="4">
        <v>66.73</v>
      </c>
      <c r="F31" s="4">
        <v>49.79</v>
      </c>
      <c r="G31" s="4" t="s">
        <v>154</v>
      </c>
    </row>
    <row r="32" spans="1:8" x14ac:dyDescent="0.25">
      <c r="A32" s="4" t="s">
        <v>65</v>
      </c>
      <c r="B32" s="14">
        <v>45136.709027777775</v>
      </c>
      <c r="C32" s="4">
        <v>0</v>
      </c>
      <c r="D32" s="4">
        <v>0.92200000000000004</v>
      </c>
      <c r="E32" s="4">
        <v>73.819999999999993</v>
      </c>
      <c r="F32" s="4">
        <v>59.4</v>
      </c>
      <c r="G32" s="4" t="s">
        <v>156</v>
      </c>
    </row>
    <row r="33" spans="1:7" x14ac:dyDescent="0.25">
      <c r="A33" s="4" t="s">
        <v>65</v>
      </c>
      <c r="B33" s="14">
        <v>45136.709027777775</v>
      </c>
      <c r="C33" s="4">
        <v>0</v>
      </c>
      <c r="D33" s="4">
        <v>0.92300000000000004</v>
      </c>
      <c r="E33" s="4">
        <v>73.53</v>
      </c>
      <c r="F33" s="4">
        <v>61.3</v>
      </c>
      <c r="G33" s="4" t="s">
        <v>157</v>
      </c>
    </row>
    <row r="34" spans="1:7" x14ac:dyDescent="0.25">
      <c r="A34" s="4" t="s">
        <v>65</v>
      </c>
      <c r="B34" s="14">
        <v>45136.709027777775</v>
      </c>
      <c r="C34" s="4">
        <v>0</v>
      </c>
      <c r="D34" s="4">
        <v>0.92300000000000004</v>
      </c>
      <c r="E34" s="4">
        <v>69.88</v>
      </c>
      <c r="F34" s="4">
        <v>54.48</v>
      </c>
      <c r="G34" s="4" t="s">
        <v>159</v>
      </c>
    </row>
    <row r="35" spans="1:7" x14ac:dyDescent="0.25">
      <c r="A35" s="4" t="s">
        <v>67</v>
      </c>
      <c r="B35" s="14">
        <v>45136.719444444447</v>
      </c>
      <c r="C35" s="4">
        <v>0</v>
      </c>
      <c r="D35" s="4">
        <v>0.92700000000000005</v>
      </c>
      <c r="E35" s="4">
        <v>59.29</v>
      </c>
      <c r="F35" s="4">
        <v>48.33</v>
      </c>
      <c r="G35" s="4" t="s">
        <v>160</v>
      </c>
    </row>
    <row r="36" spans="1:7" x14ac:dyDescent="0.25">
      <c r="A36" s="4" t="s">
        <v>67</v>
      </c>
      <c r="B36" s="14">
        <v>45136.719444444447</v>
      </c>
      <c r="C36" s="4">
        <v>0</v>
      </c>
      <c r="D36" s="4">
        <v>0.92700000000000005</v>
      </c>
      <c r="E36" s="4">
        <v>56.81</v>
      </c>
      <c r="F36" s="4">
        <v>47.29</v>
      </c>
      <c r="G36" s="4" t="s">
        <v>161</v>
      </c>
    </row>
    <row r="37" spans="1:7" x14ac:dyDescent="0.25">
      <c r="A37" s="4" t="s">
        <v>67</v>
      </c>
      <c r="B37" s="14">
        <v>45136.719444444447</v>
      </c>
      <c r="C37" s="4">
        <v>0</v>
      </c>
      <c r="D37" s="4">
        <v>0.92800000000000005</v>
      </c>
      <c r="E37" s="4">
        <v>59.47</v>
      </c>
      <c r="F37" s="4">
        <v>52.43</v>
      </c>
      <c r="G37" s="4" t="s">
        <v>162</v>
      </c>
    </row>
    <row r="38" spans="1:7" x14ac:dyDescent="0.25">
      <c r="A38" s="4" t="s">
        <v>67</v>
      </c>
      <c r="B38" s="14">
        <v>45136.719444444447</v>
      </c>
      <c r="C38" s="4">
        <v>0</v>
      </c>
      <c r="D38" s="4">
        <v>0.92900000000000005</v>
      </c>
      <c r="E38" s="4">
        <v>59.23</v>
      </c>
      <c r="F38" s="4">
        <v>52.82</v>
      </c>
      <c r="G38" s="4" t="s">
        <v>163</v>
      </c>
    </row>
    <row r="39" spans="1:7" x14ac:dyDescent="0.25">
      <c r="A39" s="4" t="s">
        <v>67</v>
      </c>
      <c r="B39" s="14">
        <v>45136.719444444447</v>
      </c>
      <c r="C39" s="4">
        <v>0</v>
      </c>
      <c r="D39" s="4">
        <v>0.92800000000000005</v>
      </c>
      <c r="E39" s="4">
        <v>60.25</v>
      </c>
      <c r="F39" s="4">
        <v>52.94</v>
      </c>
      <c r="G39" s="4" t="s">
        <v>164</v>
      </c>
    </row>
    <row r="40" spans="1:7" x14ac:dyDescent="0.25">
      <c r="A40" s="4" t="s">
        <v>83</v>
      </c>
      <c r="B40" s="14">
        <v>45136.729861111111</v>
      </c>
      <c r="C40" s="4">
        <v>0</v>
      </c>
      <c r="D40" s="4">
        <v>0.93600000000000005</v>
      </c>
      <c r="E40" s="4">
        <v>49.62</v>
      </c>
      <c r="F40" s="4">
        <v>46.84</v>
      </c>
      <c r="G40" s="4" t="s">
        <v>165</v>
      </c>
    </row>
    <row r="41" spans="1:7" x14ac:dyDescent="0.25">
      <c r="A41" s="4" t="s">
        <v>83</v>
      </c>
      <c r="B41" s="14">
        <v>45136.729861111111</v>
      </c>
      <c r="C41" s="4">
        <v>0</v>
      </c>
      <c r="D41" s="4">
        <v>0.93799999999999994</v>
      </c>
      <c r="E41" s="4">
        <v>53.69</v>
      </c>
      <c r="F41" s="4">
        <v>57.06</v>
      </c>
      <c r="G41" s="4" t="s">
        <v>166</v>
      </c>
    </row>
    <row r="42" spans="1:7" x14ac:dyDescent="0.25">
      <c r="A42" s="4" t="s">
        <v>83</v>
      </c>
      <c r="B42" s="14">
        <v>45136.729861111111</v>
      </c>
      <c r="C42" s="4">
        <v>0</v>
      </c>
      <c r="D42" s="4">
        <v>0.93700000000000006</v>
      </c>
      <c r="E42" s="4">
        <v>49.65</v>
      </c>
      <c r="F42" s="4">
        <v>46.39</v>
      </c>
      <c r="G42" s="4" t="s">
        <v>167</v>
      </c>
    </row>
    <row r="43" spans="1:7" x14ac:dyDescent="0.25">
      <c r="A43" s="4" t="s">
        <v>83</v>
      </c>
      <c r="B43" s="14">
        <v>45136.729861111111</v>
      </c>
      <c r="C43" s="4">
        <v>0</v>
      </c>
      <c r="D43" s="4">
        <v>0.93600000000000005</v>
      </c>
      <c r="E43" s="4">
        <v>50.17</v>
      </c>
      <c r="F43" s="4">
        <v>47.69</v>
      </c>
      <c r="G43" s="4" t="s">
        <v>168</v>
      </c>
    </row>
    <row r="44" spans="1:7" x14ac:dyDescent="0.25">
      <c r="A44" s="4" t="s">
        <v>83</v>
      </c>
      <c r="B44" s="14">
        <v>45136.729861111111</v>
      </c>
      <c r="C44" s="4">
        <v>0</v>
      </c>
      <c r="D44" s="4">
        <v>0.93600000000000005</v>
      </c>
      <c r="E44" s="4">
        <v>50.97</v>
      </c>
      <c r="F44" s="4">
        <v>48.56</v>
      </c>
      <c r="G44" s="4" t="s">
        <v>169</v>
      </c>
    </row>
    <row r="45" spans="1:7" x14ac:dyDescent="0.25">
      <c r="A45" s="4" t="s">
        <v>89</v>
      </c>
      <c r="B45" s="14">
        <v>45136.740277777775</v>
      </c>
      <c r="C45" s="4">
        <v>0</v>
      </c>
      <c r="D45" s="4">
        <v>0.93600000000000005</v>
      </c>
      <c r="E45" s="4">
        <v>42.48</v>
      </c>
      <c r="F45" s="4">
        <v>33.78</v>
      </c>
      <c r="G45" s="4" t="s">
        <v>170</v>
      </c>
    </row>
    <row r="46" spans="1:7" x14ac:dyDescent="0.25">
      <c r="A46" s="4" t="s">
        <v>89</v>
      </c>
      <c r="B46" s="14">
        <v>45136.740277777775</v>
      </c>
      <c r="C46" s="4">
        <v>0</v>
      </c>
      <c r="D46" s="4">
        <v>0.93700000000000006</v>
      </c>
      <c r="E46" s="4">
        <v>42.25</v>
      </c>
      <c r="F46" s="4">
        <v>34.729999999999997</v>
      </c>
      <c r="G46" s="4" t="s">
        <v>171</v>
      </c>
    </row>
    <row r="47" spans="1:7" x14ac:dyDescent="0.25">
      <c r="A47" s="4" t="s">
        <v>89</v>
      </c>
      <c r="B47" s="14">
        <v>45136.740277777775</v>
      </c>
      <c r="C47" s="4">
        <v>0</v>
      </c>
      <c r="D47" s="4">
        <v>0.93700000000000006</v>
      </c>
      <c r="E47" s="4">
        <v>43.62</v>
      </c>
      <c r="F47" s="4">
        <v>37.54</v>
      </c>
      <c r="G47" s="4" t="s">
        <v>172</v>
      </c>
    </row>
    <row r="48" spans="1:7" x14ac:dyDescent="0.25">
      <c r="A48" s="4" t="s">
        <v>89</v>
      </c>
      <c r="B48" s="14">
        <v>45136.740277777775</v>
      </c>
      <c r="C48" s="4">
        <v>0</v>
      </c>
      <c r="D48" s="4">
        <v>0.93700000000000006</v>
      </c>
      <c r="E48" s="4">
        <v>43.38</v>
      </c>
      <c r="F48" s="4">
        <v>35.24</v>
      </c>
      <c r="G48" s="4" t="s">
        <v>173</v>
      </c>
    </row>
    <row r="49" spans="1:7" x14ac:dyDescent="0.25">
      <c r="A49" s="4" t="s">
        <v>89</v>
      </c>
      <c r="B49" s="14">
        <v>45136.740277777775</v>
      </c>
      <c r="C49" s="4">
        <v>0</v>
      </c>
      <c r="D49" s="4">
        <v>0.93700000000000006</v>
      </c>
      <c r="E49" s="4">
        <v>41.87</v>
      </c>
      <c r="F49" s="4">
        <v>34.76</v>
      </c>
      <c r="G49" s="4" t="s">
        <v>174</v>
      </c>
    </row>
    <row r="50" spans="1:7" x14ac:dyDescent="0.25">
      <c r="A50" s="4" t="s">
        <v>94</v>
      </c>
      <c r="B50" s="14">
        <v>45136.750694444447</v>
      </c>
      <c r="C50" s="4">
        <v>0</v>
      </c>
      <c r="D50" s="4">
        <v>0.94399999999999995</v>
      </c>
      <c r="E50" s="4">
        <v>46.73</v>
      </c>
      <c r="F50" s="4">
        <v>48.15</v>
      </c>
      <c r="G50" s="4" t="s">
        <v>175</v>
      </c>
    </row>
    <row r="51" spans="1:7" x14ac:dyDescent="0.25">
      <c r="A51" s="4" t="s">
        <v>94</v>
      </c>
      <c r="B51" s="14">
        <v>45136.750694444447</v>
      </c>
      <c r="C51" s="4">
        <v>0</v>
      </c>
      <c r="D51" s="4">
        <v>0.94599999999999995</v>
      </c>
      <c r="E51" s="4">
        <v>46.12</v>
      </c>
      <c r="F51" s="4">
        <v>50.42</v>
      </c>
      <c r="G51" s="4" t="s">
        <v>176</v>
      </c>
    </row>
    <row r="52" spans="1:7" x14ac:dyDescent="0.25">
      <c r="A52" s="4" t="s">
        <v>94</v>
      </c>
      <c r="B52" s="14">
        <v>45136.750694444447</v>
      </c>
      <c r="C52" s="4">
        <v>0</v>
      </c>
      <c r="D52" s="4">
        <v>0.94399999999999995</v>
      </c>
      <c r="E52" s="4">
        <v>48.79</v>
      </c>
      <c r="F52" s="4">
        <v>50.96</v>
      </c>
      <c r="G52" s="4" t="s">
        <v>177</v>
      </c>
    </row>
    <row r="53" spans="1:7" x14ac:dyDescent="0.25">
      <c r="A53" s="4" t="s">
        <v>94</v>
      </c>
      <c r="B53" s="14">
        <v>45136.750694444447</v>
      </c>
      <c r="C53" s="4">
        <v>0</v>
      </c>
      <c r="D53" s="4">
        <v>0.94499999999999995</v>
      </c>
      <c r="E53" s="4">
        <v>51.74</v>
      </c>
      <c r="F53" s="4">
        <v>57.76</v>
      </c>
      <c r="G53" s="4" t="s">
        <v>178</v>
      </c>
    </row>
    <row r="54" spans="1:7" x14ac:dyDescent="0.25">
      <c r="A54" s="4" t="s">
        <v>121</v>
      </c>
      <c r="B54" s="14">
        <v>45136.761111111111</v>
      </c>
      <c r="C54" s="4">
        <v>0</v>
      </c>
      <c r="D54" s="4">
        <v>0.92100000000000004</v>
      </c>
      <c r="E54" s="4">
        <v>75.930000000000007</v>
      </c>
      <c r="F54" s="4">
        <v>50</v>
      </c>
      <c r="G54" s="4" t="s">
        <v>231</v>
      </c>
    </row>
    <row r="55" spans="1:7" x14ac:dyDescent="0.25">
      <c r="A55" s="4" t="s">
        <v>121</v>
      </c>
      <c r="B55" s="14">
        <v>45136.761111111111</v>
      </c>
      <c r="C55" s="4">
        <v>0</v>
      </c>
      <c r="D55" s="4">
        <v>0.93500000000000005</v>
      </c>
      <c r="E55" s="4">
        <v>74.72</v>
      </c>
      <c r="F55" s="4">
        <v>56.93</v>
      </c>
      <c r="G55" s="4" t="s">
        <v>232</v>
      </c>
    </row>
    <row r="56" spans="1:7" x14ac:dyDescent="0.25">
      <c r="A56" s="4" t="s">
        <v>121</v>
      </c>
      <c r="B56" s="14">
        <v>45136.761111111111</v>
      </c>
      <c r="C56" s="4">
        <v>0</v>
      </c>
      <c r="D56" s="4">
        <v>0.93300000000000005</v>
      </c>
      <c r="E56" s="4">
        <v>80.38</v>
      </c>
      <c r="F56" s="4">
        <v>60.71</v>
      </c>
      <c r="G56" s="4" t="s">
        <v>233</v>
      </c>
    </row>
    <row r="57" spans="1:7" x14ac:dyDescent="0.25">
      <c r="A57" s="4" t="s">
        <v>121</v>
      </c>
      <c r="B57" s="14">
        <v>45136.761111111111</v>
      </c>
      <c r="C57" s="4">
        <v>0</v>
      </c>
      <c r="D57" s="4">
        <v>0.92700000000000005</v>
      </c>
      <c r="E57" s="4">
        <v>75.540000000000006</v>
      </c>
      <c r="F57" s="4">
        <v>49.93</v>
      </c>
      <c r="G57" s="4" t="s">
        <v>234</v>
      </c>
    </row>
    <row r="58" spans="1:7" x14ac:dyDescent="0.25">
      <c r="A58" s="4" t="s">
        <v>121</v>
      </c>
      <c r="B58" s="14">
        <v>45136.761111111111</v>
      </c>
      <c r="C58" s="4">
        <v>0</v>
      </c>
      <c r="D58" s="4">
        <v>0.93200000000000005</v>
      </c>
      <c r="E58" s="4">
        <v>67.84</v>
      </c>
      <c r="F58" s="4">
        <v>47.42</v>
      </c>
      <c r="G58" s="4" t="s">
        <v>235</v>
      </c>
    </row>
    <row r="59" spans="1:7" x14ac:dyDescent="0.25">
      <c r="A59" s="4" t="s">
        <v>122</v>
      </c>
      <c r="B59" s="14">
        <v>45136.771527777775</v>
      </c>
      <c r="C59" s="4">
        <v>0</v>
      </c>
      <c r="D59" s="4">
        <v>0.93700000000000006</v>
      </c>
      <c r="E59" s="4">
        <v>86.94</v>
      </c>
      <c r="F59" s="4">
        <v>76.180000000000007</v>
      </c>
      <c r="G59" s="4" t="s">
        <v>226</v>
      </c>
    </row>
    <row r="60" spans="1:7" x14ac:dyDescent="0.25">
      <c r="A60" s="4" t="s">
        <v>122</v>
      </c>
      <c r="B60" s="14">
        <v>45136.771527777775</v>
      </c>
      <c r="C60" s="4">
        <v>0</v>
      </c>
      <c r="D60" s="4">
        <v>0.93100000000000005</v>
      </c>
      <c r="E60" s="4">
        <v>100.98</v>
      </c>
      <c r="F60" s="4">
        <v>80.900000000000006</v>
      </c>
      <c r="G60" s="4" t="s">
        <v>227</v>
      </c>
    </row>
    <row r="61" spans="1:7" x14ac:dyDescent="0.25">
      <c r="A61" s="4" t="s">
        <v>122</v>
      </c>
      <c r="B61" s="14">
        <v>45136.771527777775</v>
      </c>
      <c r="C61" s="4">
        <v>0</v>
      </c>
      <c r="D61" s="4">
        <v>0.92700000000000005</v>
      </c>
      <c r="E61" s="4">
        <v>101.08</v>
      </c>
      <c r="F61" s="4">
        <v>75.09</v>
      </c>
      <c r="G61" s="4" t="s">
        <v>228</v>
      </c>
    </row>
    <row r="62" spans="1:7" x14ac:dyDescent="0.25">
      <c r="A62" s="4" t="s">
        <v>122</v>
      </c>
      <c r="B62" s="14">
        <v>45136.771527777775</v>
      </c>
      <c r="C62" s="4">
        <v>0</v>
      </c>
      <c r="D62" s="4">
        <v>0.92600000000000005</v>
      </c>
      <c r="E62" s="4">
        <v>94.21</v>
      </c>
      <c r="F62" s="4">
        <v>65.23</v>
      </c>
      <c r="G62" s="4" t="s">
        <v>229</v>
      </c>
    </row>
    <row r="63" spans="1:7" x14ac:dyDescent="0.25">
      <c r="A63" s="4" t="s">
        <v>122</v>
      </c>
      <c r="B63" s="14">
        <v>45136.771527777775</v>
      </c>
      <c r="C63" s="4">
        <v>0</v>
      </c>
      <c r="D63" s="4">
        <v>0.92400000000000004</v>
      </c>
      <c r="E63" s="4">
        <v>107.52</v>
      </c>
      <c r="F63" s="4">
        <v>76.97</v>
      </c>
      <c r="G63" s="4" t="s">
        <v>230</v>
      </c>
    </row>
    <row r="64" spans="1:7" x14ac:dyDescent="0.25">
      <c r="A64" s="4" t="s">
        <v>123</v>
      </c>
      <c r="B64" s="14">
        <v>45136.781944444447</v>
      </c>
      <c r="C64" s="4">
        <v>0</v>
      </c>
      <c r="D64" s="4">
        <v>0.93300000000000005</v>
      </c>
      <c r="E64" s="4">
        <v>83.39</v>
      </c>
      <c r="F64" s="4">
        <v>72.17</v>
      </c>
      <c r="G64" s="4" t="s">
        <v>216</v>
      </c>
    </row>
    <row r="65" spans="1:7" x14ac:dyDescent="0.25">
      <c r="A65" s="4" t="s">
        <v>123</v>
      </c>
      <c r="B65" s="14">
        <v>45136.781944444447</v>
      </c>
      <c r="C65" s="4">
        <v>0</v>
      </c>
      <c r="D65" s="4">
        <v>0.93300000000000005</v>
      </c>
      <c r="E65" s="4">
        <v>85.65</v>
      </c>
      <c r="F65" s="4">
        <v>73.53</v>
      </c>
      <c r="G65" s="4" t="s">
        <v>217</v>
      </c>
    </row>
    <row r="66" spans="1:7" x14ac:dyDescent="0.25">
      <c r="A66" s="4" t="s">
        <v>123</v>
      </c>
      <c r="B66" s="14">
        <v>45136.781944444447</v>
      </c>
      <c r="C66" s="4">
        <v>0</v>
      </c>
      <c r="D66" s="4">
        <v>0.92</v>
      </c>
      <c r="E66" s="4">
        <v>94.46</v>
      </c>
      <c r="F66" s="4">
        <v>66.12</v>
      </c>
      <c r="G66" s="4" t="s">
        <v>218</v>
      </c>
    </row>
    <row r="67" spans="1:7" x14ac:dyDescent="0.25">
      <c r="A67" s="4" t="s">
        <v>123</v>
      </c>
      <c r="B67" s="14">
        <v>45136.781944444447</v>
      </c>
      <c r="C67" s="4">
        <v>0</v>
      </c>
      <c r="D67" s="4">
        <v>0.92100000000000004</v>
      </c>
      <c r="E67" s="4">
        <v>102.08</v>
      </c>
      <c r="F67" s="4">
        <v>73.08</v>
      </c>
      <c r="G67" s="4" t="s">
        <v>219</v>
      </c>
    </row>
    <row r="68" spans="1:7" x14ac:dyDescent="0.25">
      <c r="A68" s="4" t="s">
        <v>123</v>
      </c>
      <c r="B68" s="14">
        <v>45136.781944444447</v>
      </c>
      <c r="C68" s="4">
        <v>0</v>
      </c>
      <c r="D68" s="4">
        <v>0.91500000000000004</v>
      </c>
      <c r="E68" s="4">
        <v>90.49</v>
      </c>
      <c r="F68" s="4">
        <v>53.75</v>
      </c>
      <c r="G68" s="4" t="s">
        <v>220</v>
      </c>
    </row>
    <row r="69" spans="1:7" x14ac:dyDescent="0.25">
      <c r="A69" s="4" t="s">
        <v>124</v>
      </c>
      <c r="B69" s="14">
        <v>45136.792361111111</v>
      </c>
      <c r="C69" s="4">
        <v>0</v>
      </c>
      <c r="D69" s="4">
        <v>0.94499999999999995</v>
      </c>
      <c r="E69" s="4">
        <v>72.010000000000005</v>
      </c>
      <c r="F69" s="4">
        <v>76.03</v>
      </c>
      <c r="G69" s="4" t="s">
        <v>211</v>
      </c>
    </row>
    <row r="70" spans="1:7" x14ac:dyDescent="0.25">
      <c r="A70" s="4" t="s">
        <v>124</v>
      </c>
      <c r="B70" s="14">
        <v>45136.792361111111</v>
      </c>
      <c r="C70" s="4">
        <v>0</v>
      </c>
      <c r="D70" s="4">
        <v>0.94499999999999995</v>
      </c>
      <c r="E70" s="4">
        <v>71.8</v>
      </c>
      <c r="F70" s="4">
        <v>73.95</v>
      </c>
      <c r="G70" s="4" t="s">
        <v>212</v>
      </c>
    </row>
    <row r="71" spans="1:7" x14ac:dyDescent="0.25">
      <c r="A71" s="4" t="s">
        <v>124</v>
      </c>
      <c r="B71" s="14">
        <v>45136.792361111111</v>
      </c>
      <c r="C71" s="4">
        <v>0</v>
      </c>
      <c r="D71" s="4">
        <v>0.94199999999999995</v>
      </c>
      <c r="E71" s="4">
        <v>75.7</v>
      </c>
      <c r="F71" s="4">
        <v>75.400000000000006</v>
      </c>
      <c r="G71" s="4" t="s">
        <v>213</v>
      </c>
    </row>
    <row r="72" spans="1:7" x14ac:dyDescent="0.25">
      <c r="A72" s="4" t="s">
        <v>124</v>
      </c>
      <c r="B72" s="14">
        <v>45136.792361111111</v>
      </c>
      <c r="C72" s="4">
        <v>0</v>
      </c>
      <c r="D72" s="4">
        <v>0.93899999999999995</v>
      </c>
      <c r="E72" s="4">
        <v>75.989999999999995</v>
      </c>
      <c r="F72" s="4">
        <v>68.62</v>
      </c>
      <c r="G72" s="4" t="s">
        <v>214</v>
      </c>
    </row>
    <row r="73" spans="1:7" x14ac:dyDescent="0.25">
      <c r="A73" s="4" t="s">
        <v>124</v>
      </c>
      <c r="B73" s="14">
        <v>45136.792361111111</v>
      </c>
      <c r="C73" s="4">
        <v>0</v>
      </c>
      <c r="D73" s="4">
        <v>0.93899999999999995</v>
      </c>
      <c r="E73" s="4">
        <v>77.040000000000006</v>
      </c>
      <c r="F73" s="4">
        <v>70.47</v>
      </c>
      <c r="G73" s="4" t="s">
        <v>215</v>
      </c>
    </row>
    <row r="74" spans="1:7" x14ac:dyDescent="0.25">
      <c r="A74" s="4" t="s">
        <v>102</v>
      </c>
      <c r="B74" s="14">
        <v>45136.802777777775</v>
      </c>
      <c r="C74" s="4">
        <v>0</v>
      </c>
      <c r="D74" s="4">
        <v>0.96</v>
      </c>
      <c r="E74" s="4">
        <v>82.15</v>
      </c>
      <c r="F74" s="4">
        <v>108.27</v>
      </c>
      <c r="G74" s="4" t="s">
        <v>101</v>
      </c>
    </row>
    <row r="75" spans="1:7" x14ac:dyDescent="0.25">
      <c r="A75" s="4" t="s">
        <v>102</v>
      </c>
      <c r="B75" s="14">
        <v>45136.802777777775</v>
      </c>
      <c r="C75" s="4">
        <v>0</v>
      </c>
      <c r="D75" s="4">
        <v>0.95599999999999996</v>
      </c>
      <c r="E75" s="4">
        <v>76.08</v>
      </c>
      <c r="F75" s="4">
        <v>93.42</v>
      </c>
      <c r="G75" s="4" t="s">
        <v>103</v>
      </c>
    </row>
    <row r="76" spans="1:7" x14ac:dyDescent="0.25">
      <c r="A76" s="4" t="s">
        <v>102</v>
      </c>
      <c r="B76" s="14">
        <v>45136.802777777775</v>
      </c>
      <c r="C76" s="4">
        <v>0</v>
      </c>
      <c r="D76" s="4">
        <v>0.95899999999999996</v>
      </c>
      <c r="E76" s="4">
        <v>81.97</v>
      </c>
      <c r="F76" s="4">
        <v>105.28</v>
      </c>
      <c r="G76" s="4" t="s">
        <v>104</v>
      </c>
    </row>
    <row r="77" spans="1:7" x14ac:dyDescent="0.25">
      <c r="A77" s="4" t="s">
        <v>102</v>
      </c>
      <c r="B77" s="14">
        <v>45136.802777777775</v>
      </c>
      <c r="C77" s="4">
        <v>0</v>
      </c>
      <c r="D77" s="4">
        <v>0.96099999999999997</v>
      </c>
      <c r="E77" s="4">
        <v>84.21</v>
      </c>
      <c r="F77" s="4">
        <v>111.53</v>
      </c>
      <c r="G77" s="4" t="s">
        <v>105</v>
      </c>
    </row>
    <row r="78" spans="1:7" x14ac:dyDescent="0.25">
      <c r="A78" s="4" t="s">
        <v>102</v>
      </c>
      <c r="B78" s="14">
        <v>45136.802777777775</v>
      </c>
      <c r="C78" s="4">
        <v>0</v>
      </c>
      <c r="D78" s="4">
        <v>0.95899999999999996</v>
      </c>
      <c r="E78" s="4">
        <v>85.33</v>
      </c>
      <c r="F78" s="4">
        <v>107.17</v>
      </c>
      <c r="G78" s="4" t="s">
        <v>106</v>
      </c>
    </row>
    <row r="79" spans="1:7" x14ac:dyDescent="0.25">
      <c r="A79" s="4" t="s">
        <v>107</v>
      </c>
      <c r="B79" s="14">
        <v>45136.813194444447</v>
      </c>
      <c r="C79" s="4">
        <v>0</v>
      </c>
      <c r="D79" s="4">
        <v>0.95099999999999996</v>
      </c>
      <c r="E79" s="4">
        <v>51.1</v>
      </c>
      <c r="F79" s="4">
        <v>48.99</v>
      </c>
      <c r="G79" s="4" t="s">
        <v>221</v>
      </c>
    </row>
    <row r="80" spans="1:7" x14ac:dyDescent="0.25">
      <c r="A80" s="4" t="s">
        <v>107</v>
      </c>
      <c r="B80" s="14">
        <v>45136.813194444447</v>
      </c>
      <c r="C80" s="4">
        <v>0</v>
      </c>
      <c r="D80" s="4">
        <v>0.94899999999999995</v>
      </c>
      <c r="E80" s="4">
        <v>53.65</v>
      </c>
      <c r="F80" s="4">
        <v>50.91</v>
      </c>
      <c r="G80" s="4" t="s">
        <v>222</v>
      </c>
    </row>
    <row r="81" spans="1:7" x14ac:dyDescent="0.25">
      <c r="A81" s="4" t="s">
        <v>107</v>
      </c>
      <c r="B81" s="14">
        <v>45136.813194444447</v>
      </c>
      <c r="C81" s="4">
        <v>0</v>
      </c>
      <c r="D81" s="4">
        <v>0.95</v>
      </c>
      <c r="E81" s="4">
        <v>52.78</v>
      </c>
      <c r="F81" s="4">
        <v>50.39</v>
      </c>
      <c r="G81" s="4" t="s">
        <v>223</v>
      </c>
    </row>
    <row r="82" spans="1:7" x14ac:dyDescent="0.25">
      <c r="A82" s="4" t="s">
        <v>107</v>
      </c>
      <c r="B82" s="14">
        <v>45136.813194444447</v>
      </c>
      <c r="C82" s="4">
        <v>0</v>
      </c>
      <c r="D82" s="4">
        <v>0.95</v>
      </c>
      <c r="E82" s="4">
        <v>50.98</v>
      </c>
      <c r="F82" s="4">
        <v>47.67</v>
      </c>
      <c r="G82" s="4" t="s">
        <v>224</v>
      </c>
    </row>
    <row r="83" spans="1:7" x14ac:dyDescent="0.25">
      <c r="A83" s="4" t="s">
        <v>107</v>
      </c>
      <c r="B83" s="14">
        <v>45136.813194444447</v>
      </c>
      <c r="C83" s="4">
        <v>0</v>
      </c>
      <c r="D83" s="4">
        <v>0.94699999999999995</v>
      </c>
      <c r="E83" s="4">
        <v>51.54</v>
      </c>
      <c r="F83" s="4">
        <v>46.12</v>
      </c>
      <c r="G83" s="4" t="s">
        <v>225</v>
      </c>
    </row>
    <row r="84" spans="1:7" x14ac:dyDescent="0.25">
      <c r="A84" s="4" t="s">
        <v>108</v>
      </c>
      <c r="B84" s="14">
        <v>45136.823611111111</v>
      </c>
      <c r="C84" s="4">
        <v>0</v>
      </c>
      <c r="D84" s="4">
        <v>0.96199999999999997</v>
      </c>
      <c r="E84" s="4">
        <v>45.62</v>
      </c>
      <c r="F84" s="4">
        <v>68.66</v>
      </c>
      <c r="G84" s="4" t="s">
        <v>179</v>
      </c>
    </row>
    <row r="85" spans="1:7" x14ac:dyDescent="0.25">
      <c r="A85" s="4" t="s">
        <v>108</v>
      </c>
      <c r="B85" s="14">
        <v>45136.823611111111</v>
      </c>
      <c r="C85" s="4">
        <v>0</v>
      </c>
      <c r="D85" s="4">
        <v>0.95899999999999996</v>
      </c>
      <c r="E85" s="4">
        <v>51.61</v>
      </c>
      <c r="F85" s="4">
        <v>71.33</v>
      </c>
      <c r="G85" s="4" t="s">
        <v>180</v>
      </c>
    </row>
    <row r="86" spans="1:7" x14ac:dyDescent="0.25">
      <c r="A86" s="4" t="s">
        <v>108</v>
      </c>
      <c r="B86" s="14">
        <v>45136.823611111111</v>
      </c>
      <c r="C86" s="4">
        <v>0</v>
      </c>
      <c r="D86" s="4">
        <v>0.95499999999999996</v>
      </c>
      <c r="E86" s="4">
        <v>60.92</v>
      </c>
      <c r="F86" s="4">
        <v>78.010000000000005</v>
      </c>
      <c r="G86" s="4" t="s">
        <v>181</v>
      </c>
    </row>
    <row r="87" spans="1:7" x14ac:dyDescent="0.25">
      <c r="A87" s="4" t="s">
        <v>108</v>
      </c>
      <c r="B87" s="14">
        <v>45136.823611111111</v>
      </c>
      <c r="C87" s="4">
        <v>0</v>
      </c>
      <c r="D87" s="4">
        <v>0.95399999999999996</v>
      </c>
      <c r="E87" s="4">
        <v>52.23</v>
      </c>
      <c r="F87" s="4">
        <v>60.5</v>
      </c>
      <c r="G87" s="4" t="s">
        <v>182</v>
      </c>
    </row>
    <row r="88" spans="1:7" x14ac:dyDescent="0.25">
      <c r="A88" s="4" t="s">
        <v>108</v>
      </c>
      <c r="B88" s="14">
        <v>45136.823611111111</v>
      </c>
      <c r="C88" s="4">
        <v>0</v>
      </c>
      <c r="D88" s="4">
        <v>0.95499999999999996</v>
      </c>
      <c r="E88" s="4">
        <v>48.54</v>
      </c>
      <c r="F88" s="4">
        <v>56</v>
      </c>
      <c r="G88" s="4" t="s">
        <v>183</v>
      </c>
    </row>
    <row r="89" spans="1:7" x14ac:dyDescent="0.25">
      <c r="A89" s="4" t="s">
        <v>108</v>
      </c>
      <c r="B89" s="14">
        <v>45136.823611111111</v>
      </c>
      <c r="C89" s="4">
        <v>0</v>
      </c>
      <c r="D89" s="4">
        <v>0.94699999999999995</v>
      </c>
      <c r="E89" s="4">
        <v>54.56</v>
      </c>
      <c r="F89" s="4">
        <v>58.51</v>
      </c>
      <c r="G89" s="4" t="s">
        <v>184</v>
      </c>
    </row>
    <row r="90" spans="1:7" x14ac:dyDescent="0.25">
      <c r="A90" s="4" t="s">
        <v>109</v>
      </c>
      <c r="B90" s="14">
        <v>45136.834027777775</v>
      </c>
      <c r="C90" s="4">
        <v>0</v>
      </c>
      <c r="D90" s="4">
        <v>0.96</v>
      </c>
      <c r="E90" s="4">
        <v>48.36</v>
      </c>
      <c r="F90" s="4">
        <v>63.08</v>
      </c>
      <c r="G90" s="4" t="s">
        <v>185</v>
      </c>
    </row>
    <row r="91" spans="1:7" x14ac:dyDescent="0.25">
      <c r="A91" s="4" t="s">
        <v>109</v>
      </c>
      <c r="B91" s="14">
        <v>45136.834027777775</v>
      </c>
      <c r="C91" s="4">
        <v>0</v>
      </c>
      <c r="D91" s="4">
        <v>0.96099999999999997</v>
      </c>
      <c r="E91" s="4">
        <v>47.56</v>
      </c>
      <c r="F91" s="4">
        <v>61.82</v>
      </c>
      <c r="G91" s="4" t="s">
        <v>186</v>
      </c>
    </row>
    <row r="92" spans="1:7" x14ac:dyDescent="0.25">
      <c r="A92" s="4" t="s">
        <v>109</v>
      </c>
      <c r="B92" s="14">
        <v>45136.834027777775</v>
      </c>
      <c r="C92" s="4">
        <v>0</v>
      </c>
      <c r="D92" s="4">
        <v>0.95899999999999996</v>
      </c>
      <c r="E92" s="4">
        <v>48.44</v>
      </c>
      <c r="F92" s="4">
        <v>61.69</v>
      </c>
      <c r="G92" s="4" t="s">
        <v>187</v>
      </c>
    </row>
    <row r="93" spans="1:7" x14ac:dyDescent="0.25">
      <c r="A93" s="4" t="s">
        <v>109</v>
      </c>
      <c r="B93" s="14">
        <v>45136.834027777775</v>
      </c>
      <c r="C93" s="4">
        <v>0</v>
      </c>
      <c r="D93" s="4">
        <v>0.95799999999999996</v>
      </c>
      <c r="E93" s="4">
        <v>45.85</v>
      </c>
      <c r="F93" s="4">
        <v>53.82</v>
      </c>
      <c r="G93" s="4" t="s">
        <v>188</v>
      </c>
    </row>
    <row r="94" spans="1:7" x14ac:dyDescent="0.25">
      <c r="A94" s="4" t="s">
        <v>109</v>
      </c>
      <c r="B94" s="14">
        <v>45136.834027777775</v>
      </c>
      <c r="C94" s="4">
        <v>0</v>
      </c>
      <c r="D94" s="4">
        <v>0.95499999999999996</v>
      </c>
      <c r="E94" s="4">
        <v>51.47</v>
      </c>
      <c r="F94" s="4">
        <v>56.87</v>
      </c>
      <c r="G94" s="4" t="s">
        <v>189</v>
      </c>
    </row>
    <row r="95" spans="1:7" x14ac:dyDescent="0.25">
      <c r="A95" s="4" t="s">
        <v>109</v>
      </c>
      <c r="B95" s="14">
        <v>45136.834027777775</v>
      </c>
      <c r="C95" s="4">
        <v>0</v>
      </c>
      <c r="D95" s="4">
        <v>0.95299999999999996</v>
      </c>
      <c r="E95" s="4">
        <v>50.85</v>
      </c>
      <c r="F95" s="4">
        <v>54.2</v>
      </c>
      <c r="G95" s="4" t="s">
        <v>190</v>
      </c>
    </row>
    <row r="96" spans="1:7" x14ac:dyDescent="0.25">
      <c r="A96" s="4" t="s">
        <v>110</v>
      </c>
      <c r="B96" s="14">
        <v>45136.844444444447</v>
      </c>
      <c r="C96" s="4">
        <v>0</v>
      </c>
      <c r="D96" s="4">
        <v>0.96199999999999997</v>
      </c>
      <c r="E96" s="4">
        <v>45.98</v>
      </c>
      <c r="F96" s="4">
        <v>60.2</v>
      </c>
      <c r="G96" s="4" t="s">
        <v>196</v>
      </c>
    </row>
    <row r="97" spans="1:11" x14ac:dyDescent="0.25">
      <c r="A97" s="4" t="s">
        <v>110</v>
      </c>
      <c r="B97" s="14">
        <v>45136.844444444447</v>
      </c>
      <c r="C97" s="4">
        <v>0</v>
      </c>
      <c r="D97" s="4">
        <v>0.96099999999999997</v>
      </c>
      <c r="E97" s="4">
        <v>46.83</v>
      </c>
      <c r="F97" s="4">
        <v>60.91</v>
      </c>
      <c r="G97" s="4" t="s">
        <v>197</v>
      </c>
    </row>
    <row r="98" spans="1:11" x14ac:dyDescent="0.25">
      <c r="A98" s="4" t="s">
        <v>110</v>
      </c>
      <c r="B98" s="14">
        <v>45136.844444444447</v>
      </c>
      <c r="C98" s="4">
        <v>0</v>
      </c>
      <c r="D98" s="4">
        <v>0.96</v>
      </c>
      <c r="E98" s="4">
        <v>50.78</v>
      </c>
      <c r="F98" s="4">
        <v>64.25</v>
      </c>
      <c r="G98" s="4" t="s">
        <v>198</v>
      </c>
    </row>
    <row r="99" spans="1:11" x14ac:dyDescent="0.25">
      <c r="A99" s="4" t="s">
        <v>110</v>
      </c>
      <c r="B99" s="14">
        <v>45136.844444444447</v>
      </c>
      <c r="C99" s="4">
        <v>0</v>
      </c>
      <c r="D99" s="4">
        <v>0.95799999999999996</v>
      </c>
      <c r="E99" s="4">
        <v>48.36</v>
      </c>
      <c r="F99" s="4">
        <v>54.67</v>
      </c>
      <c r="G99" s="4" t="s">
        <v>199</v>
      </c>
    </row>
    <row r="100" spans="1:11" x14ac:dyDescent="0.25">
      <c r="A100" s="4" t="s">
        <v>110</v>
      </c>
      <c r="B100" s="14">
        <v>45136.844444444447</v>
      </c>
      <c r="C100" s="4">
        <v>0</v>
      </c>
      <c r="D100" s="4">
        <v>0.95799999999999996</v>
      </c>
      <c r="E100" s="4">
        <v>48.17</v>
      </c>
      <c r="F100" s="4">
        <v>54.54</v>
      </c>
      <c r="G100" s="4" t="s">
        <v>200</v>
      </c>
    </row>
    <row r="101" spans="1:11" x14ac:dyDescent="0.25">
      <c r="A101" s="4" t="s">
        <v>111</v>
      </c>
      <c r="B101" s="14">
        <v>45136.854861111111</v>
      </c>
      <c r="C101" s="4">
        <v>0</v>
      </c>
      <c r="D101" s="4">
        <v>0.96799999999999997</v>
      </c>
      <c r="E101" s="4">
        <v>39.68</v>
      </c>
      <c r="F101" s="4">
        <v>70.150000000000006</v>
      </c>
      <c r="G101" s="4" t="s">
        <v>191</v>
      </c>
    </row>
    <row r="102" spans="1:11" x14ac:dyDescent="0.25">
      <c r="A102" s="4" t="s">
        <v>111</v>
      </c>
      <c r="B102" s="14">
        <v>45136.854861111111</v>
      </c>
      <c r="C102" s="4">
        <v>0</v>
      </c>
      <c r="D102" s="4">
        <v>0.96399999999999997</v>
      </c>
      <c r="E102" s="4">
        <v>44.25</v>
      </c>
      <c r="F102" s="4">
        <v>71.55</v>
      </c>
      <c r="G102" s="4" t="s">
        <v>192</v>
      </c>
    </row>
    <row r="103" spans="1:11" x14ac:dyDescent="0.25">
      <c r="A103" s="4" t="s">
        <v>111</v>
      </c>
      <c r="B103" s="14">
        <v>45136.854861111111</v>
      </c>
      <c r="C103" s="4">
        <v>0</v>
      </c>
      <c r="D103" s="4">
        <v>0.96499999999999997</v>
      </c>
      <c r="E103" s="4">
        <v>47.44</v>
      </c>
      <c r="F103" s="4">
        <v>78</v>
      </c>
      <c r="G103" s="4" t="s">
        <v>193</v>
      </c>
    </row>
    <row r="104" spans="1:11" x14ac:dyDescent="0.25">
      <c r="A104" s="4" t="s">
        <v>111</v>
      </c>
      <c r="B104" s="14">
        <v>45136.854861111111</v>
      </c>
      <c r="C104" s="4">
        <v>0</v>
      </c>
      <c r="D104" s="4">
        <v>0.96199999999999997</v>
      </c>
      <c r="E104" s="4">
        <v>44.08</v>
      </c>
      <c r="F104" s="4">
        <v>61.66</v>
      </c>
      <c r="G104" s="4" t="s">
        <v>194</v>
      </c>
    </row>
    <row r="105" spans="1:11" x14ac:dyDescent="0.25">
      <c r="A105" s="4" t="s">
        <v>111</v>
      </c>
      <c r="B105" s="14">
        <v>45136.854861111111</v>
      </c>
      <c r="C105" s="4">
        <v>0</v>
      </c>
      <c r="D105" s="4">
        <v>0.96199999999999997</v>
      </c>
      <c r="E105" s="4">
        <v>44.99</v>
      </c>
      <c r="F105" s="4">
        <v>61.69</v>
      </c>
      <c r="G105" s="4" t="s">
        <v>195</v>
      </c>
    </row>
    <row r="106" spans="1:11" x14ac:dyDescent="0.25">
      <c r="A106" s="4" t="s">
        <v>112</v>
      </c>
      <c r="B106" s="14">
        <v>45136.865277777775</v>
      </c>
      <c r="C106" s="4">
        <v>0</v>
      </c>
      <c r="D106" s="4" t="s">
        <v>100</v>
      </c>
      <c r="E106" s="4">
        <v>0</v>
      </c>
      <c r="F106" s="4" t="s">
        <v>99</v>
      </c>
      <c r="G106" s="4" t="s">
        <v>99</v>
      </c>
    </row>
    <row r="107" spans="1:11" x14ac:dyDescent="0.25">
      <c r="A107" s="4" t="s">
        <v>113</v>
      </c>
      <c r="B107" s="14">
        <v>45136.875694444447</v>
      </c>
      <c r="C107" s="4">
        <v>0</v>
      </c>
      <c r="D107" s="4">
        <v>0.97299999999999998</v>
      </c>
      <c r="E107" s="4">
        <v>37.49</v>
      </c>
      <c r="F107" s="4">
        <v>77.37</v>
      </c>
      <c r="G107" s="4" t="s">
        <v>114</v>
      </c>
    </row>
    <row r="108" spans="1:11" x14ac:dyDescent="0.25">
      <c r="A108" s="4" t="s">
        <v>113</v>
      </c>
      <c r="B108" s="14">
        <v>45136.875694444447</v>
      </c>
      <c r="C108" s="4">
        <v>0</v>
      </c>
      <c r="D108" s="4">
        <v>0.97299999999999998</v>
      </c>
      <c r="E108" s="4">
        <v>37.299999999999997</v>
      </c>
      <c r="F108" s="4">
        <v>76.36</v>
      </c>
      <c r="G108" s="4" t="s">
        <v>115</v>
      </c>
    </row>
    <row r="109" spans="1:11" x14ac:dyDescent="0.25">
      <c r="A109" s="4" t="s">
        <v>113</v>
      </c>
      <c r="B109" s="14">
        <v>45136.875694444447</v>
      </c>
      <c r="C109" s="4">
        <v>0</v>
      </c>
      <c r="D109" s="4">
        <v>0.98</v>
      </c>
      <c r="E109" s="4">
        <v>0</v>
      </c>
      <c r="F109" s="4" t="s">
        <v>99</v>
      </c>
      <c r="G109" s="4" t="s">
        <v>99</v>
      </c>
    </row>
    <row r="110" spans="1:11" x14ac:dyDescent="0.25">
      <c r="A110" s="4" t="s">
        <v>113</v>
      </c>
      <c r="B110" s="14">
        <v>45136.875694444447</v>
      </c>
      <c r="C110" s="4">
        <v>0</v>
      </c>
      <c r="D110" s="4">
        <v>0.97299999999999998</v>
      </c>
      <c r="E110" s="4">
        <v>38.42</v>
      </c>
      <c r="F110" s="4">
        <v>75.489999999999995</v>
      </c>
      <c r="G110" s="4" t="s">
        <v>116</v>
      </c>
    </row>
    <row r="111" spans="1:11" ht="15.75" thickBot="1" x14ac:dyDescent="0.3">
      <c r="A111" s="4" t="s">
        <v>113</v>
      </c>
      <c r="B111" s="14">
        <v>45136.875694444447</v>
      </c>
      <c r="C111" s="4">
        <v>0</v>
      </c>
      <c r="D111" s="4">
        <v>0.98</v>
      </c>
      <c r="E111" s="4">
        <v>0</v>
      </c>
      <c r="F111" s="4" t="s">
        <v>99</v>
      </c>
      <c r="G111" s="4" t="s">
        <v>99</v>
      </c>
    </row>
    <row r="112" spans="1:11" x14ac:dyDescent="0.25">
      <c r="A112" s="4" t="s">
        <v>17</v>
      </c>
      <c r="B112" s="14">
        <v>45136</v>
      </c>
      <c r="C112" s="4">
        <v>1</v>
      </c>
      <c r="D112" s="4">
        <v>0.83899999999999997</v>
      </c>
      <c r="E112" s="4">
        <v>126.2</v>
      </c>
      <c r="F112" s="4">
        <v>32.47</v>
      </c>
      <c r="G112" s="4" t="s">
        <v>236</v>
      </c>
      <c r="H112" s="32" t="s">
        <v>238</v>
      </c>
      <c r="I112" s="20" t="s">
        <v>118</v>
      </c>
      <c r="J112" s="21" t="s">
        <v>119</v>
      </c>
      <c r="K112" s="28" t="s">
        <v>205</v>
      </c>
    </row>
    <row r="113" spans="1:11" ht="15.75" thickBot="1" x14ac:dyDescent="0.3">
      <c r="A113" s="4" t="s">
        <v>17</v>
      </c>
      <c r="B113" s="14">
        <v>45136</v>
      </c>
      <c r="C113" s="4">
        <v>0</v>
      </c>
      <c r="D113" s="4">
        <v>0.745</v>
      </c>
      <c r="E113" s="4">
        <v>271.06</v>
      </c>
      <c r="F113" s="4">
        <v>45.57</v>
      </c>
      <c r="G113" s="4" t="s">
        <v>237</v>
      </c>
      <c r="H113" s="33"/>
      <c r="I113" s="23" t="s">
        <v>202</v>
      </c>
      <c r="J113" s="24" t="s">
        <v>203</v>
      </c>
    </row>
    <row r="114" spans="1:11" x14ac:dyDescent="0.25">
      <c r="A114" s="4" t="s">
        <v>17</v>
      </c>
      <c r="B114" s="14">
        <v>45136</v>
      </c>
      <c r="C114" s="4">
        <v>1</v>
      </c>
      <c r="D114" s="4">
        <v>0.83399999999999996</v>
      </c>
      <c r="E114" s="4">
        <v>128.80000000000001</v>
      </c>
      <c r="F114" s="4">
        <v>32.17</v>
      </c>
      <c r="G114" s="4" t="s">
        <v>239</v>
      </c>
    </row>
    <row r="115" spans="1:11" x14ac:dyDescent="0.25">
      <c r="A115" s="4" t="s">
        <v>17</v>
      </c>
      <c r="B115" s="14">
        <v>45136</v>
      </c>
      <c r="C115" s="4">
        <v>1</v>
      </c>
      <c r="D115" s="4">
        <v>0.83399999999999996</v>
      </c>
      <c r="E115" s="4">
        <v>127.6</v>
      </c>
      <c r="F115" s="4">
        <v>31.15</v>
      </c>
      <c r="G115" s="4" t="s">
        <v>240</v>
      </c>
    </row>
    <row r="116" spans="1:11" ht="15.75" thickBot="1" x14ac:dyDescent="0.3">
      <c r="A116" s="4" t="s">
        <v>17</v>
      </c>
      <c r="B116" s="14">
        <v>45136</v>
      </c>
      <c r="C116" s="4">
        <v>1</v>
      </c>
      <c r="D116" s="4">
        <v>0.83099999999999996</v>
      </c>
      <c r="E116" s="4">
        <v>129.61000000000001</v>
      </c>
      <c r="F116" s="4">
        <v>31.36</v>
      </c>
      <c r="G116" s="4" t="s">
        <v>241</v>
      </c>
    </row>
    <row r="117" spans="1:11" x14ac:dyDescent="0.25">
      <c r="A117" s="4" t="s">
        <v>18</v>
      </c>
      <c r="B117" s="14">
        <v>45136</v>
      </c>
      <c r="C117" s="4">
        <v>0</v>
      </c>
      <c r="D117" s="4">
        <v>0.74199999999999999</v>
      </c>
      <c r="E117" s="4">
        <v>249.51</v>
      </c>
      <c r="F117" s="4">
        <v>40.9</v>
      </c>
      <c r="G117" s="4" t="s">
        <v>201</v>
      </c>
      <c r="H117" s="32" t="s">
        <v>206</v>
      </c>
      <c r="I117" s="20" t="s">
        <v>118</v>
      </c>
      <c r="J117" s="21" t="s">
        <v>119</v>
      </c>
      <c r="K117" s="28" t="s">
        <v>205</v>
      </c>
    </row>
    <row r="118" spans="1:11" ht="15.75" thickBot="1" x14ac:dyDescent="0.3">
      <c r="A118" s="4" t="s">
        <v>18</v>
      </c>
      <c r="B118" s="14">
        <v>45136</v>
      </c>
      <c r="C118" s="4">
        <v>1</v>
      </c>
      <c r="D118" s="4">
        <v>0.85099999999999998</v>
      </c>
      <c r="E118" s="4">
        <v>88.82</v>
      </c>
      <c r="F118" s="4">
        <v>23.42</v>
      </c>
      <c r="G118" s="4" t="s">
        <v>204</v>
      </c>
      <c r="H118" s="33"/>
      <c r="I118" s="23" t="s">
        <v>202</v>
      </c>
      <c r="J118" s="24" t="s">
        <v>203</v>
      </c>
    </row>
    <row r="119" spans="1:11" x14ac:dyDescent="0.25">
      <c r="A119" s="4" t="s">
        <v>18</v>
      </c>
      <c r="B119" s="14">
        <v>45136</v>
      </c>
      <c r="C119" s="4">
        <v>1</v>
      </c>
      <c r="D119" s="4">
        <v>0.85</v>
      </c>
      <c r="E119" s="4">
        <v>105.21</v>
      </c>
      <c r="F119" s="4">
        <v>30.13</v>
      </c>
      <c r="G119" s="4" t="s">
        <v>209</v>
      </c>
    </row>
    <row r="120" spans="1:11" x14ac:dyDescent="0.25">
      <c r="A120" s="4" t="s">
        <v>18</v>
      </c>
      <c r="B120" s="14">
        <v>45136</v>
      </c>
      <c r="C120" s="4">
        <v>1</v>
      </c>
      <c r="D120" s="4">
        <v>0.83399999999999996</v>
      </c>
      <c r="E120" s="4">
        <v>123.53</v>
      </c>
      <c r="F120" s="4">
        <v>31.7</v>
      </c>
      <c r="G120" s="4" t="s">
        <v>207</v>
      </c>
    </row>
    <row r="121" spans="1:11" x14ac:dyDescent="0.25">
      <c r="A121" s="4" t="s">
        <v>18</v>
      </c>
      <c r="B121" s="14">
        <v>45136</v>
      </c>
      <c r="C121" s="4">
        <v>1</v>
      </c>
      <c r="D121" s="4">
        <v>0.83399999999999996</v>
      </c>
      <c r="E121" s="4">
        <v>117.18</v>
      </c>
      <c r="F121" s="4">
        <v>29.32</v>
      </c>
      <c r="G121" s="4" t="s">
        <v>208</v>
      </c>
    </row>
    <row r="122" spans="1:11" x14ac:dyDescent="0.25">
      <c r="A122" s="4" t="s">
        <v>18</v>
      </c>
      <c r="B122" s="14">
        <v>45136</v>
      </c>
      <c r="C122" s="4">
        <v>1</v>
      </c>
      <c r="D122" s="4">
        <v>0.83599999999999997</v>
      </c>
      <c r="E122" s="4">
        <v>111.93</v>
      </c>
      <c r="F122" s="4">
        <v>28.35</v>
      </c>
      <c r="G122" s="4" t="s">
        <v>210</v>
      </c>
    </row>
    <row r="123" spans="1:11" x14ac:dyDescent="0.25">
      <c r="A123" s="4" t="s">
        <v>19</v>
      </c>
      <c r="B123" s="14">
        <v>45136</v>
      </c>
      <c r="C123" s="4">
        <v>0</v>
      </c>
      <c r="D123" s="4">
        <v>0.69599999999999995</v>
      </c>
      <c r="E123" s="4">
        <v>244.18</v>
      </c>
      <c r="F123" s="4">
        <v>44.5</v>
      </c>
      <c r="G123" s="4" t="s">
        <v>247</v>
      </c>
    </row>
    <row r="124" spans="1:11" x14ac:dyDescent="0.25">
      <c r="A124" s="4" t="s">
        <v>19</v>
      </c>
      <c r="B124" s="14">
        <v>45136</v>
      </c>
      <c r="C124" s="4">
        <v>0</v>
      </c>
      <c r="D124" s="4">
        <v>0.75900000000000001</v>
      </c>
      <c r="E124" s="4">
        <v>247.23</v>
      </c>
      <c r="F124" s="4">
        <v>44.41</v>
      </c>
      <c r="G124" s="4" t="s">
        <v>248</v>
      </c>
    </row>
    <row r="125" spans="1:11" ht="15.75" thickBot="1" x14ac:dyDescent="0.3">
      <c r="A125" s="4" t="s">
        <v>19</v>
      </c>
      <c r="B125" s="14">
        <v>45136</v>
      </c>
      <c r="C125" s="4">
        <v>0</v>
      </c>
      <c r="D125" s="4">
        <v>0.75800000000000001</v>
      </c>
      <c r="E125" s="4">
        <v>243.16</v>
      </c>
      <c r="F125" s="4">
        <v>42.41</v>
      </c>
      <c r="G125" s="4" t="s">
        <v>249</v>
      </c>
    </row>
    <row r="126" spans="1:11" x14ac:dyDescent="0.25">
      <c r="A126" s="4" t="s">
        <v>19</v>
      </c>
      <c r="B126" s="14">
        <v>45136</v>
      </c>
      <c r="C126" s="4">
        <v>1</v>
      </c>
      <c r="D126" s="4">
        <v>0.83699999999999997</v>
      </c>
      <c r="E126" s="4">
        <v>110.57</v>
      </c>
      <c r="F126" s="4">
        <v>26.37</v>
      </c>
      <c r="G126" s="4" t="s">
        <v>251</v>
      </c>
      <c r="H126" s="32" t="s">
        <v>250</v>
      </c>
      <c r="I126" s="20" t="s">
        <v>118</v>
      </c>
      <c r="J126" s="21" t="s">
        <v>119</v>
      </c>
    </row>
    <row r="127" spans="1:11" ht="15.75" thickBot="1" x14ac:dyDescent="0.3">
      <c r="A127" s="4" t="s">
        <v>20</v>
      </c>
      <c r="B127" s="14">
        <v>45136</v>
      </c>
      <c r="C127" s="4">
        <v>0</v>
      </c>
      <c r="D127" s="4">
        <v>0.82499999999999996</v>
      </c>
      <c r="E127" s="4">
        <v>210.23</v>
      </c>
      <c r="F127" s="4">
        <v>49.41</v>
      </c>
      <c r="G127" s="4" t="s">
        <v>252</v>
      </c>
      <c r="H127" s="33"/>
      <c r="I127" s="23" t="s">
        <v>202</v>
      </c>
      <c r="J127" s="24" t="s">
        <v>203</v>
      </c>
    </row>
    <row r="128" spans="1:11" x14ac:dyDescent="0.25">
      <c r="A128" s="4" t="s">
        <v>20</v>
      </c>
      <c r="B128" s="14">
        <v>45136</v>
      </c>
      <c r="C128" s="4">
        <v>0</v>
      </c>
      <c r="D128" s="4">
        <v>0.81200000000000006</v>
      </c>
      <c r="E128" s="4">
        <v>240.06</v>
      </c>
      <c r="F128" s="4">
        <v>51.85</v>
      </c>
      <c r="G128" s="4" t="s">
        <v>253</v>
      </c>
    </row>
    <row r="129" spans="1:7" x14ac:dyDescent="0.25">
      <c r="A129" s="4" t="s">
        <v>20</v>
      </c>
      <c r="B129" s="14">
        <v>45136</v>
      </c>
      <c r="C129" s="4">
        <v>0</v>
      </c>
      <c r="D129" s="4">
        <v>0.80700000000000005</v>
      </c>
      <c r="E129" s="4">
        <v>238.15</v>
      </c>
      <c r="F129" s="4">
        <v>50.11</v>
      </c>
      <c r="G129" s="4" t="s">
        <v>254</v>
      </c>
    </row>
    <row r="130" spans="1:7" x14ac:dyDescent="0.25">
      <c r="A130" s="4" t="s">
        <v>20</v>
      </c>
      <c r="B130" s="14">
        <v>45136</v>
      </c>
      <c r="C130" s="4">
        <v>0</v>
      </c>
      <c r="D130" s="4">
        <v>0.80200000000000005</v>
      </c>
      <c r="E130" s="4">
        <v>244.57</v>
      </c>
      <c r="F130" s="4">
        <v>50.53</v>
      </c>
      <c r="G130" s="4" t="s">
        <v>255</v>
      </c>
    </row>
    <row r="131" spans="1:7" x14ac:dyDescent="0.25">
      <c r="A131" s="4" t="s">
        <v>21</v>
      </c>
      <c r="B131" s="14">
        <v>45136</v>
      </c>
      <c r="C131" s="4">
        <v>0</v>
      </c>
      <c r="D131" s="4">
        <v>0.86699999999999999</v>
      </c>
      <c r="E131" s="4">
        <v>111.09</v>
      </c>
      <c r="F131" s="4">
        <v>39.94</v>
      </c>
      <c r="G131" s="4" t="s">
        <v>242</v>
      </c>
    </row>
    <row r="132" spans="1:7" x14ac:dyDescent="0.25">
      <c r="A132" s="4" t="s">
        <v>21</v>
      </c>
      <c r="B132" s="14">
        <v>45136</v>
      </c>
      <c r="C132" s="4">
        <v>0</v>
      </c>
      <c r="D132" s="4">
        <v>0.86599999999999999</v>
      </c>
      <c r="E132" s="4">
        <v>119.55</v>
      </c>
      <c r="F132" s="4">
        <v>44.37</v>
      </c>
      <c r="G132" s="4" t="s">
        <v>243</v>
      </c>
    </row>
    <row r="133" spans="1:7" x14ac:dyDescent="0.25">
      <c r="A133" s="4" t="s">
        <v>21</v>
      </c>
      <c r="B133" s="14">
        <v>45136</v>
      </c>
      <c r="C133" s="4">
        <v>0</v>
      </c>
      <c r="D133" s="4">
        <v>0.85899999999999999</v>
      </c>
      <c r="E133" s="4">
        <v>127.96</v>
      </c>
      <c r="F133" s="4">
        <v>45.85</v>
      </c>
      <c r="G133" s="4" t="s">
        <v>244</v>
      </c>
    </row>
    <row r="134" spans="1:7" x14ac:dyDescent="0.25">
      <c r="A134" s="4" t="s">
        <v>21</v>
      </c>
      <c r="B134" s="14">
        <v>45136</v>
      </c>
      <c r="C134" s="4">
        <v>0</v>
      </c>
      <c r="D134" s="4">
        <v>0.85799999999999998</v>
      </c>
      <c r="E134" s="4">
        <v>125.82</v>
      </c>
      <c r="F134" s="4">
        <v>43.16</v>
      </c>
      <c r="G134" s="4" t="s">
        <v>245</v>
      </c>
    </row>
    <row r="135" spans="1:7" x14ac:dyDescent="0.25">
      <c r="A135" s="4" t="s">
        <v>21</v>
      </c>
      <c r="B135" s="14">
        <v>45136</v>
      </c>
      <c r="C135" s="4">
        <v>0</v>
      </c>
      <c r="D135" s="4">
        <v>0.85399999999999998</v>
      </c>
      <c r="E135" s="4">
        <v>138.38</v>
      </c>
      <c r="F135" s="4">
        <v>48.41</v>
      </c>
      <c r="G135" s="4" t="s">
        <v>246</v>
      </c>
    </row>
  </sheetData>
  <mergeCells count="4">
    <mergeCell ref="A2:B2"/>
    <mergeCell ref="H117:H118"/>
    <mergeCell ref="H112:H113"/>
    <mergeCell ref="H126:H1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57E8-AC6C-4413-9DB1-76B8A0DB268F}">
  <dimension ref="A1:G67"/>
  <sheetViews>
    <sheetView topLeftCell="A6" workbookViewId="0">
      <selection activeCell="B43" sqref="B43"/>
    </sheetView>
  </sheetViews>
  <sheetFormatPr defaultRowHeight="15" x14ac:dyDescent="0.25"/>
  <cols>
    <col min="1" max="1" width="10" style="12" customWidth="1"/>
    <col min="2" max="2" width="15.140625" style="12" customWidth="1"/>
    <col min="3" max="3" width="12.140625" style="12" customWidth="1"/>
    <col min="4" max="4" width="16.85546875" style="12" customWidth="1"/>
    <col min="5" max="5" width="20.140625" style="12" customWidth="1"/>
    <col min="6" max="6" width="8.85546875" style="12"/>
    <col min="7" max="7" width="13.42578125" style="12" customWidth="1"/>
  </cols>
  <sheetData>
    <row r="1" spans="1:7" ht="15.75" thickBot="1" x14ac:dyDescent="0.3"/>
    <row r="2" spans="1:7" ht="15.75" thickBot="1" x14ac:dyDescent="0.3">
      <c r="A2" s="30" t="s">
        <v>16</v>
      </c>
      <c r="B2" s="31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</row>
    <row r="3" spans="1:7" x14ac:dyDescent="0.25">
      <c r="A3" s="10" t="s">
        <v>17</v>
      </c>
      <c r="B3" s="11">
        <v>45151.78125</v>
      </c>
      <c r="C3" s="1">
        <v>0</v>
      </c>
      <c r="D3" s="1">
        <v>0.80900000000000005</v>
      </c>
      <c r="E3" s="1">
        <v>203.03</v>
      </c>
      <c r="F3" s="1">
        <v>55.86</v>
      </c>
      <c r="G3" s="2" t="s">
        <v>22</v>
      </c>
    </row>
    <row r="4" spans="1:7" x14ac:dyDescent="0.25">
      <c r="A4" s="4" t="s">
        <v>17</v>
      </c>
      <c r="B4" s="9">
        <v>45151.78125</v>
      </c>
      <c r="C4" s="4">
        <v>0</v>
      </c>
      <c r="D4" s="4">
        <v>0.79300000000000004</v>
      </c>
      <c r="E4" s="4">
        <v>213.04</v>
      </c>
      <c r="F4" s="4">
        <v>51.63</v>
      </c>
      <c r="G4" s="5" t="s">
        <v>23</v>
      </c>
    </row>
    <row r="5" spans="1:7" x14ac:dyDescent="0.25">
      <c r="A5" s="4" t="s">
        <v>17</v>
      </c>
      <c r="B5" s="9">
        <v>45151.78125</v>
      </c>
      <c r="C5" s="4">
        <v>0</v>
      </c>
      <c r="D5" s="4">
        <v>0.79500000000000004</v>
      </c>
      <c r="E5" s="4">
        <v>214.16</v>
      </c>
      <c r="F5" s="4">
        <v>52.12</v>
      </c>
      <c r="G5" s="5" t="s">
        <v>24</v>
      </c>
    </row>
    <row r="6" spans="1:7" x14ac:dyDescent="0.25">
      <c r="A6" s="4" t="s">
        <v>17</v>
      </c>
      <c r="B6" s="9">
        <v>45151.78125</v>
      </c>
      <c r="C6" s="4">
        <v>0</v>
      </c>
      <c r="D6" s="4">
        <v>0.79600000000000004</v>
      </c>
      <c r="E6" s="4">
        <v>211.6</v>
      </c>
      <c r="F6" s="4">
        <v>52.09</v>
      </c>
      <c r="G6" s="5" t="s">
        <v>25</v>
      </c>
    </row>
    <row r="7" spans="1:7" x14ac:dyDescent="0.25">
      <c r="A7" s="3" t="s">
        <v>18</v>
      </c>
      <c r="B7" s="9">
        <v>45151.790277777778</v>
      </c>
      <c r="C7" s="4">
        <v>0</v>
      </c>
      <c r="D7" s="4">
        <v>0.86799999999999999</v>
      </c>
      <c r="E7" s="4">
        <v>114.96</v>
      </c>
      <c r="F7" s="4">
        <v>45.86</v>
      </c>
      <c r="G7" s="5" t="s">
        <v>26</v>
      </c>
    </row>
    <row r="8" spans="1:7" x14ac:dyDescent="0.25">
      <c r="A8" s="3" t="s">
        <v>18</v>
      </c>
      <c r="B8" s="9">
        <v>45151.790277777778</v>
      </c>
      <c r="C8" s="4">
        <v>0</v>
      </c>
      <c r="D8" s="4">
        <v>0.86799999999999999</v>
      </c>
      <c r="E8" s="4">
        <v>111.63</v>
      </c>
      <c r="F8" s="4">
        <v>42.8</v>
      </c>
      <c r="G8" s="5" t="s">
        <v>27</v>
      </c>
    </row>
    <row r="9" spans="1:7" x14ac:dyDescent="0.25">
      <c r="A9" s="3" t="s">
        <v>18</v>
      </c>
      <c r="B9" s="9">
        <v>45151.790277777778</v>
      </c>
      <c r="C9" s="4">
        <v>0</v>
      </c>
      <c r="D9" s="4">
        <v>0.86799999999999999</v>
      </c>
      <c r="E9" s="4">
        <v>114.08</v>
      </c>
      <c r="F9" s="4">
        <v>44.97</v>
      </c>
      <c r="G9" s="5" t="s">
        <v>28</v>
      </c>
    </row>
    <row r="10" spans="1:7" x14ac:dyDescent="0.25">
      <c r="A10" s="3" t="s">
        <v>18</v>
      </c>
      <c r="B10" s="9">
        <v>45151.790277777778</v>
      </c>
      <c r="C10" s="4">
        <v>0</v>
      </c>
      <c r="D10" s="4">
        <v>0.86699999999999999</v>
      </c>
      <c r="E10" s="4">
        <v>119.82</v>
      </c>
      <c r="F10" s="4">
        <v>48.17</v>
      </c>
      <c r="G10" s="5" t="s">
        <v>29</v>
      </c>
    </row>
    <row r="11" spans="1:7" x14ac:dyDescent="0.25">
      <c r="A11" s="3" t="s">
        <v>18</v>
      </c>
      <c r="B11" s="9">
        <v>45151.790277777778</v>
      </c>
      <c r="C11" s="4">
        <v>0</v>
      </c>
      <c r="D11" s="4">
        <v>0.86799999999999999</v>
      </c>
      <c r="E11" s="4">
        <v>119.84</v>
      </c>
      <c r="F11" s="4">
        <v>48.14</v>
      </c>
      <c r="G11" s="5" t="s">
        <v>30</v>
      </c>
    </row>
    <row r="12" spans="1:7" x14ac:dyDescent="0.25">
      <c r="A12" s="3" t="s">
        <v>19</v>
      </c>
      <c r="B12" s="9">
        <v>45151.793055555558</v>
      </c>
      <c r="C12" s="4">
        <v>0</v>
      </c>
      <c r="D12" s="4">
        <v>0.89100000000000001</v>
      </c>
      <c r="E12" s="4">
        <v>106.42</v>
      </c>
      <c r="F12" s="4">
        <v>49.25</v>
      </c>
      <c r="G12" s="5" t="s">
        <v>31</v>
      </c>
    </row>
    <row r="13" spans="1:7" x14ac:dyDescent="0.25">
      <c r="A13" s="3" t="s">
        <v>19</v>
      </c>
      <c r="B13" s="9">
        <v>45151.793055555558</v>
      </c>
      <c r="C13" s="4">
        <v>0</v>
      </c>
      <c r="D13" s="4">
        <v>0.88800000000000001</v>
      </c>
      <c r="E13" s="4">
        <v>112.77</v>
      </c>
      <c r="F13" s="4">
        <v>52.07</v>
      </c>
      <c r="G13" s="5" t="s">
        <v>32</v>
      </c>
    </row>
    <row r="14" spans="1:7" x14ac:dyDescent="0.25">
      <c r="A14" s="3" t="s">
        <v>19</v>
      </c>
      <c r="B14" s="9">
        <v>45151.793055555558</v>
      </c>
      <c r="C14" s="4">
        <v>0</v>
      </c>
      <c r="D14" s="4">
        <v>0.88900000000000001</v>
      </c>
      <c r="E14" s="4">
        <v>115.2</v>
      </c>
      <c r="F14" s="4">
        <v>53.99</v>
      </c>
      <c r="G14" s="5" t="s">
        <v>33</v>
      </c>
    </row>
    <row r="15" spans="1:7" x14ac:dyDescent="0.25">
      <c r="A15" s="3" t="s">
        <v>19</v>
      </c>
      <c r="B15" s="9">
        <v>45151.793055555558</v>
      </c>
      <c r="C15" s="4">
        <v>0</v>
      </c>
      <c r="D15" s="4">
        <v>0.88900000000000001</v>
      </c>
      <c r="E15" s="4">
        <v>118.64</v>
      </c>
      <c r="F15" s="4">
        <v>56.19</v>
      </c>
      <c r="G15" s="5" t="s">
        <v>34</v>
      </c>
    </row>
    <row r="16" spans="1:7" x14ac:dyDescent="0.25">
      <c r="A16" s="3" t="s">
        <v>19</v>
      </c>
      <c r="B16" s="9">
        <v>45151.793055555558</v>
      </c>
      <c r="C16" s="4">
        <v>0</v>
      </c>
      <c r="D16" s="4">
        <v>0.88300000000000001</v>
      </c>
      <c r="E16" s="4">
        <v>117.12</v>
      </c>
      <c r="F16" s="4">
        <v>52.14</v>
      </c>
      <c r="G16" s="5" t="s">
        <v>35</v>
      </c>
    </row>
    <row r="17" spans="1:7" x14ac:dyDescent="0.25">
      <c r="A17" s="3" t="s">
        <v>20</v>
      </c>
      <c r="B17" s="9">
        <v>45151.798611111109</v>
      </c>
      <c r="C17" s="4">
        <v>0</v>
      </c>
      <c r="D17" s="4">
        <v>0.91600000000000004</v>
      </c>
      <c r="E17" s="4">
        <v>80.92</v>
      </c>
      <c r="F17" s="4">
        <v>49.62</v>
      </c>
      <c r="G17" s="5" t="s">
        <v>36</v>
      </c>
    </row>
    <row r="18" spans="1:7" x14ac:dyDescent="0.25">
      <c r="A18" s="3" t="s">
        <v>20</v>
      </c>
      <c r="B18" s="9">
        <v>45151.798611111109</v>
      </c>
      <c r="C18" s="4">
        <v>0</v>
      </c>
      <c r="D18" s="4">
        <v>0.91600000000000004</v>
      </c>
      <c r="E18" s="4">
        <v>80.97</v>
      </c>
      <c r="F18" s="4">
        <v>49.82</v>
      </c>
      <c r="G18" s="5" t="s">
        <v>37</v>
      </c>
    </row>
    <row r="19" spans="1:7" x14ac:dyDescent="0.25">
      <c r="A19" s="3" t="s">
        <v>20</v>
      </c>
      <c r="B19" s="9">
        <v>45151.798611111109</v>
      </c>
      <c r="C19" s="4">
        <v>0</v>
      </c>
      <c r="D19" s="4">
        <v>0.91500000000000004</v>
      </c>
      <c r="E19" s="4">
        <v>81.97</v>
      </c>
      <c r="F19" s="4">
        <v>49.79</v>
      </c>
      <c r="G19" s="5" t="s">
        <v>38</v>
      </c>
    </row>
    <row r="20" spans="1:7" x14ac:dyDescent="0.25">
      <c r="A20" s="3" t="s">
        <v>20</v>
      </c>
      <c r="B20" s="9">
        <v>45151.798611111109</v>
      </c>
      <c r="C20" s="4">
        <v>0</v>
      </c>
      <c r="D20" s="4">
        <v>0.91600000000000004</v>
      </c>
      <c r="E20" s="4">
        <v>80.739999999999995</v>
      </c>
      <c r="F20" s="4">
        <v>50</v>
      </c>
      <c r="G20" s="5" t="s">
        <v>39</v>
      </c>
    </row>
    <row r="21" spans="1:7" x14ac:dyDescent="0.25">
      <c r="A21" s="3" t="s">
        <v>21</v>
      </c>
      <c r="B21" s="9">
        <v>45151.876388888886</v>
      </c>
      <c r="C21" s="4">
        <v>0</v>
      </c>
      <c r="D21" s="4">
        <v>0.93600000000000005</v>
      </c>
      <c r="E21" s="4">
        <v>54</v>
      </c>
      <c r="F21" s="4">
        <v>43.15</v>
      </c>
      <c r="G21" s="5" t="s">
        <v>40</v>
      </c>
    </row>
    <row r="22" spans="1:7" x14ac:dyDescent="0.25">
      <c r="A22" s="3" t="s">
        <v>21</v>
      </c>
      <c r="B22" s="9">
        <v>45151.876388888886</v>
      </c>
      <c r="C22" s="4">
        <v>0</v>
      </c>
      <c r="D22" s="4">
        <v>0.93600000000000005</v>
      </c>
      <c r="E22" s="4">
        <v>55.98</v>
      </c>
      <c r="F22" s="4">
        <v>44.56</v>
      </c>
      <c r="G22" s="5" t="s">
        <v>41</v>
      </c>
    </row>
    <row r="23" spans="1:7" x14ac:dyDescent="0.25">
      <c r="A23" s="3" t="s">
        <v>21</v>
      </c>
      <c r="B23" s="9">
        <v>45151.876388888886</v>
      </c>
      <c r="C23" s="4">
        <v>0</v>
      </c>
      <c r="D23" s="4">
        <v>0.93600000000000005</v>
      </c>
      <c r="E23" s="4">
        <v>56.5</v>
      </c>
      <c r="F23" s="4">
        <v>45.37</v>
      </c>
      <c r="G23" s="5" t="s">
        <v>42</v>
      </c>
    </row>
    <row r="24" spans="1:7" x14ac:dyDescent="0.25">
      <c r="A24" s="3" t="s">
        <v>21</v>
      </c>
      <c r="B24" s="9">
        <v>45151.876388888886</v>
      </c>
      <c r="C24" s="4">
        <v>0</v>
      </c>
      <c r="D24" s="4">
        <v>0.93400000000000005</v>
      </c>
      <c r="E24" s="4">
        <v>58.12</v>
      </c>
      <c r="F24" s="4">
        <v>45.89</v>
      </c>
      <c r="G24" s="4" t="s">
        <v>43</v>
      </c>
    </row>
    <row r="26" spans="1:7" x14ac:dyDescent="0.25">
      <c r="A26" s="4" t="s">
        <v>44</v>
      </c>
      <c r="B26" s="4"/>
      <c r="C26" s="4">
        <v>0</v>
      </c>
      <c r="D26" s="4">
        <v>0.873</v>
      </c>
      <c r="E26" s="4">
        <v>177.62</v>
      </c>
      <c r="F26" s="4">
        <v>88.64</v>
      </c>
      <c r="G26" s="4" t="s">
        <v>45</v>
      </c>
    </row>
    <row r="27" spans="1:7" x14ac:dyDescent="0.25">
      <c r="A27" s="4" t="s">
        <v>44</v>
      </c>
      <c r="B27" s="4"/>
      <c r="C27" s="4">
        <v>0</v>
      </c>
      <c r="D27" s="4">
        <v>0.87</v>
      </c>
      <c r="E27" s="4">
        <v>184.1</v>
      </c>
      <c r="F27" s="4">
        <v>89.4</v>
      </c>
      <c r="G27" s="4" t="s">
        <v>46</v>
      </c>
    </row>
    <row r="28" spans="1:7" x14ac:dyDescent="0.25">
      <c r="A28" s="4" t="s">
        <v>44</v>
      </c>
      <c r="B28" s="4"/>
      <c r="C28" s="4">
        <v>0</v>
      </c>
      <c r="D28" s="4">
        <v>0.872</v>
      </c>
      <c r="E28" s="4">
        <v>180.2</v>
      </c>
      <c r="F28" s="4">
        <v>88.04</v>
      </c>
      <c r="G28" s="4" t="s">
        <v>47</v>
      </c>
    </row>
    <row r="29" spans="1:7" x14ac:dyDescent="0.25">
      <c r="A29" s="4" t="s">
        <v>44</v>
      </c>
      <c r="B29" s="4"/>
      <c r="C29" s="4">
        <v>0</v>
      </c>
      <c r="D29" s="4">
        <v>0.873</v>
      </c>
      <c r="E29" s="4">
        <v>178.15</v>
      </c>
      <c r="F29" s="4">
        <v>87.48</v>
      </c>
      <c r="G29" s="4" t="s">
        <v>48</v>
      </c>
    </row>
    <row r="30" spans="1:7" x14ac:dyDescent="0.25">
      <c r="A30" s="4" t="s">
        <v>44</v>
      </c>
      <c r="B30" s="4"/>
      <c r="C30" s="4">
        <v>0</v>
      </c>
      <c r="D30" s="4">
        <v>0.86699999999999999</v>
      </c>
      <c r="E30" s="4">
        <v>198.97</v>
      </c>
      <c r="F30" s="4">
        <v>94.11</v>
      </c>
      <c r="G30" s="4" t="s">
        <v>49</v>
      </c>
    </row>
    <row r="31" spans="1:7" x14ac:dyDescent="0.25">
      <c r="A31" s="4" t="s">
        <v>74</v>
      </c>
      <c r="B31" s="4"/>
      <c r="C31" s="4">
        <v>0</v>
      </c>
      <c r="D31" s="4">
        <v>0.90900000000000003</v>
      </c>
      <c r="E31" s="4">
        <v>82.25</v>
      </c>
      <c r="F31" s="4">
        <v>47.35</v>
      </c>
      <c r="G31" s="4" t="s">
        <v>75</v>
      </c>
    </row>
    <row r="32" spans="1:7" x14ac:dyDescent="0.25">
      <c r="A32" s="4" t="s">
        <v>74</v>
      </c>
      <c r="B32" s="4"/>
      <c r="C32" s="4">
        <v>0</v>
      </c>
      <c r="D32" s="4">
        <v>0.90900000000000003</v>
      </c>
      <c r="E32" s="4">
        <v>82.83</v>
      </c>
      <c r="F32" s="4">
        <v>46.72</v>
      </c>
      <c r="G32" s="4" t="s">
        <v>78</v>
      </c>
    </row>
    <row r="33" spans="1:7" x14ac:dyDescent="0.25">
      <c r="A33" s="4" t="s">
        <v>74</v>
      </c>
      <c r="B33" s="4"/>
      <c r="C33" s="4">
        <v>0</v>
      </c>
      <c r="D33" s="4">
        <v>0.90800000000000003</v>
      </c>
      <c r="E33" s="4">
        <v>84.57</v>
      </c>
      <c r="F33" s="4">
        <v>47.27</v>
      </c>
      <c r="G33" s="4" t="s">
        <v>79</v>
      </c>
    </row>
    <row r="34" spans="1:7" x14ac:dyDescent="0.25">
      <c r="A34" s="4" t="s">
        <v>74</v>
      </c>
      <c r="B34" s="4"/>
      <c r="C34" s="4">
        <v>0</v>
      </c>
      <c r="D34" s="4">
        <v>0.90700000000000003</v>
      </c>
      <c r="E34" s="4">
        <v>82.53</v>
      </c>
      <c r="F34" s="4">
        <v>43.23</v>
      </c>
      <c r="G34" s="4" t="s">
        <v>80</v>
      </c>
    </row>
    <row r="35" spans="1:7" x14ac:dyDescent="0.25">
      <c r="A35" s="4" t="s">
        <v>74</v>
      </c>
      <c r="B35" s="4"/>
      <c r="C35" s="4">
        <v>0</v>
      </c>
      <c r="D35" s="4">
        <v>0.90600000000000003</v>
      </c>
      <c r="E35" s="4">
        <v>85.46</v>
      </c>
      <c r="F35" s="4">
        <v>45.72</v>
      </c>
      <c r="G35" s="4" t="s">
        <v>81</v>
      </c>
    </row>
    <row r="36" spans="1:7" x14ac:dyDescent="0.25">
      <c r="A36" s="4" t="s">
        <v>50</v>
      </c>
      <c r="B36" s="4"/>
      <c r="C36" s="4">
        <v>0</v>
      </c>
      <c r="D36" s="4">
        <v>0.92100000000000004</v>
      </c>
      <c r="E36" s="4">
        <v>74.290000000000006</v>
      </c>
      <c r="F36" s="4">
        <v>54.09</v>
      </c>
      <c r="G36" s="4" t="s">
        <v>51</v>
      </c>
    </row>
    <row r="37" spans="1:7" x14ac:dyDescent="0.25">
      <c r="A37" s="4" t="s">
        <v>50</v>
      </c>
      <c r="B37" s="4"/>
      <c r="C37" s="4">
        <v>0</v>
      </c>
      <c r="D37" s="4">
        <v>0.92</v>
      </c>
      <c r="E37" s="4">
        <v>73.78</v>
      </c>
      <c r="F37" s="4">
        <v>50.22</v>
      </c>
      <c r="G37" s="4" t="s">
        <v>52</v>
      </c>
    </row>
    <row r="38" spans="1:7" x14ac:dyDescent="0.25">
      <c r="A38" s="4" t="s">
        <v>50</v>
      </c>
      <c r="B38" s="4"/>
      <c r="C38" s="4">
        <v>0</v>
      </c>
      <c r="D38" s="4">
        <v>0.92200000000000004</v>
      </c>
      <c r="E38" s="4">
        <v>70.11</v>
      </c>
      <c r="F38" s="4">
        <v>48.5</v>
      </c>
      <c r="G38" s="4" t="s">
        <v>53</v>
      </c>
    </row>
    <row r="39" spans="1:7" x14ac:dyDescent="0.25">
      <c r="A39" s="4" t="s">
        <v>50</v>
      </c>
      <c r="B39" s="4"/>
      <c r="C39" s="4">
        <v>0</v>
      </c>
      <c r="D39" s="4">
        <v>0.92300000000000004</v>
      </c>
      <c r="E39" s="4">
        <v>70.239999999999995</v>
      </c>
      <c r="F39" s="4">
        <v>48.8</v>
      </c>
      <c r="G39" s="4" t="s">
        <v>54</v>
      </c>
    </row>
    <row r="40" spans="1:7" x14ac:dyDescent="0.25">
      <c r="A40" s="4" t="s">
        <v>55</v>
      </c>
      <c r="B40" s="4"/>
      <c r="C40" s="4">
        <v>0</v>
      </c>
      <c r="D40" s="4">
        <v>0.93400000000000005</v>
      </c>
      <c r="E40" s="4">
        <v>66.36</v>
      </c>
      <c r="F40" s="4">
        <v>51.55</v>
      </c>
      <c r="G40" s="4" t="s">
        <v>56</v>
      </c>
    </row>
    <row r="41" spans="1:7" x14ac:dyDescent="0.25">
      <c r="A41" s="4" t="s">
        <v>55</v>
      </c>
      <c r="B41" s="4"/>
      <c r="C41" s="4">
        <v>0</v>
      </c>
      <c r="D41" s="4">
        <v>0.93300000000000005</v>
      </c>
      <c r="E41" s="4">
        <v>66.45</v>
      </c>
      <c r="F41" s="4">
        <v>50.58</v>
      </c>
      <c r="G41" s="4" t="s">
        <v>57</v>
      </c>
    </row>
    <row r="42" spans="1:7" x14ac:dyDescent="0.25">
      <c r="A42" s="4" t="s">
        <v>55</v>
      </c>
      <c r="B42" s="4"/>
      <c r="C42" s="4">
        <v>0</v>
      </c>
      <c r="D42" s="4">
        <v>0.93100000000000005</v>
      </c>
      <c r="E42" s="4">
        <v>70.010000000000005</v>
      </c>
      <c r="F42" s="4">
        <v>53.67</v>
      </c>
      <c r="G42" s="4" t="s">
        <v>58</v>
      </c>
    </row>
    <row r="43" spans="1:7" x14ac:dyDescent="0.25">
      <c r="A43" s="4" t="s">
        <v>55</v>
      </c>
      <c r="B43" s="4"/>
      <c r="C43" s="4">
        <v>0</v>
      </c>
      <c r="D43" s="4">
        <v>0.93200000000000005</v>
      </c>
      <c r="E43" s="4"/>
      <c r="F43" s="4"/>
      <c r="G43" s="4" t="s">
        <v>73</v>
      </c>
    </row>
    <row r="44" spans="1:7" x14ac:dyDescent="0.25">
      <c r="A44" s="4" t="s">
        <v>59</v>
      </c>
      <c r="B44" s="4"/>
      <c r="C44" s="4">
        <v>0</v>
      </c>
      <c r="D44" s="4">
        <v>0.93500000000000005</v>
      </c>
      <c r="E44" s="4">
        <v>70.3</v>
      </c>
      <c r="F44" s="4">
        <v>59.06</v>
      </c>
      <c r="G44" s="4" t="s">
        <v>60</v>
      </c>
    </row>
    <row r="45" spans="1:7" x14ac:dyDescent="0.25">
      <c r="A45" s="4" t="s">
        <v>61</v>
      </c>
      <c r="B45" s="4"/>
      <c r="C45" s="4">
        <v>0</v>
      </c>
      <c r="D45" s="4">
        <v>0.94199999999999995</v>
      </c>
      <c r="E45" s="4">
        <v>67.88</v>
      </c>
      <c r="F45" s="4">
        <v>56.53</v>
      </c>
      <c r="G45" s="4" t="s">
        <v>62</v>
      </c>
    </row>
    <row r="46" spans="1:7" x14ac:dyDescent="0.25">
      <c r="A46" s="4" t="s">
        <v>63</v>
      </c>
      <c r="B46" s="4"/>
      <c r="C46" s="4">
        <v>0</v>
      </c>
      <c r="D46" s="4">
        <v>0.94099999999999995</v>
      </c>
      <c r="E46" s="4">
        <v>84.66</v>
      </c>
      <c r="F46" s="4">
        <v>78.86</v>
      </c>
      <c r="G46" s="4" t="s">
        <v>64</v>
      </c>
    </row>
    <row r="47" spans="1:7" x14ac:dyDescent="0.25">
      <c r="A47" s="4" t="s">
        <v>65</v>
      </c>
      <c r="B47" s="4"/>
      <c r="C47" s="4">
        <v>0</v>
      </c>
      <c r="D47" s="4">
        <v>0.96099999999999997</v>
      </c>
      <c r="E47" s="4">
        <v>67.569999999999993</v>
      </c>
      <c r="F47" s="4">
        <v>82.1</v>
      </c>
      <c r="G47" s="4" t="s">
        <v>66</v>
      </c>
    </row>
    <row r="48" spans="1:7" x14ac:dyDescent="0.25">
      <c r="A48" s="4" t="s">
        <v>67</v>
      </c>
      <c r="B48" s="4"/>
      <c r="C48" s="4">
        <v>0</v>
      </c>
      <c r="D48" s="4">
        <v>0.94399999999999995</v>
      </c>
      <c r="E48" s="4">
        <v>53.24</v>
      </c>
      <c r="F48" s="4">
        <v>53.95</v>
      </c>
      <c r="G48" s="4" t="s">
        <v>68</v>
      </c>
    </row>
    <row r="49" spans="1:7" x14ac:dyDescent="0.25">
      <c r="A49" s="4" t="s">
        <v>67</v>
      </c>
      <c r="B49" s="4"/>
      <c r="C49" s="4">
        <v>0</v>
      </c>
      <c r="D49" s="4">
        <v>0.94299999999999995</v>
      </c>
      <c r="E49" s="4">
        <v>53.79</v>
      </c>
      <c r="F49" s="4">
        <v>52.02</v>
      </c>
      <c r="G49" s="4" t="s">
        <v>69</v>
      </c>
    </row>
    <row r="50" spans="1:7" x14ac:dyDescent="0.25">
      <c r="A50" s="4" t="s">
        <v>67</v>
      </c>
      <c r="B50" s="4"/>
      <c r="C50" s="4">
        <v>0</v>
      </c>
      <c r="D50" s="4">
        <v>0.94099999999999995</v>
      </c>
      <c r="E50" s="4">
        <v>57.42</v>
      </c>
      <c r="F50" s="4">
        <v>53.69</v>
      </c>
      <c r="G50" s="4" t="s">
        <v>70</v>
      </c>
    </row>
    <row r="51" spans="1:7" x14ac:dyDescent="0.25">
      <c r="A51" s="4" t="s">
        <v>67</v>
      </c>
      <c r="B51" s="4"/>
      <c r="C51" s="4">
        <v>0</v>
      </c>
      <c r="D51" s="4">
        <v>0.94199999999999995</v>
      </c>
      <c r="E51" s="4">
        <v>54.65</v>
      </c>
      <c r="F51" s="4">
        <v>49.25</v>
      </c>
      <c r="G51" s="4" t="s">
        <v>71</v>
      </c>
    </row>
    <row r="52" spans="1:7" x14ac:dyDescent="0.25">
      <c r="A52" s="4" t="s">
        <v>67</v>
      </c>
      <c r="B52" s="4"/>
      <c r="C52" s="4">
        <v>0</v>
      </c>
      <c r="D52" s="4">
        <v>0.94099999999999995</v>
      </c>
      <c r="E52" s="4">
        <v>55.58</v>
      </c>
      <c r="F52" s="4">
        <v>50.21</v>
      </c>
      <c r="G52" s="4" t="s">
        <v>72</v>
      </c>
    </row>
    <row r="53" spans="1:7" x14ac:dyDescent="0.25">
      <c r="A53" s="4" t="s">
        <v>83</v>
      </c>
      <c r="B53" s="4"/>
      <c r="C53" s="4">
        <v>0</v>
      </c>
      <c r="D53" s="4">
        <v>0.92600000000000005</v>
      </c>
      <c r="E53" s="4">
        <v>71.53</v>
      </c>
      <c r="F53" s="4">
        <v>45.93</v>
      </c>
      <c r="G53" s="4" t="s">
        <v>84</v>
      </c>
    </row>
    <row r="54" spans="1:7" x14ac:dyDescent="0.25">
      <c r="A54" s="4" t="s">
        <v>83</v>
      </c>
      <c r="B54" s="4"/>
      <c r="C54" s="4">
        <v>0</v>
      </c>
      <c r="D54" s="4">
        <v>0.92800000000000005</v>
      </c>
      <c r="E54" s="4">
        <v>79.400000000000006</v>
      </c>
      <c r="F54" s="4">
        <v>55.84</v>
      </c>
      <c r="G54" s="4" t="s">
        <v>85</v>
      </c>
    </row>
    <row r="55" spans="1:7" x14ac:dyDescent="0.25">
      <c r="A55" s="4" t="s">
        <v>83</v>
      </c>
      <c r="B55" s="4"/>
      <c r="C55" s="4">
        <v>0</v>
      </c>
      <c r="D55" s="4">
        <v>0.92500000000000004</v>
      </c>
      <c r="E55" s="4">
        <v>73.11</v>
      </c>
      <c r="F55" s="4">
        <v>48.05</v>
      </c>
      <c r="G55" s="4" t="s">
        <v>86</v>
      </c>
    </row>
    <row r="56" spans="1:7" x14ac:dyDescent="0.25">
      <c r="A56" s="4" t="s">
        <v>83</v>
      </c>
      <c r="B56" s="4"/>
      <c r="C56" s="4">
        <v>0</v>
      </c>
      <c r="D56" s="4">
        <v>0.92600000000000005</v>
      </c>
      <c r="E56" s="4">
        <v>74.95</v>
      </c>
      <c r="F56" s="4">
        <v>50.31</v>
      </c>
      <c r="G56" s="4" t="s">
        <v>87</v>
      </c>
    </row>
    <row r="57" spans="1:7" x14ac:dyDescent="0.25">
      <c r="A57" s="4" t="s">
        <v>83</v>
      </c>
      <c r="B57" s="4"/>
      <c r="C57" s="4">
        <v>0</v>
      </c>
      <c r="D57" s="4">
        <v>0.92500000000000004</v>
      </c>
      <c r="E57" s="4">
        <v>77.7</v>
      </c>
      <c r="F57" s="4">
        <v>51.72</v>
      </c>
      <c r="G57" s="4" t="s">
        <v>88</v>
      </c>
    </row>
    <row r="58" spans="1:7" x14ac:dyDescent="0.25">
      <c r="A58" s="4" t="s">
        <v>89</v>
      </c>
      <c r="B58" s="4"/>
      <c r="C58" s="4">
        <v>0</v>
      </c>
      <c r="D58" s="4">
        <v>0.93600000000000005</v>
      </c>
      <c r="E58" s="4">
        <v>56.64</v>
      </c>
      <c r="F58" s="4">
        <v>46.85</v>
      </c>
      <c r="G58" s="4" t="s">
        <v>90</v>
      </c>
    </row>
    <row r="59" spans="1:7" x14ac:dyDescent="0.25">
      <c r="A59" s="4" t="s">
        <v>89</v>
      </c>
      <c r="B59" s="4"/>
      <c r="C59" s="4">
        <v>0</v>
      </c>
      <c r="D59" s="4">
        <v>0.93899999999999995</v>
      </c>
      <c r="E59" s="4">
        <v>61</v>
      </c>
      <c r="F59" s="4">
        <v>56.08</v>
      </c>
      <c r="G59" s="4" t="s">
        <v>76</v>
      </c>
    </row>
    <row r="60" spans="1:7" x14ac:dyDescent="0.25">
      <c r="A60" s="4" t="s">
        <v>89</v>
      </c>
      <c r="B60" s="4"/>
      <c r="C60" s="4">
        <v>0</v>
      </c>
      <c r="D60" s="4">
        <v>0.93600000000000005</v>
      </c>
      <c r="E60" s="4">
        <v>57.81</v>
      </c>
      <c r="F60" s="4">
        <v>48.43</v>
      </c>
      <c r="G60" s="4" t="s">
        <v>77</v>
      </c>
    </row>
    <row r="61" spans="1:7" x14ac:dyDescent="0.25">
      <c r="A61" s="4" t="s">
        <v>89</v>
      </c>
      <c r="B61" s="4"/>
      <c r="C61" s="4">
        <v>0</v>
      </c>
      <c r="D61" s="4">
        <v>0.93899999999999995</v>
      </c>
      <c r="E61" s="4">
        <v>59.04</v>
      </c>
      <c r="F61" s="4">
        <v>50.48</v>
      </c>
      <c r="G61" s="4" t="s">
        <v>91</v>
      </c>
    </row>
    <row r="62" spans="1:7" x14ac:dyDescent="0.25">
      <c r="A62" s="4" t="s">
        <v>89</v>
      </c>
      <c r="B62" s="4"/>
      <c r="C62" s="4">
        <v>0</v>
      </c>
      <c r="D62" s="4">
        <v>0.93400000000000005</v>
      </c>
      <c r="E62" s="4">
        <v>61.34</v>
      </c>
      <c r="F62" s="4">
        <v>50.92</v>
      </c>
      <c r="G62" s="4" t="s">
        <v>92</v>
      </c>
    </row>
    <row r="63" spans="1:7" x14ac:dyDescent="0.25">
      <c r="A63" s="4" t="s">
        <v>94</v>
      </c>
      <c r="B63" s="4"/>
      <c r="C63" s="4">
        <v>0</v>
      </c>
      <c r="D63" s="4">
        <v>0.94599999999999995</v>
      </c>
      <c r="E63" s="4">
        <v>49.73</v>
      </c>
      <c r="F63" s="4">
        <v>51.39</v>
      </c>
      <c r="G63" s="4" t="s">
        <v>93</v>
      </c>
    </row>
    <row r="64" spans="1:7" x14ac:dyDescent="0.25">
      <c r="A64" s="4" t="s">
        <v>94</v>
      </c>
      <c r="B64" s="4"/>
      <c r="C64" s="4">
        <v>0</v>
      </c>
      <c r="D64" s="4">
        <v>0.94699999999999995</v>
      </c>
      <c r="E64" s="4">
        <v>49.91</v>
      </c>
      <c r="F64" s="4">
        <v>52.07</v>
      </c>
      <c r="G64" s="4" t="s">
        <v>95</v>
      </c>
    </row>
    <row r="65" spans="1:7" x14ac:dyDescent="0.25">
      <c r="A65" s="4" t="s">
        <v>94</v>
      </c>
      <c r="B65" s="4"/>
      <c r="C65" s="4">
        <v>0</v>
      </c>
      <c r="D65" s="4">
        <v>0.94899999999999995</v>
      </c>
      <c r="E65" s="4">
        <v>50.58</v>
      </c>
      <c r="F65" s="4">
        <v>57.09</v>
      </c>
      <c r="G65" s="4" t="s">
        <v>96</v>
      </c>
    </row>
    <row r="66" spans="1:7" x14ac:dyDescent="0.25">
      <c r="A66" s="4" t="s">
        <v>94</v>
      </c>
      <c r="B66" s="4"/>
      <c r="C66" s="4">
        <v>0</v>
      </c>
      <c r="D66" s="4">
        <v>0.95</v>
      </c>
      <c r="E66" s="4">
        <v>51.99</v>
      </c>
      <c r="F66" s="4">
        <v>59.07</v>
      </c>
      <c r="G66" s="4" t="s">
        <v>97</v>
      </c>
    </row>
    <row r="67" spans="1:7" x14ac:dyDescent="0.25">
      <c r="A67" s="4" t="s">
        <v>94</v>
      </c>
      <c r="B67" s="4"/>
      <c r="C67" s="4">
        <v>0</v>
      </c>
      <c r="D67" s="4">
        <v>0.94799999999999995</v>
      </c>
      <c r="E67" s="4">
        <v>51.66</v>
      </c>
      <c r="F67" s="4">
        <v>56.54</v>
      </c>
      <c r="G67" s="4" t="s">
        <v>98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5C67-CE3C-4E97-BF30-FAEAA97B4B4A}">
  <dimension ref="A1:G59"/>
  <sheetViews>
    <sheetView zoomScale="117" workbookViewId="0">
      <selection activeCell="C22" sqref="C22"/>
    </sheetView>
  </sheetViews>
  <sheetFormatPr defaultRowHeight="15" x14ac:dyDescent="0.25"/>
  <cols>
    <col min="1" max="1" width="12.42578125" customWidth="1"/>
    <col min="2" max="2" width="24.5703125" customWidth="1"/>
    <col min="3" max="3" width="10.85546875" customWidth="1"/>
    <col min="4" max="4" width="15.7109375" customWidth="1"/>
    <col min="5" max="5" width="18.85546875" customWidth="1"/>
    <col min="6" max="6" width="12.28515625" customWidth="1"/>
    <col min="7" max="7" width="18" customWidth="1"/>
  </cols>
  <sheetData>
    <row r="1" spans="1:7" ht="15.75" thickBot="1" x14ac:dyDescent="0.3"/>
    <row r="2" spans="1:7" ht="15.75" thickBot="1" x14ac:dyDescent="0.3">
      <c r="A2" s="30" t="s">
        <v>158</v>
      </c>
      <c r="B2" s="31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</row>
    <row r="3" spans="1:7" x14ac:dyDescent="0.25">
      <c r="A3" s="10" t="s">
        <v>44</v>
      </c>
      <c r="B3" s="11"/>
      <c r="C3" s="1">
        <v>0</v>
      </c>
      <c r="D3" s="1">
        <v>0.82399999999999995</v>
      </c>
      <c r="E3" s="1">
        <v>219.93</v>
      </c>
      <c r="F3" s="1">
        <v>62.61</v>
      </c>
      <c r="G3" s="2" t="s">
        <v>266</v>
      </c>
    </row>
    <row r="4" spans="1:7" x14ac:dyDescent="0.25">
      <c r="A4" s="4" t="s">
        <v>44</v>
      </c>
      <c r="B4" s="9"/>
      <c r="C4" s="4">
        <v>0</v>
      </c>
      <c r="D4" s="4">
        <v>0.81899999999999995</v>
      </c>
      <c r="E4" s="4">
        <v>237.81</v>
      </c>
      <c r="F4" s="4">
        <v>66.959999999999994</v>
      </c>
      <c r="G4" s="5" t="s">
        <v>267</v>
      </c>
    </row>
    <row r="5" spans="1:7" x14ac:dyDescent="0.25">
      <c r="A5" s="4" t="s">
        <v>44</v>
      </c>
      <c r="B5" s="9"/>
      <c r="C5" s="4">
        <v>0</v>
      </c>
      <c r="D5" s="4">
        <v>0.81799999999999995</v>
      </c>
      <c r="E5" s="4">
        <v>235.85</v>
      </c>
      <c r="F5" s="4">
        <v>65.45</v>
      </c>
      <c r="G5" s="5" t="s">
        <v>268</v>
      </c>
    </row>
    <row r="6" spans="1:7" x14ac:dyDescent="0.25">
      <c r="A6" s="4" t="s">
        <v>44</v>
      </c>
      <c r="B6" s="9"/>
      <c r="C6" s="4">
        <v>0</v>
      </c>
      <c r="D6" s="4">
        <v>0.81799999999999995</v>
      </c>
      <c r="E6" s="4">
        <v>241.55</v>
      </c>
      <c r="F6" s="4">
        <v>67.540000000000006</v>
      </c>
      <c r="G6" s="5" t="s">
        <v>269</v>
      </c>
    </row>
    <row r="7" spans="1:7" x14ac:dyDescent="0.25">
      <c r="A7" s="4" t="s">
        <v>44</v>
      </c>
      <c r="B7" s="9"/>
      <c r="C7" s="4">
        <v>0</v>
      </c>
      <c r="D7" s="4">
        <v>0.80800000000000005</v>
      </c>
      <c r="E7" s="4">
        <v>225.12</v>
      </c>
      <c r="F7" s="4">
        <v>54.59</v>
      </c>
      <c r="G7" s="5" t="s">
        <v>270</v>
      </c>
    </row>
    <row r="8" spans="1:7" x14ac:dyDescent="0.25">
      <c r="A8" s="4" t="s">
        <v>74</v>
      </c>
      <c r="B8" s="9"/>
      <c r="C8" s="4">
        <v>0</v>
      </c>
      <c r="D8" s="4">
        <v>0.89</v>
      </c>
      <c r="E8" s="4">
        <v>137.29</v>
      </c>
      <c r="F8" s="4">
        <v>65.86</v>
      </c>
      <c r="G8" s="5" t="s">
        <v>256</v>
      </c>
    </row>
    <row r="9" spans="1:7" x14ac:dyDescent="0.25">
      <c r="A9" s="4" t="s">
        <v>74</v>
      </c>
      <c r="B9" s="9"/>
      <c r="C9" s="4">
        <v>0</v>
      </c>
      <c r="D9" s="4">
        <v>0.88900000000000001</v>
      </c>
      <c r="E9" s="4">
        <v>142.11000000000001</v>
      </c>
      <c r="F9" s="4">
        <v>67.790000000000006</v>
      </c>
      <c r="G9" s="5" t="s">
        <v>257</v>
      </c>
    </row>
    <row r="10" spans="1:7" x14ac:dyDescent="0.25">
      <c r="A10" s="4" t="s">
        <v>74</v>
      </c>
      <c r="B10" s="9"/>
      <c r="C10" s="4">
        <v>0</v>
      </c>
      <c r="D10" s="4">
        <v>0.88400000000000001</v>
      </c>
      <c r="E10" s="4">
        <v>143.32</v>
      </c>
      <c r="F10" s="4">
        <v>64.790000000000006</v>
      </c>
      <c r="G10" s="5" t="s">
        <v>258</v>
      </c>
    </row>
    <row r="11" spans="1:7" x14ac:dyDescent="0.25">
      <c r="A11" s="4" t="s">
        <v>74</v>
      </c>
      <c r="B11" s="9"/>
      <c r="C11" s="4">
        <v>0</v>
      </c>
      <c r="D11" s="4">
        <v>0.88300000000000001</v>
      </c>
      <c r="E11" s="4">
        <v>147.85</v>
      </c>
      <c r="F11" s="4">
        <v>66.17</v>
      </c>
      <c r="G11" s="5" t="s">
        <v>259</v>
      </c>
    </row>
    <row r="12" spans="1:7" x14ac:dyDescent="0.25">
      <c r="A12" s="4" t="s">
        <v>74</v>
      </c>
      <c r="B12" s="9"/>
      <c r="C12" s="4">
        <v>0</v>
      </c>
      <c r="D12" s="4">
        <v>0.88200000000000001</v>
      </c>
      <c r="E12" s="4">
        <v>148.91</v>
      </c>
      <c r="F12" s="4">
        <v>66.22</v>
      </c>
      <c r="G12" s="5" t="s">
        <v>260</v>
      </c>
    </row>
    <row r="13" spans="1:7" x14ac:dyDescent="0.25">
      <c r="A13" s="4" t="s">
        <v>50</v>
      </c>
      <c r="B13" s="9"/>
      <c r="C13" s="4">
        <v>0</v>
      </c>
      <c r="D13" s="4">
        <v>0.90300000000000002</v>
      </c>
      <c r="E13" s="4">
        <v>98.05</v>
      </c>
      <c r="F13" s="4">
        <v>52.81</v>
      </c>
      <c r="G13" s="5" t="s">
        <v>261</v>
      </c>
    </row>
    <row r="14" spans="1:7" x14ac:dyDescent="0.25">
      <c r="A14" s="4" t="s">
        <v>50</v>
      </c>
      <c r="B14" s="9"/>
      <c r="C14" s="4">
        <v>0</v>
      </c>
      <c r="D14" s="4">
        <v>0.89900000000000002</v>
      </c>
      <c r="E14" s="4">
        <v>104.27</v>
      </c>
      <c r="F14" s="4">
        <v>53.69</v>
      </c>
      <c r="G14" s="5" t="s">
        <v>262</v>
      </c>
    </row>
    <row r="15" spans="1:7" x14ac:dyDescent="0.25">
      <c r="A15" s="4" t="s">
        <v>50</v>
      </c>
      <c r="B15" s="9"/>
      <c r="C15" s="4">
        <v>0</v>
      </c>
      <c r="D15" s="4">
        <v>0.89800000000000002</v>
      </c>
      <c r="E15" s="4">
        <v>107.97</v>
      </c>
      <c r="F15" s="4">
        <v>55</v>
      </c>
      <c r="G15" s="5" t="s">
        <v>263</v>
      </c>
    </row>
    <row r="16" spans="1:7" x14ac:dyDescent="0.25">
      <c r="A16" s="4" t="s">
        <v>50</v>
      </c>
      <c r="B16" s="9"/>
      <c r="C16" s="4">
        <v>0</v>
      </c>
      <c r="D16" s="4">
        <v>0.89100000000000001</v>
      </c>
      <c r="E16" s="4">
        <v>100.39</v>
      </c>
      <c r="F16" s="4">
        <v>46.56</v>
      </c>
      <c r="G16" s="5" t="s">
        <v>264</v>
      </c>
    </row>
    <row r="17" spans="1:7" x14ac:dyDescent="0.25">
      <c r="A17" s="4" t="s">
        <v>50</v>
      </c>
      <c r="B17" s="9"/>
      <c r="C17" s="4">
        <v>0</v>
      </c>
      <c r="D17" s="4">
        <v>0.89400000000000002</v>
      </c>
      <c r="E17" s="4">
        <v>109.35</v>
      </c>
      <c r="F17" s="4">
        <v>52.54</v>
      </c>
      <c r="G17" s="5" t="s">
        <v>265</v>
      </c>
    </row>
    <row r="18" spans="1:7" x14ac:dyDescent="0.25">
      <c r="A18" s="4" t="s">
        <v>55</v>
      </c>
      <c r="B18" s="9"/>
      <c r="C18" s="4">
        <v>0</v>
      </c>
      <c r="D18" s="4">
        <v>0.91600000000000004</v>
      </c>
      <c r="E18" s="4">
        <v>81.28</v>
      </c>
      <c r="F18" s="4">
        <v>53.22</v>
      </c>
      <c r="G18" s="4" t="s">
        <v>282</v>
      </c>
    </row>
    <row r="19" spans="1:7" x14ac:dyDescent="0.25">
      <c r="A19" s="4" t="s">
        <v>55</v>
      </c>
      <c r="B19" s="9"/>
      <c r="C19" s="4">
        <v>0</v>
      </c>
      <c r="D19" s="4">
        <v>0.91500000000000004</v>
      </c>
      <c r="E19" s="4">
        <v>88.82</v>
      </c>
      <c r="F19" s="4">
        <v>58.67</v>
      </c>
      <c r="G19" s="4" t="s">
        <v>283</v>
      </c>
    </row>
    <row r="20" spans="1:7" x14ac:dyDescent="0.25">
      <c r="A20" s="4" t="s">
        <v>55</v>
      </c>
      <c r="B20" s="9"/>
      <c r="C20" s="4">
        <v>0</v>
      </c>
      <c r="D20" s="4">
        <v>0.91400000000000003</v>
      </c>
      <c r="E20" s="4">
        <v>94.31</v>
      </c>
      <c r="F20" s="4">
        <v>62.73</v>
      </c>
      <c r="G20" s="4" t="s">
        <v>284</v>
      </c>
    </row>
    <row r="21" spans="1:7" x14ac:dyDescent="0.25">
      <c r="A21" s="4" t="s">
        <v>55</v>
      </c>
      <c r="B21" s="9"/>
      <c r="C21" s="4">
        <v>0</v>
      </c>
      <c r="D21" s="4">
        <v>0.91400000000000003</v>
      </c>
      <c r="E21" s="4">
        <v>89.28</v>
      </c>
      <c r="F21" s="4">
        <v>58.29</v>
      </c>
      <c r="G21" s="4" t="s">
        <v>285</v>
      </c>
    </row>
    <row r="22" spans="1:7" x14ac:dyDescent="0.25">
      <c r="A22" s="4" t="s">
        <v>55</v>
      </c>
      <c r="B22" s="9"/>
      <c r="C22" s="4">
        <v>9</v>
      </c>
      <c r="D22" s="4">
        <v>0.91500000000000004</v>
      </c>
      <c r="E22" s="4">
        <v>87.03</v>
      </c>
      <c r="F22" s="4">
        <v>55.57</v>
      </c>
      <c r="G22" s="4" t="s">
        <v>286</v>
      </c>
    </row>
    <row r="23" spans="1:7" x14ac:dyDescent="0.25">
      <c r="A23" s="26" t="s">
        <v>59</v>
      </c>
      <c r="B23" s="9"/>
      <c r="C23" s="4">
        <v>0</v>
      </c>
      <c r="D23" s="4">
        <v>0.91500000000000004</v>
      </c>
      <c r="E23" s="4">
        <v>88.61</v>
      </c>
      <c r="F23" s="4">
        <v>54.48</v>
      </c>
      <c r="G23" s="4" t="s">
        <v>277</v>
      </c>
    </row>
    <row r="24" spans="1:7" x14ac:dyDescent="0.25">
      <c r="A24" s="26" t="s">
        <v>59</v>
      </c>
      <c r="B24" s="9"/>
      <c r="C24" s="4">
        <v>0</v>
      </c>
      <c r="D24" s="4">
        <v>0.91600000000000004</v>
      </c>
      <c r="E24" s="4">
        <v>87.98</v>
      </c>
      <c r="F24" s="4">
        <v>54.39</v>
      </c>
      <c r="G24" s="4" t="s">
        <v>278</v>
      </c>
    </row>
    <row r="25" spans="1:7" x14ac:dyDescent="0.25">
      <c r="A25" s="26" t="s">
        <v>59</v>
      </c>
      <c r="B25" s="9"/>
      <c r="C25" s="4">
        <v>0</v>
      </c>
      <c r="D25" s="4">
        <v>0.91400000000000003</v>
      </c>
      <c r="E25" s="4">
        <v>91.11</v>
      </c>
      <c r="F25" s="4">
        <v>54.47</v>
      </c>
      <c r="G25" s="4" t="s">
        <v>279</v>
      </c>
    </row>
    <row r="26" spans="1:7" x14ac:dyDescent="0.25">
      <c r="A26" s="26" t="s">
        <v>59</v>
      </c>
      <c r="B26" s="9"/>
      <c r="C26" s="4">
        <v>0</v>
      </c>
      <c r="D26" s="4">
        <v>0.91400000000000003</v>
      </c>
      <c r="E26" s="4">
        <v>93.33</v>
      </c>
      <c r="F26" s="4">
        <v>57.35</v>
      </c>
      <c r="G26" s="4" t="s">
        <v>280</v>
      </c>
    </row>
    <row r="27" spans="1:7" x14ac:dyDescent="0.25">
      <c r="A27" s="26" t="s">
        <v>59</v>
      </c>
      <c r="B27" s="9"/>
      <c r="C27" s="4">
        <v>0</v>
      </c>
      <c r="D27" s="4">
        <v>0.91100000000000003</v>
      </c>
      <c r="E27" s="4">
        <v>100.25</v>
      </c>
      <c r="F27" s="4">
        <v>59.32</v>
      </c>
      <c r="G27" s="4" t="s">
        <v>281</v>
      </c>
    </row>
    <row r="28" spans="1:7" x14ac:dyDescent="0.25">
      <c r="A28" s="4" t="s">
        <v>61</v>
      </c>
      <c r="B28" s="9"/>
      <c r="C28" s="4">
        <v>0</v>
      </c>
      <c r="D28" s="4">
        <v>0.92100000000000004</v>
      </c>
      <c r="E28" s="4">
        <v>80.349999999999994</v>
      </c>
      <c r="F28" s="4">
        <v>53.16</v>
      </c>
      <c r="G28" s="4" t="s">
        <v>287</v>
      </c>
    </row>
    <row r="29" spans="1:7" x14ac:dyDescent="0.25">
      <c r="A29" s="4" t="s">
        <v>61</v>
      </c>
      <c r="B29" s="9"/>
      <c r="C29" s="4">
        <v>0</v>
      </c>
      <c r="D29" s="4">
        <v>0.92100000000000004</v>
      </c>
      <c r="E29" s="4">
        <v>83.62</v>
      </c>
      <c r="F29" s="4">
        <v>56.07</v>
      </c>
      <c r="G29" s="4" t="s">
        <v>288</v>
      </c>
    </row>
    <row r="30" spans="1:7" x14ac:dyDescent="0.25">
      <c r="A30" s="4" t="s">
        <v>61</v>
      </c>
      <c r="B30" s="9"/>
      <c r="C30" s="4">
        <v>0</v>
      </c>
      <c r="D30" s="4">
        <v>0.91700000000000004</v>
      </c>
      <c r="E30" s="4">
        <v>89.96</v>
      </c>
      <c r="F30" s="4">
        <v>57.69</v>
      </c>
      <c r="G30" s="4" t="s">
        <v>289</v>
      </c>
    </row>
    <row r="31" spans="1:7" x14ac:dyDescent="0.25">
      <c r="A31" s="4" t="s">
        <v>61</v>
      </c>
      <c r="B31" s="9"/>
      <c r="C31" s="4">
        <v>0</v>
      </c>
      <c r="D31" s="4">
        <v>0.91500000000000004</v>
      </c>
      <c r="E31" s="4">
        <v>91.99</v>
      </c>
      <c r="F31" s="4">
        <v>57.34</v>
      </c>
      <c r="G31" s="4" t="s">
        <v>290</v>
      </c>
    </row>
    <row r="32" spans="1:7" x14ac:dyDescent="0.25">
      <c r="A32" s="4" t="s">
        <v>61</v>
      </c>
      <c r="B32" s="9"/>
      <c r="C32" s="4">
        <v>0</v>
      </c>
      <c r="D32" s="4">
        <v>0.91700000000000004</v>
      </c>
      <c r="E32" s="4">
        <v>92.52</v>
      </c>
      <c r="F32" s="4">
        <v>60.09</v>
      </c>
      <c r="G32" s="4" t="s">
        <v>291</v>
      </c>
    </row>
    <row r="33" spans="1:7" x14ac:dyDescent="0.25">
      <c r="A33" s="4" t="s">
        <v>63</v>
      </c>
      <c r="B33" s="9"/>
      <c r="C33" s="4">
        <v>0</v>
      </c>
      <c r="D33" s="4">
        <v>0.93300000000000005</v>
      </c>
      <c r="E33" s="4">
        <v>84.27</v>
      </c>
      <c r="F33" s="4">
        <v>67.540000000000006</v>
      </c>
      <c r="G33" s="4" t="s">
        <v>292</v>
      </c>
    </row>
    <row r="34" spans="1:7" x14ac:dyDescent="0.25">
      <c r="A34" s="4" t="s">
        <v>63</v>
      </c>
      <c r="B34" s="9"/>
      <c r="C34" s="4">
        <v>0</v>
      </c>
      <c r="D34" s="4">
        <v>0.93500000000000005</v>
      </c>
      <c r="E34" s="4">
        <v>107.73</v>
      </c>
      <c r="F34" s="4">
        <v>87.98</v>
      </c>
      <c r="G34" s="4" t="s">
        <v>293</v>
      </c>
    </row>
    <row r="35" spans="1:7" x14ac:dyDescent="0.25">
      <c r="A35" s="4" t="s">
        <v>63</v>
      </c>
      <c r="B35" s="4"/>
      <c r="C35" s="4">
        <v>0</v>
      </c>
      <c r="D35" s="4">
        <v>0.92500000000000004</v>
      </c>
      <c r="E35" s="4">
        <v>95.52</v>
      </c>
      <c r="F35" s="4">
        <v>67.930000000000007</v>
      </c>
      <c r="G35" s="4" t="s">
        <v>294</v>
      </c>
    </row>
    <row r="36" spans="1:7" x14ac:dyDescent="0.25">
      <c r="A36" s="4" t="s">
        <v>63</v>
      </c>
      <c r="B36" s="4"/>
      <c r="C36" s="4">
        <v>0</v>
      </c>
      <c r="D36" s="4">
        <v>0.92600000000000005</v>
      </c>
      <c r="E36" s="4">
        <v>94.28</v>
      </c>
      <c r="F36" s="4">
        <v>66.81</v>
      </c>
      <c r="G36" s="4" t="s">
        <v>295</v>
      </c>
    </row>
    <row r="37" spans="1:7" x14ac:dyDescent="0.25">
      <c r="A37" s="4" t="s">
        <v>63</v>
      </c>
      <c r="B37" s="4"/>
      <c r="C37" s="4">
        <v>0</v>
      </c>
      <c r="D37" s="4">
        <v>0.92300000000000004</v>
      </c>
      <c r="E37" s="4">
        <v>96.31</v>
      </c>
      <c r="F37" s="4">
        <v>67.67</v>
      </c>
      <c r="G37" s="4" t="s">
        <v>296</v>
      </c>
    </row>
    <row r="38" spans="1:7" x14ac:dyDescent="0.25">
      <c r="A38" s="4" t="s">
        <v>65</v>
      </c>
      <c r="B38" s="4"/>
      <c r="C38" s="4">
        <v>0</v>
      </c>
      <c r="D38" s="4">
        <v>0.91900000000000004</v>
      </c>
      <c r="E38" s="4">
        <v>80.260000000000005</v>
      </c>
      <c r="F38" s="4">
        <v>55.24</v>
      </c>
      <c r="G38" s="4" t="s">
        <v>297</v>
      </c>
    </row>
    <row r="39" spans="1:7" x14ac:dyDescent="0.25">
      <c r="A39" s="4" t="s">
        <v>65</v>
      </c>
      <c r="B39" s="4"/>
      <c r="C39" s="4">
        <v>0</v>
      </c>
      <c r="D39" s="4">
        <v>0.91900000000000004</v>
      </c>
      <c r="E39" s="4">
        <v>82.46</v>
      </c>
      <c r="F39" s="4">
        <v>57.62</v>
      </c>
      <c r="G39" s="4" t="s">
        <v>298</v>
      </c>
    </row>
    <row r="40" spans="1:7" x14ac:dyDescent="0.25">
      <c r="A40" s="4" t="s">
        <v>65</v>
      </c>
      <c r="B40" s="4"/>
      <c r="C40" s="4">
        <v>0</v>
      </c>
      <c r="D40" s="4">
        <v>0.91700000000000004</v>
      </c>
      <c r="E40" s="4">
        <v>82.47</v>
      </c>
      <c r="F40" s="4">
        <v>54.43</v>
      </c>
      <c r="G40" s="4" t="s">
        <v>299</v>
      </c>
    </row>
    <row r="41" spans="1:7" x14ac:dyDescent="0.25">
      <c r="A41" s="4" t="s">
        <v>65</v>
      </c>
      <c r="B41" s="4"/>
      <c r="C41" s="4">
        <v>0</v>
      </c>
      <c r="D41" s="4">
        <v>0.91800000000000004</v>
      </c>
      <c r="E41" s="4">
        <v>81.96</v>
      </c>
      <c r="F41" s="4">
        <v>54.74</v>
      </c>
      <c r="G41" s="4" t="s">
        <v>300</v>
      </c>
    </row>
    <row r="42" spans="1:7" x14ac:dyDescent="0.25">
      <c r="A42" s="4" t="s">
        <v>65</v>
      </c>
      <c r="B42" s="4"/>
      <c r="C42" s="4">
        <v>0</v>
      </c>
      <c r="D42" s="4">
        <v>0.91500000000000004</v>
      </c>
      <c r="E42" s="4">
        <v>85.32</v>
      </c>
      <c r="F42" s="4">
        <v>55.29</v>
      </c>
      <c r="G42" s="4" t="s">
        <v>301</v>
      </c>
    </row>
    <row r="43" spans="1:7" x14ac:dyDescent="0.25">
      <c r="A43" s="4" t="s">
        <v>67</v>
      </c>
      <c r="B43" s="4"/>
      <c r="C43" s="4">
        <v>0</v>
      </c>
      <c r="D43" s="4">
        <v>0.92500000000000004</v>
      </c>
      <c r="E43" s="4">
        <v>75.37</v>
      </c>
      <c r="F43" s="4">
        <v>54.41</v>
      </c>
      <c r="G43" s="4" t="s">
        <v>271</v>
      </c>
    </row>
    <row r="44" spans="1:7" x14ac:dyDescent="0.25">
      <c r="A44" s="4" t="s">
        <v>67</v>
      </c>
      <c r="B44" s="4"/>
      <c r="C44" s="4">
        <v>0</v>
      </c>
      <c r="D44" s="4">
        <v>0.92200000000000004</v>
      </c>
      <c r="E44" s="4">
        <v>75.56</v>
      </c>
      <c r="F44" s="4">
        <v>51.64</v>
      </c>
      <c r="G44" s="4" t="s">
        <v>272</v>
      </c>
    </row>
    <row r="45" spans="1:7" x14ac:dyDescent="0.25">
      <c r="A45" s="4" t="s">
        <v>67</v>
      </c>
      <c r="B45" s="4"/>
      <c r="C45" s="4">
        <v>0</v>
      </c>
      <c r="D45" s="4">
        <v>0.92</v>
      </c>
      <c r="E45" s="4">
        <v>77.69</v>
      </c>
      <c r="F45" s="4">
        <v>50.74</v>
      </c>
      <c r="G45" s="4" t="s">
        <v>273</v>
      </c>
    </row>
    <row r="46" spans="1:7" x14ac:dyDescent="0.25">
      <c r="A46" s="4" t="s">
        <v>67</v>
      </c>
      <c r="B46" s="4"/>
      <c r="C46" s="4">
        <v>0</v>
      </c>
      <c r="D46" s="4">
        <v>0.94</v>
      </c>
      <c r="E46" s="4">
        <v>61.23</v>
      </c>
      <c r="F46" s="4">
        <v>54.82</v>
      </c>
      <c r="G46" s="4" t="s">
        <v>274</v>
      </c>
    </row>
    <row r="47" spans="1:7" x14ac:dyDescent="0.25">
      <c r="A47" s="4" t="s">
        <v>67</v>
      </c>
      <c r="B47" s="4"/>
      <c r="C47" s="4">
        <v>0</v>
      </c>
      <c r="D47" s="4">
        <v>0.91100000000000003</v>
      </c>
      <c r="E47" s="4">
        <v>89.76</v>
      </c>
      <c r="F47" s="4">
        <v>53.79</v>
      </c>
      <c r="G47" s="4" t="s">
        <v>275</v>
      </c>
    </row>
    <row r="48" spans="1:7" x14ac:dyDescent="0.25">
      <c r="A48" s="4" t="s">
        <v>67</v>
      </c>
      <c r="B48" s="4"/>
      <c r="C48" s="4">
        <v>0</v>
      </c>
      <c r="D48" s="4">
        <v>0.91700000000000004</v>
      </c>
      <c r="E48" s="4">
        <v>82.93</v>
      </c>
      <c r="F48" s="4">
        <v>52.16</v>
      </c>
      <c r="G48" s="4" t="s">
        <v>276</v>
      </c>
    </row>
    <row r="49" spans="1:7" x14ac:dyDescent="0.25">
      <c r="A49" s="4" t="s">
        <v>83</v>
      </c>
      <c r="B49" s="4"/>
      <c r="C49" s="4">
        <v>0</v>
      </c>
      <c r="D49" s="4">
        <v>0.91600000000000004</v>
      </c>
      <c r="E49" s="4">
        <v>71.92</v>
      </c>
      <c r="F49" s="4">
        <v>47.82</v>
      </c>
      <c r="G49" s="4" t="s">
        <v>302</v>
      </c>
    </row>
    <row r="50" spans="1:7" x14ac:dyDescent="0.25">
      <c r="A50" s="4" t="s">
        <v>83</v>
      </c>
      <c r="B50" s="4"/>
      <c r="C50" s="4">
        <v>0</v>
      </c>
      <c r="D50" s="4">
        <v>0.91900000000000004</v>
      </c>
      <c r="E50" s="4">
        <v>67.290000000000006</v>
      </c>
      <c r="F50" s="4">
        <v>49.07</v>
      </c>
      <c r="G50" s="4" t="s">
        <v>303</v>
      </c>
    </row>
    <row r="51" spans="1:7" x14ac:dyDescent="0.25">
      <c r="A51" s="4" t="s">
        <v>83</v>
      </c>
      <c r="B51" s="4"/>
      <c r="C51" s="4">
        <v>0</v>
      </c>
      <c r="D51" s="4">
        <v>0.91900000000000004</v>
      </c>
      <c r="E51" s="4">
        <v>68</v>
      </c>
      <c r="F51" s="4">
        <v>47.05</v>
      </c>
      <c r="G51" s="4" t="s">
        <v>304</v>
      </c>
    </row>
    <row r="52" spans="1:7" x14ac:dyDescent="0.25">
      <c r="A52" s="4" t="s">
        <v>83</v>
      </c>
      <c r="B52" s="4"/>
      <c r="C52" s="4">
        <v>0</v>
      </c>
      <c r="D52" s="4">
        <v>0.91800000000000004</v>
      </c>
      <c r="E52" s="4">
        <v>70.37</v>
      </c>
      <c r="F52" s="4">
        <v>47.55</v>
      </c>
      <c r="G52" s="4" t="s">
        <v>305</v>
      </c>
    </row>
    <row r="53" spans="1:7" x14ac:dyDescent="0.25">
      <c r="A53" s="4" t="s">
        <v>89</v>
      </c>
      <c r="B53" s="4"/>
      <c r="C53" s="4">
        <v>0</v>
      </c>
      <c r="D53" s="4">
        <v>0.93899999999999995</v>
      </c>
      <c r="E53" s="4">
        <v>59.13</v>
      </c>
      <c r="F53" s="4">
        <v>56.96</v>
      </c>
      <c r="G53" s="4" t="s">
        <v>306</v>
      </c>
    </row>
    <row r="54" spans="1:7" x14ac:dyDescent="0.25">
      <c r="A54" s="4" t="s">
        <v>89</v>
      </c>
      <c r="B54" s="4"/>
      <c r="C54" s="4">
        <v>0</v>
      </c>
      <c r="D54" s="4">
        <v>0.93799999999999994</v>
      </c>
      <c r="E54" s="4">
        <v>62.73</v>
      </c>
      <c r="F54" s="4">
        <v>60.53</v>
      </c>
      <c r="G54" s="4" t="s">
        <v>307</v>
      </c>
    </row>
    <row r="55" spans="1:7" x14ac:dyDescent="0.25">
      <c r="A55" s="4" t="s">
        <v>89</v>
      </c>
      <c r="B55" s="4"/>
      <c r="C55" s="4">
        <v>0</v>
      </c>
      <c r="D55" s="4">
        <v>0.93899999999999995</v>
      </c>
      <c r="E55" s="4">
        <v>70.53</v>
      </c>
      <c r="F55" s="4">
        <v>71.58</v>
      </c>
      <c r="G55" s="4" t="s">
        <v>308</v>
      </c>
    </row>
    <row r="56" spans="1:7" x14ac:dyDescent="0.25">
      <c r="A56" s="4" t="s">
        <v>89</v>
      </c>
      <c r="B56" s="4"/>
      <c r="C56" s="4">
        <v>0</v>
      </c>
      <c r="D56" s="4">
        <v>0.93200000000000005</v>
      </c>
      <c r="E56" s="4">
        <v>68</v>
      </c>
      <c r="F56" s="4">
        <v>60.35</v>
      </c>
      <c r="G56" s="4" t="s">
        <v>309</v>
      </c>
    </row>
    <row r="57" spans="1:7" x14ac:dyDescent="0.25">
      <c r="A57" s="4" t="s">
        <v>89</v>
      </c>
      <c r="B57" s="4"/>
      <c r="C57" s="4">
        <v>0</v>
      </c>
      <c r="D57" s="4">
        <v>0.93100000000000005</v>
      </c>
      <c r="E57" s="4">
        <v>68.680000000000007</v>
      </c>
      <c r="F57" s="4">
        <v>76.16</v>
      </c>
      <c r="G57" s="4" t="s">
        <v>310</v>
      </c>
    </row>
    <row r="58" spans="1:7" x14ac:dyDescent="0.25">
      <c r="A58" s="4" t="s">
        <v>94</v>
      </c>
      <c r="B58" s="4"/>
      <c r="C58" s="4">
        <v>0</v>
      </c>
      <c r="D58" s="4">
        <v>0.93899999999999995</v>
      </c>
      <c r="E58" s="4">
        <v>74.89</v>
      </c>
      <c r="F58" s="4">
        <v>67.81</v>
      </c>
      <c r="G58" s="4" t="s">
        <v>311</v>
      </c>
    </row>
    <row r="59" spans="1:7" x14ac:dyDescent="0.25">
      <c r="A59" s="4" t="s">
        <v>94</v>
      </c>
      <c r="B59" s="4"/>
      <c r="C59" s="4">
        <v>0</v>
      </c>
      <c r="D59" s="4">
        <v>0.93600000000000005</v>
      </c>
      <c r="E59" s="4">
        <v>85.05</v>
      </c>
      <c r="F59" s="4">
        <v>75.239999999999995</v>
      </c>
      <c r="G59" s="4" t="s">
        <v>312</v>
      </c>
    </row>
  </sheetData>
  <mergeCells count="1"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0DB3-58B5-463D-B8A3-53DC39E150A4}">
  <dimension ref="A1:H10"/>
  <sheetViews>
    <sheetView workbookViewId="0">
      <selection activeCell="H11" sqref="H11"/>
    </sheetView>
  </sheetViews>
  <sheetFormatPr defaultRowHeight="15" x14ac:dyDescent="0.25"/>
  <cols>
    <col min="1" max="1" width="25.7109375" customWidth="1"/>
    <col min="2" max="2" width="22" customWidth="1"/>
    <col min="4" max="4" width="18.28515625" customWidth="1"/>
    <col min="5" max="5" width="18.7109375" customWidth="1"/>
    <col min="6" max="6" width="15.5703125" customWidth="1"/>
    <col min="7" max="7" width="16.28515625" customWidth="1"/>
  </cols>
  <sheetData>
    <row r="1" spans="1:8" ht="15.75" thickBot="1" x14ac:dyDescent="0.3"/>
    <row r="2" spans="1:8" ht="15.75" thickBot="1" x14ac:dyDescent="0.3">
      <c r="A2" s="30" t="s">
        <v>5</v>
      </c>
      <c r="B2" s="31"/>
      <c r="C2" s="7" t="s">
        <v>0</v>
      </c>
      <c r="D2" s="7" t="s">
        <v>1</v>
      </c>
      <c r="E2" s="7" t="s">
        <v>2</v>
      </c>
      <c r="F2" s="7" t="s">
        <v>3</v>
      </c>
      <c r="G2" s="8" t="s">
        <v>4</v>
      </c>
    </row>
    <row r="3" spans="1:8" x14ac:dyDescent="0.25">
      <c r="A3" s="10" t="s">
        <v>6</v>
      </c>
      <c r="B3" s="15">
        <v>45120</v>
      </c>
      <c r="C3" s="16">
        <v>0</v>
      </c>
      <c r="D3" s="16">
        <v>96.1</v>
      </c>
      <c r="E3" s="16">
        <v>79</v>
      </c>
      <c r="F3" s="16">
        <v>294.74</v>
      </c>
      <c r="G3" s="17" t="s">
        <v>7</v>
      </c>
      <c r="H3" t="s">
        <v>8</v>
      </c>
    </row>
    <row r="4" spans="1:8" x14ac:dyDescent="0.25">
      <c r="A4" s="4" t="s">
        <v>9</v>
      </c>
      <c r="B4" s="6">
        <v>45120</v>
      </c>
      <c r="C4" s="4">
        <v>0</v>
      </c>
      <c r="D4" s="4">
        <v>96</v>
      </c>
      <c r="E4" s="4">
        <v>67.209999999999994</v>
      </c>
      <c r="F4" s="4" t="s">
        <v>10</v>
      </c>
      <c r="G4" s="4" t="s">
        <v>11</v>
      </c>
    </row>
    <row r="5" spans="1:8" x14ac:dyDescent="0.25">
      <c r="A5" s="4" t="s">
        <v>12</v>
      </c>
      <c r="B5" s="6">
        <v>45120</v>
      </c>
      <c r="C5" s="4">
        <v>0</v>
      </c>
      <c r="D5" s="4">
        <v>96.6</v>
      </c>
      <c r="E5" s="4">
        <v>61.49</v>
      </c>
      <c r="F5" s="4">
        <v>166.87</v>
      </c>
      <c r="G5" s="4" t="s">
        <v>13</v>
      </c>
    </row>
    <row r="6" spans="1:8" x14ac:dyDescent="0.25">
      <c r="A6" s="4" t="s">
        <v>14</v>
      </c>
      <c r="B6" s="6">
        <v>45120</v>
      </c>
      <c r="C6" s="4">
        <v>0</v>
      </c>
      <c r="D6" s="4">
        <v>96.9</v>
      </c>
      <c r="E6" s="4">
        <v>56.77</v>
      </c>
      <c r="F6" s="4">
        <v>93.57</v>
      </c>
      <c r="G6" s="4" t="s">
        <v>15</v>
      </c>
    </row>
    <row r="7" spans="1:8" x14ac:dyDescent="0.25">
      <c r="A7" s="4" t="s">
        <v>6</v>
      </c>
      <c r="B7" s="6">
        <v>45127</v>
      </c>
      <c r="C7" s="4">
        <v>0</v>
      </c>
      <c r="D7" s="4">
        <v>98</v>
      </c>
      <c r="E7" s="4">
        <v>0</v>
      </c>
      <c r="F7" s="4" t="s">
        <v>99</v>
      </c>
      <c r="G7" s="4" t="s">
        <v>99</v>
      </c>
    </row>
    <row r="8" spans="1:8" x14ac:dyDescent="0.25">
      <c r="A8" s="4" t="s">
        <v>12</v>
      </c>
      <c r="B8" s="6">
        <v>45127</v>
      </c>
      <c r="C8" s="4">
        <v>0</v>
      </c>
      <c r="D8" s="4">
        <v>98</v>
      </c>
      <c r="E8" s="4">
        <v>0</v>
      </c>
      <c r="F8" s="4" t="s">
        <v>99</v>
      </c>
      <c r="G8" s="4" t="s">
        <v>99</v>
      </c>
    </row>
    <row r="9" spans="1:8" x14ac:dyDescent="0.25">
      <c r="A9" s="4" t="s">
        <v>12</v>
      </c>
      <c r="B9" s="6">
        <v>45146</v>
      </c>
      <c r="C9" s="4">
        <v>0</v>
      </c>
      <c r="D9" s="4">
        <v>98</v>
      </c>
      <c r="E9" s="4">
        <v>0</v>
      </c>
      <c r="F9" s="4" t="s">
        <v>99</v>
      </c>
      <c r="G9" s="4" t="s">
        <v>99</v>
      </c>
    </row>
    <row r="10" spans="1:8" x14ac:dyDescent="0.25">
      <c r="A10" s="4" t="s">
        <v>6</v>
      </c>
      <c r="B10" s="6">
        <v>45146</v>
      </c>
      <c r="C10" s="4">
        <v>0</v>
      </c>
      <c r="D10" s="4">
        <v>98</v>
      </c>
      <c r="E10" s="4">
        <v>0</v>
      </c>
      <c r="F10" s="4" t="s">
        <v>99</v>
      </c>
      <c r="G10" s="4" t="s">
        <v>99</v>
      </c>
    </row>
  </sheetData>
  <mergeCells count="1"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FE8B-68DD-410E-8571-EE78EDCA3E1E}">
  <dimension ref="A1:J67"/>
  <sheetViews>
    <sheetView tabSelected="1" workbookViewId="0">
      <selection activeCell="M25" sqref="M25"/>
    </sheetView>
  </sheetViews>
  <sheetFormatPr defaultRowHeight="15" x14ac:dyDescent="0.25"/>
  <cols>
    <col min="1" max="1" width="17.5703125" style="49" customWidth="1"/>
    <col min="2" max="2" width="13.5703125" style="49" customWidth="1"/>
    <col min="3" max="3" width="23" style="49" customWidth="1"/>
    <col min="4" max="4" width="12.28515625" style="49" customWidth="1"/>
    <col min="5" max="5" width="14.140625" style="49" customWidth="1"/>
    <col min="6" max="6" width="13.140625" style="49" customWidth="1"/>
    <col min="7" max="7" width="13.5703125" style="49" customWidth="1"/>
    <col min="8" max="8" width="12.42578125" style="49" customWidth="1"/>
    <col min="9" max="9" width="13.85546875" style="49" customWidth="1"/>
    <col min="10" max="16384" width="9.140625" style="49"/>
  </cols>
  <sheetData>
    <row r="1" spans="1:10" customFormat="1" ht="30" x14ac:dyDescent="0.25">
      <c r="A1" s="46" t="s">
        <v>453</v>
      </c>
      <c r="B1" s="44" t="s">
        <v>0</v>
      </c>
      <c r="C1" s="44" t="s">
        <v>2</v>
      </c>
      <c r="D1" s="45" t="s">
        <v>435</v>
      </c>
      <c r="E1" s="45" t="s">
        <v>436</v>
      </c>
      <c r="F1" s="45" t="s">
        <v>437</v>
      </c>
      <c r="G1" s="45" t="s">
        <v>452</v>
      </c>
      <c r="H1" s="45" t="s">
        <v>438</v>
      </c>
      <c r="I1" s="45" t="s">
        <v>439</v>
      </c>
    </row>
    <row r="2" spans="1:10" customFormat="1" x14ac:dyDescent="0.25">
      <c r="A2" s="4" t="s">
        <v>44</v>
      </c>
      <c r="B2" s="4">
        <v>0</v>
      </c>
      <c r="C2" s="37">
        <f>AVERAGE(D2:F2)</f>
        <v>95.963333333333324</v>
      </c>
      <c r="D2" s="4">
        <v>95.31</v>
      </c>
      <c r="E2" s="4">
        <v>96.63</v>
      </c>
      <c r="F2" s="4">
        <v>95.95</v>
      </c>
      <c r="G2" s="35" t="s">
        <v>455</v>
      </c>
      <c r="H2" s="35" t="s">
        <v>456</v>
      </c>
      <c r="I2" s="35" t="s">
        <v>457</v>
      </c>
    </row>
    <row r="3" spans="1:10" customFormat="1" x14ac:dyDescent="0.25">
      <c r="A3" s="4" t="s">
        <v>74</v>
      </c>
      <c r="B3" s="4">
        <v>0</v>
      </c>
      <c r="C3" s="37">
        <f t="shared" ref="C3:C10" si="0">AVERAGE(D3:F3)</f>
        <v>80.180000000000007</v>
      </c>
      <c r="D3" s="4">
        <v>78.16</v>
      </c>
      <c r="E3" s="4">
        <v>80.7</v>
      </c>
      <c r="F3" s="4">
        <v>81.680000000000007</v>
      </c>
      <c r="G3" s="35" t="s">
        <v>458</v>
      </c>
      <c r="H3" s="35" t="s">
        <v>459</v>
      </c>
      <c r="I3" s="35" t="s">
        <v>460</v>
      </c>
    </row>
    <row r="4" spans="1:10" customFormat="1" x14ac:dyDescent="0.25">
      <c r="A4" s="42" t="s">
        <v>50</v>
      </c>
      <c r="B4" s="4">
        <v>0</v>
      </c>
      <c r="C4" s="37">
        <f t="shared" si="0"/>
        <v>70.509999999999991</v>
      </c>
      <c r="D4" s="4">
        <v>68.349999999999994</v>
      </c>
      <c r="E4" s="4">
        <v>71.44</v>
      </c>
      <c r="F4" s="40">
        <v>71.739999999999995</v>
      </c>
      <c r="G4" s="4" t="s">
        <v>461</v>
      </c>
      <c r="H4" s="4" t="s">
        <v>474</v>
      </c>
      <c r="I4" s="4" t="s">
        <v>475</v>
      </c>
    </row>
    <row r="5" spans="1:10" customFormat="1" x14ac:dyDescent="0.25">
      <c r="A5" s="42" t="s">
        <v>55</v>
      </c>
      <c r="B5" s="4">
        <v>0</v>
      </c>
      <c r="C5" s="37">
        <f t="shared" si="0"/>
        <v>48.22</v>
      </c>
      <c r="D5" s="4">
        <v>48.3</v>
      </c>
      <c r="E5" s="4">
        <v>47.9</v>
      </c>
      <c r="F5" s="4">
        <v>48.46</v>
      </c>
      <c r="G5" s="35" t="s">
        <v>462</v>
      </c>
      <c r="H5" s="35" t="s">
        <v>476</v>
      </c>
      <c r="I5" s="35" t="s">
        <v>477</v>
      </c>
    </row>
    <row r="6" spans="1:10" customFormat="1" x14ac:dyDescent="0.25">
      <c r="A6" s="42" t="s">
        <v>59</v>
      </c>
      <c r="B6" s="4">
        <v>0</v>
      </c>
      <c r="C6" s="37">
        <f t="shared" si="0"/>
        <v>64.436666666666667</v>
      </c>
      <c r="D6" s="4">
        <v>63.88</v>
      </c>
      <c r="E6" s="4">
        <v>64.91</v>
      </c>
      <c r="F6" s="4">
        <v>64.52</v>
      </c>
      <c r="G6" s="4" t="s">
        <v>463</v>
      </c>
      <c r="H6" s="4" t="s">
        <v>478</v>
      </c>
      <c r="I6" s="4" t="s">
        <v>479</v>
      </c>
    </row>
    <row r="7" spans="1:10" customFormat="1" x14ac:dyDescent="0.25">
      <c r="A7" s="42" t="s">
        <v>61</v>
      </c>
      <c r="B7" s="4">
        <v>0</v>
      </c>
      <c r="C7" s="37">
        <f t="shared" si="0"/>
        <v>48.583333333333336</v>
      </c>
      <c r="D7" s="4">
        <v>49.3</v>
      </c>
      <c r="E7" s="4">
        <v>47.99</v>
      </c>
      <c r="F7" s="4">
        <v>48.46</v>
      </c>
      <c r="G7" s="4" t="s">
        <v>464</v>
      </c>
      <c r="H7" s="4" t="s">
        <v>480</v>
      </c>
      <c r="I7" s="4" t="s">
        <v>481</v>
      </c>
    </row>
    <row r="8" spans="1:10" customFormat="1" x14ac:dyDescent="0.25">
      <c r="A8" s="42" t="s">
        <v>63</v>
      </c>
      <c r="B8" s="4">
        <v>0</v>
      </c>
      <c r="C8" s="37">
        <f t="shared" si="0"/>
        <v>52.79999999999999</v>
      </c>
      <c r="D8" s="4">
        <v>46.07</v>
      </c>
      <c r="E8" s="4">
        <v>51.91</v>
      </c>
      <c r="F8" s="40">
        <v>60.42</v>
      </c>
      <c r="G8" s="4" t="s">
        <v>465</v>
      </c>
      <c r="H8" s="4" t="s">
        <v>482</v>
      </c>
      <c r="I8" s="4" t="s">
        <v>483</v>
      </c>
    </row>
    <row r="9" spans="1:10" customFormat="1" x14ac:dyDescent="0.25">
      <c r="A9" s="42" t="s">
        <v>65</v>
      </c>
      <c r="B9" s="4">
        <v>0</v>
      </c>
      <c r="C9" s="37">
        <f t="shared" si="0"/>
        <v>41.416666666666664</v>
      </c>
      <c r="D9" s="4">
        <v>41.44</v>
      </c>
      <c r="E9" s="4">
        <v>41.79</v>
      </c>
      <c r="F9" s="4">
        <v>41.02</v>
      </c>
      <c r="G9" s="4" t="s">
        <v>466</v>
      </c>
      <c r="H9" s="4" t="s">
        <v>484</v>
      </c>
      <c r="I9" s="4" t="s">
        <v>485</v>
      </c>
    </row>
    <row r="10" spans="1:10" customFormat="1" x14ac:dyDescent="0.25">
      <c r="A10" s="42" t="s">
        <v>67</v>
      </c>
      <c r="B10" s="4">
        <v>0</v>
      </c>
      <c r="C10" s="37">
        <f t="shared" si="0"/>
        <v>39.299999999999997</v>
      </c>
      <c r="D10" s="35">
        <v>39.299999999999997</v>
      </c>
      <c r="E10" s="35" t="s">
        <v>99</v>
      </c>
      <c r="F10" s="35" t="s">
        <v>99</v>
      </c>
      <c r="G10" s="35" t="s">
        <v>467</v>
      </c>
      <c r="H10" s="35" t="s">
        <v>99</v>
      </c>
      <c r="I10" s="35" t="s">
        <v>99</v>
      </c>
    </row>
    <row r="11" spans="1:10" customFormat="1" x14ac:dyDescent="0.25">
      <c r="A11" s="47"/>
      <c r="B11" s="43"/>
      <c r="C11" s="43"/>
      <c r="D11" s="48"/>
      <c r="E11" s="48"/>
      <c r="F11" s="48"/>
      <c r="G11" s="48"/>
      <c r="H11" s="48"/>
      <c r="I11" s="48"/>
      <c r="J11" s="49"/>
    </row>
    <row r="12" spans="1:10" customFormat="1" x14ac:dyDescent="0.25">
      <c r="A12" s="4" t="s">
        <v>454</v>
      </c>
      <c r="B12" s="4">
        <v>0</v>
      </c>
      <c r="C12" s="40">
        <f>AVERAGE(D12:F12)</f>
        <v>63.866666666666667</v>
      </c>
      <c r="D12" s="35">
        <v>63.92</v>
      </c>
      <c r="E12" s="35">
        <v>62.72</v>
      </c>
      <c r="F12" s="35">
        <v>64.959999999999994</v>
      </c>
      <c r="G12" s="35" t="s">
        <v>468</v>
      </c>
      <c r="H12" s="35" t="s">
        <v>486</v>
      </c>
      <c r="I12" s="35" t="s">
        <v>487</v>
      </c>
    </row>
    <row r="13" spans="1:10" customFormat="1" x14ac:dyDescent="0.25">
      <c r="A13" s="42" t="s">
        <v>17</v>
      </c>
      <c r="B13" s="4">
        <v>0</v>
      </c>
      <c r="C13" s="40">
        <f t="shared" ref="C13:C17" si="1">AVERAGE(D13:F13)</f>
        <v>75.403333333333322</v>
      </c>
      <c r="D13" s="35">
        <v>73.45</v>
      </c>
      <c r="E13" s="35">
        <v>74.239999999999995</v>
      </c>
      <c r="F13" s="35">
        <v>78.52</v>
      </c>
      <c r="G13" s="35" t="s">
        <v>469</v>
      </c>
      <c r="H13" s="35" t="s">
        <v>488</v>
      </c>
      <c r="I13" s="35" t="s">
        <v>489</v>
      </c>
    </row>
    <row r="14" spans="1:10" customFormat="1" x14ac:dyDescent="0.25">
      <c r="A14" s="42" t="s">
        <v>18</v>
      </c>
      <c r="B14" s="4">
        <v>0</v>
      </c>
      <c r="C14" s="40">
        <f t="shared" si="1"/>
        <v>70.74666666666667</v>
      </c>
      <c r="D14" s="35">
        <v>72.62</v>
      </c>
      <c r="E14" s="35">
        <v>66.72</v>
      </c>
      <c r="F14" s="35">
        <v>72.900000000000006</v>
      </c>
      <c r="G14" s="35" t="s">
        <v>470</v>
      </c>
      <c r="H14" s="35" t="s">
        <v>490</v>
      </c>
      <c r="I14" s="35" t="s">
        <v>491</v>
      </c>
    </row>
    <row r="15" spans="1:10" customFormat="1" x14ac:dyDescent="0.25">
      <c r="A15" s="42" t="s">
        <v>19</v>
      </c>
      <c r="B15" s="4">
        <v>0</v>
      </c>
      <c r="C15" s="40">
        <f t="shared" si="1"/>
        <v>61.610000000000007</v>
      </c>
      <c r="D15" s="4">
        <v>64.42</v>
      </c>
      <c r="E15" s="4">
        <v>59.28</v>
      </c>
      <c r="F15" s="4">
        <v>61.13</v>
      </c>
      <c r="G15" s="4" t="s">
        <v>471</v>
      </c>
      <c r="H15" s="4" t="s">
        <v>492</v>
      </c>
      <c r="I15" s="4" t="s">
        <v>493</v>
      </c>
    </row>
    <row r="16" spans="1:10" customFormat="1" x14ac:dyDescent="0.25">
      <c r="A16" s="42" t="s">
        <v>20</v>
      </c>
      <c r="B16" s="4">
        <v>0</v>
      </c>
      <c r="C16" s="40">
        <f t="shared" si="1"/>
        <v>82.603333333333339</v>
      </c>
      <c r="D16" s="4">
        <v>81.93</v>
      </c>
      <c r="E16" s="4">
        <v>80.16</v>
      </c>
      <c r="F16" s="4">
        <v>85.72</v>
      </c>
      <c r="G16" s="4" t="s">
        <v>472</v>
      </c>
      <c r="H16" s="4" t="s">
        <v>494</v>
      </c>
      <c r="I16" s="4" t="s">
        <v>495</v>
      </c>
    </row>
    <row r="17" spans="1:9" customFormat="1" x14ac:dyDescent="0.25">
      <c r="A17" s="4" t="s">
        <v>21</v>
      </c>
      <c r="B17" s="4">
        <v>0</v>
      </c>
      <c r="C17" s="40">
        <f t="shared" si="1"/>
        <v>54.116666666666667</v>
      </c>
      <c r="D17" s="35">
        <v>54.38</v>
      </c>
      <c r="E17" s="35">
        <v>52.57</v>
      </c>
      <c r="F17" s="35">
        <v>55.4</v>
      </c>
      <c r="G17" s="35" t="s">
        <v>473</v>
      </c>
      <c r="H17" s="35" t="s">
        <v>496</v>
      </c>
      <c r="I17" s="35" t="s">
        <v>497</v>
      </c>
    </row>
    <row r="18" spans="1:9" x14ac:dyDescent="0.25">
      <c r="A18" s="50"/>
      <c r="B18" s="43"/>
      <c r="C18" s="51"/>
      <c r="D18" s="43"/>
      <c r="E18" s="43"/>
      <c r="F18" s="43"/>
      <c r="G18" s="43"/>
      <c r="H18" s="43"/>
      <c r="I18" s="43"/>
    </row>
    <row r="19" spans="1:9" x14ac:dyDescent="0.25">
      <c r="A19" s="43"/>
      <c r="B19" s="43"/>
      <c r="C19" s="43"/>
      <c r="D19" s="48"/>
      <c r="E19" s="48"/>
      <c r="F19" s="48"/>
      <c r="G19" s="48"/>
      <c r="H19" s="48"/>
      <c r="I19" s="48"/>
    </row>
    <row r="20" spans="1:9" x14ac:dyDescent="0.25">
      <c r="A20" s="43"/>
      <c r="B20" s="43"/>
      <c r="C20" s="43"/>
      <c r="D20" s="48"/>
      <c r="E20" s="48"/>
      <c r="F20" s="48"/>
      <c r="G20" s="48"/>
      <c r="H20" s="48"/>
      <c r="I20" s="48"/>
    </row>
    <row r="21" spans="1:9" x14ac:dyDescent="0.25">
      <c r="A21" s="43"/>
      <c r="B21" s="43"/>
      <c r="C21" s="43"/>
      <c r="D21" s="48"/>
      <c r="E21" s="48"/>
      <c r="F21" s="48"/>
      <c r="G21" s="48"/>
      <c r="H21" s="48"/>
      <c r="I21" s="48"/>
    </row>
    <row r="22" spans="1:9" x14ac:dyDescent="0.25">
      <c r="A22" s="43"/>
      <c r="B22" s="43"/>
      <c r="C22" s="43"/>
      <c r="D22" s="48"/>
      <c r="E22" s="48"/>
      <c r="F22" s="48"/>
      <c r="G22" s="48"/>
      <c r="H22" s="48"/>
      <c r="I22" s="48"/>
    </row>
    <row r="23" spans="1:9" x14ac:dyDescent="0.25">
      <c r="A23" s="50"/>
      <c r="B23" s="43"/>
      <c r="C23" s="51"/>
      <c r="D23" s="51"/>
      <c r="E23" s="51"/>
      <c r="F23" s="51"/>
      <c r="G23" s="43"/>
      <c r="H23" s="43"/>
      <c r="I23" s="43"/>
    </row>
    <row r="24" spans="1:9" x14ac:dyDescent="0.25">
      <c r="A24" s="50"/>
      <c r="B24" s="43"/>
      <c r="C24" s="51"/>
      <c r="D24" s="51"/>
      <c r="E24" s="51"/>
      <c r="F24" s="51"/>
      <c r="G24" s="43"/>
      <c r="H24" s="43"/>
      <c r="I24" s="43"/>
    </row>
    <row r="25" spans="1:9" x14ac:dyDescent="0.25">
      <c r="A25" s="50"/>
      <c r="B25" s="43"/>
      <c r="C25" s="51"/>
      <c r="D25" s="51"/>
      <c r="E25" s="51"/>
      <c r="F25" s="51"/>
      <c r="G25" s="43"/>
      <c r="H25" s="43"/>
      <c r="I25" s="43"/>
    </row>
    <row r="26" spans="1:9" x14ac:dyDescent="0.25">
      <c r="A26" s="50"/>
      <c r="B26" s="43"/>
      <c r="C26" s="51"/>
      <c r="D26" s="51"/>
      <c r="E26" s="51"/>
      <c r="F26" s="51"/>
      <c r="G26" s="43"/>
      <c r="H26" s="43"/>
      <c r="I26" s="43"/>
    </row>
    <row r="27" spans="1:9" x14ac:dyDescent="0.25">
      <c r="A27" s="43"/>
      <c r="B27" s="43"/>
      <c r="C27" s="51"/>
      <c r="D27" s="43"/>
      <c r="E27" s="43"/>
      <c r="F27" s="43"/>
      <c r="G27" s="43"/>
      <c r="H27" s="43"/>
      <c r="I27" s="43"/>
    </row>
    <row r="28" spans="1:9" x14ac:dyDescent="0.25">
      <c r="A28" s="43"/>
      <c r="B28" s="43"/>
      <c r="C28" s="51"/>
      <c r="D28" s="43"/>
      <c r="E28" s="43"/>
      <c r="F28" s="43"/>
      <c r="G28" s="43"/>
      <c r="H28" s="43"/>
      <c r="I28" s="43"/>
    </row>
    <row r="29" spans="1:9" x14ac:dyDescent="0.25">
      <c r="A29" s="43"/>
      <c r="B29" s="43"/>
      <c r="C29" s="43"/>
      <c r="D29" s="48"/>
      <c r="E29" s="48"/>
      <c r="F29" s="48"/>
      <c r="G29" s="48"/>
      <c r="H29" s="48"/>
      <c r="I29" s="48"/>
    </row>
    <row r="30" spans="1:9" x14ac:dyDescent="0.25">
      <c r="A30" s="43"/>
      <c r="B30" s="43"/>
      <c r="C30" s="43"/>
      <c r="D30" s="48"/>
      <c r="E30" s="48"/>
      <c r="F30" s="48"/>
      <c r="G30" s="48"/>
      <c r="H30" s="48"/>
      <c r="I30" s="48"/>
    </row>
    <row r="31" spans="1:9" x14ac:dyDescent="0.25">
      <c r="A31" s="43"/>
      <c r="B31" s="43"/>
      <c r="C31" s="43"/>
      <c r="D31" s="48"/>
      <c r="E31" s="48"/>
      <c r="F31" s="48"/>
      <c r="G31" s="48"/>
      <c r="H31" s="48"/>
      <c r="I31" s="48"/>
    </row>
    <row r="32" spans="1:9" x14ac:dyDescent="0.25">
      <c r="A32" s="43"/>
      <c r="B32" s="43"/>
      <c r="C32" s="51"/>
      <c r="D32" s="43"/>
      <c r="E32" s="43"/>
      <c r="F32" s="43"/>
      <c r="G32" s="43"/>
      <c r="H32" s="43"/>
      <c r="I32" s="43"/>
    </row>
    <row r="33" spans="1:9" x14ac:dyDescent="0.25">
      <c r="A33" s="50"/>
      <c r="B33" s="43"/>
      <c r="C33" s="51"/>
      <c r="D33" s="43"/>
      <c r="E33" s="43"/>
      <c r="F33" s="43"/>
      <c r="G33" s="43"/>
      <c r="H33" s="43"/>
      <c r="I33" s="43"/>
    </row>
    <row r="34" spans="1:9" x14ac:dyDescent="0.25">
      <c r="A34" s="43"/>
      <c r="B34" s="43"/>
      <c r="C34" s="51"/>
      <c r="D34" s="43"/>
      <c r="E34" s="43"/>
      <c r="F34" s="43"/>
      <c r="G34" s="43"/>
      <c r="H34" s="43"/>
      <c r="I34" s="43"/>
    </row>
    <row r="35" spans="1:9" x14ac:dyDescent="0.25">
      <c r="A35" s="43"/>
      <c r="B35" s="43"/>
      <c r="C35" s="51"/>
      <c r="D35" s="43"/>
      <c r="E35" s="43"/>
      <c r="F35" s="43"/>
      <c r="G35" s="43"/>
      <c r="H35" s="43"/>
      <c r="I35" s="43"/>
    </row>
    <row r="36" spans="1:9" x14ac:dyDescent="0.25">
      <c r="A36" s="43"/>
      <c r="B36" s="43"/>
      <c r="C36" s="51"/>
      <c r="D36" s="43"/>
      <c r="E36" s="43"/>
      <c r="F36" s="43"/>
      <c r="G36" s="43"/>
      <c r="H36" s="43"/>
      <c r="I36" s="43"/>
    </row>
    <row r="37" spans="1:9" x14ac:dyDescent="0.25">
      <c r="A37" s="43"/>
      <c r="B37" s="43"/>
      <c r="C37" s="43"/>
      <c r="D37" s="43"/>
      <c r="E37" s="43"/>
      <c r="F37" s="43"/>
      <c r="G37" s="43"/>
      <c r="H37" s="43"/>
      <c r="I37" s="43"/>
    </row>
    <row r="38" spans="1:9" x14ac:dyDescent="0.25">
      <c r="A38" s="43"/>
      <c r="B38" s="43"/>
      <c r="C38" s="52"/>
      <c r="D38" s="43"/>
      <c r="E38" s="43"/>
      <c r="F38" s="43"/>
      <c r="G38" s="43"/>
      <c r="H38" s="43"/>
      <c r="I38" s="43"/>
    </row>
    <row r="39" spans="1:9" x14ac:dyDescent="0.25">
      <c r="A39" s="43"/>
      <c r="B39" s="43"/>
      <c r="C39" s="43"/>
      <c r="D39" s="48"/>
      <c r="E39" s="48"/>
      <c r="F39" s="48"/>
      <c r="G39" s="48"/>
      <c r="H39" s="48"/>
      <c r="I39" s="48"/>
    </row>
    <row r="40" spans="1:9" x14ac:dyDescent="0.25">
      <c r="A40" s="43"/>
      <c r="B40" s="43"/>
      <c r="C40" s="51"/>
      <c r="D40" s="43"/>
      <c r="E40" s="43"/>
      <c r="F40" s="43"/>
      <c r="G40" s="43"/>
      <c r="H40" s="43"/>
      <c r="I40" s="43"/>
    </row>
    <row r="41" spans="1:9" x14ac:dyDescent="0.25">
      <c r="A41" s="43"/>
      <c r="B41" s="43"/>
      <c r="C41" s="43"/>
      <c r="D41" s="48"/>
      <c r="E41" s="48"/>
      <c r="F41" s="48"/>
      <c r="G41" s="48"/>
      <c r="H41" s="48"/>
      <c r="I41" s="48"/>
    </row>
    <row r="42" spans="1:9" x14ac:dyDescent="0.25">
      <c r="A42" s="43"/>
      <c r="B42" s="43"/>
      <c r="C42" s="43"/>
      <c r="D42" s="48"/>
      <c r="E42" s="48"/>
      <c r="F42" s="48"/>
      <c r="G42" s="48"/>
      <c r="H42" s="48"/>
      <c r="I42" s="48"/>
    </row>
    <row r="43" spans="1:9" x14ac:dyDescent="0.25">
      <c r="A43" s="50"/>
      <c r="B43" s="43"/>
      <c r="C43" s="51"/>
      <c r="D43" s="43"/>
      <c r="E43" s="43"/>
      <c r="F43" s="43"/>
      <c r="G43" s="43"/>
      <c r="H43" s="43"/>
      <c r="I43" s="43"/>
    </row>
    <row r="44" spans="1:9" x14ac:dyDescent="0.25">
      <c r="A44" s="43"/>
      <c r="B44" s="43"/>
      <c r="C44" s="51"/>
      <c r="D44" s="43"/>
      <c r="E44" s="43"/>
      <c r="F44" s="43"/>
      <c r="G44" s="43"/>
      <c r="H44" s="43"/>
      <c r="I44" s="43"/>
    </row>
    <row r="45" spans="1:9" x14ac:dyDescent="0.25">
      <c r="A45" s="50"/>
      <c r="B45" s="43"/>
      <c r="C45" s="51"/>
      <c r="D45" s="43"/>
      <c r="E45" s="43"/>
      <c r="F45" s="43"/>
      <c r="G45" s="43"/>
      <c r="H45" s="43"/>
      <c r="I45" s="43"/>
    </row>
    <row r="46" spans="1:9" x14ac:dyDescent="0.25">
      <c r="A46" s="50"/>
      <c r="B46" s="43"/>
      <c r="C46" s="51"/>
      <c r="D46" s="43"/>
      <c r="E46" s="43"/>
      <c r="F46" s="43"/>
      <c r="G46" s="43"/>
      <c r="H46" s="43"/>
      <c r="I46" s="43"/>
    </row>
    <row r="47" spans="1:9" x14ac:dyDescent="0.25">
      <c r="A47" s="50"/>
      <c r="B47" s="43"/>
      <c r="C47" s="51"/>
      <c r="D47" s="43"/>
      <c r="E47" s="43"/>
      <c r="F47" s="43"/>
      <c r="G47" s="43"/>
      <c r="H47" s="43"/>
      <c r="I47" s="43"/>
    </row>
    <row r="48" spans="1:9" x14ac:dyDescent="0.25">
      <c r="A48" s="50"/>
      <c r="B48" s="43"/>
      <c r="C48" s="51"/>
      <c r="D48" s="43"/>
      <c r="E48" s="43"/>
      <c r="F48" s="43"/>
      <c r="G48" s="43"/>
      <c r="H48" s="43"/>
      <c r="I48" s="43"/>
    </row>
    <row r="49" spans="1:9" x14ac:dyDescent="0.25">
      <c r="A49" s="43"/>
      <c r="B49" s="43"/>
      <c r="C49" s="51"/>
      <c r="D49" s="43"/>
      <c r="E49" s="43"/>
      <c r="F49" s="43"/>
      <c r="G49" s="43"/>
      <c r="H49" s="43"/>
      <c r="I49" s="43"/>
    </row>
    <row r="50" spans="1:9" x14ac:dyDescent="0.25">
      <c r="A50" s="43"/>
      <c r="B50" s="43"/>
      <c r="C50" s="43"/>
      <c r="D50" s="48"/>
      <c r="E50" s="48"/>
      <c r="F50" s="48"/>
      <c r="G50" s="48"/>
      <c r="H50" s="48"/>
      <c r="I50" s="48"/>
    </row>
    <row r="51" spans="1:9" x14ac:dyDescent="0.25">
      <c r="A51" s="43"/>
      <c r="B51" s="43"/>
      <c r="C51" s="43"/>
      <c r="D51" s="48"/>
      <c r="E51" s="48"/>
      <c r="F51" s="48"/>
      <c r="G51" s="48"/>
      <c r="H51" s="48"/>
      <c r="I51" s="48"/>
    </row>
    <row r="52" spans="1:9" x14ac:dyDescent="0.25">
      <c r="A52" s="43"/>
      <c r="B52" s="43"/>
      <c r="C52" s="43"/>
      <c r="D52" s="48"/>
      <c r="E52" s="48"/>
      <c r="F52" s="48"/>
      <c r="G52" s="48"/>
      <c r="H52" s="48"/>
      <c r="I52" s="48"/>
    </row>
    <row r="53" spans="1:9" x14ac:dyDescent="0.25">
      <c r="A53" s="50"/>
      <c r="B53" s="43"/>
      <c r="C53" s="51"/>
      <c r="D53" s="43"/>
      <c r="E53" s="43"/>
      <c r="F53" s="43"/>
      <c r="G53" s="43"/>
      <c r="H53" s="43"/>
      <c r="I53" s="43"/>
    </row>
    <row r="54" spans="1:9" x14ac:dyDescent="0.25">
      <c r="A54" s="50"/>
      <c r="B54" s="43"/>
      <c r="C54" s="51"/>
      <c r="D54" s="51"/>
      <c r="E54" s="51"/>
      <c r="F54" s="51"/>
      <c r="G54" s="43"/>
      <c r="H54" s="43"/>
      <c r="I54" s="43"/>
    </row>
    <row r="55" spans="1:9" x14ac:dyDescent="0.25">
      <c r="A55" s="43"/>
      <c r="B55" s="43"/>
      <c r="C55" s="51"/>
      <c r="D55" s="43"/>
      <c r="E55" s="43"/>
      <c r="F55" s="43"/>
      <c r="G55" s="43"/>
      <c r="H55" s="43"/>
      <c r="I55" s="43"/>
    </row>
    <row r="56" spans="1:9" x14ac:dyDescent="0.25">
      <c r="A56" s="43"/>
      <c r="B56" s="43"/>
      <c r="C56" s="51"/>
      <c r="D56" s="43"/>
      <c r="E56" s="43"/>
      <c r="F56" s="43"/>
      <c r="G56" s="43"/>
      <c r="H56" s="43"/>
      <c r="I56" s="43"/>
    </row>
    <row r="57" spans="1:9" x14ac:dyDescent="0.25">
      <c r="A57" s="43"/>
      <c r="B57" s="43"/>
      <c r="C57" s="51"/>
      <c r="D57" s="43"/>
      <c r="E57" s="43"/>
      <c r="F57" s="43"/>
      <c r="G57" s="43"/>
      <c r="H57" s="43"/>
      <c r="I57" s="43"/>
    </row>
    <row r="58" spans="1:9" x14ac:dyDescent="0.25">
      <c r="A58" s="43"/>
      <c r="B58" s="43"/>
      <c r="C58" s="51"/>
      <c r="D58" s="43"/>
      <c r="E58" s="43"/>
      <c r="F58" s="43"/>
      <c r="G58" s="43"/>
      <c r="H58" s="43"/>
      <c r="I58" s="43"/>
    </row>
    <row r="59" spans="1:9" x14ac:dyDescent="0.25">
      <c r="A59" s="47"/>
      <c r="B59" s="43"/>
      <c r="C59" s="43"/>
      <c r="D59" s="48"/>
      <c r="E59" s="48"/>
      <c r="F59" s="48"/>
      <c r="G59" s="48"/>
      <c r="H59" s="48"/>
      <c r="I59" s="48"/>
    </row>
    <row r="60" spans="1:9" x14ac:dyDescent="0.25">
      <c r="A60" s="43"/>
      <c r="B60" s="43"/>
      <c r="C60" s="43"/>
      <c r="D60" s="48"/>
      <c r="E60" s="48"/>
      <c r="F60" s="48"/>
      <c r="G60" s="48"/>
      <c r="H60" s="48"/>
      <c r="I60" s="48"/>
    </row>
    <row r="61" spans="1:9" x14ac:dyDescent="0.25">
      <c r="A61" s="43"/>
      <c r="B61" s="43"/>
      <c r="C61" s="43"/>
      <c r="D61" s="48"/>
      <c r="E61" s="48"/>
      <c r="F61" s="48"/>
      <c r="G61" s="48"/>
      <c r="H61" s="48"/>
      <c r="I61" s="48"/>
    </row>
    <row r="62" spans="1:9" x14ac:dyDescent="0.25">
      <c r="A62" s="43"/>
      <c r="B62" s="43"/>
      <c r="C62" s="51"/>
      <c r="D62" s="43"/>
      <c r="E62" s="43"/>
      <c r="F62" s="43"/>
      <c r="G62" s="43"/>
      <c r="H62" s="43"/>
      <c r="I62" s="43"/>
    </row>
    <row r="63" spans="1:9" x14ac:dyDescent="0.25">
      <c r="A63" s="43"/>
      <c r="B63" s="43"/>
      <c r="C63" s="51"/>
      <c r="D63" s="43"/>
      <c r="E63" s="43"/>
      <c r="F63" s="43"/>
      <c r="G63" s="43"/>
      <c r="H63" s="43"/>
      <c r="I63" s="43"/>
    </row>
    <row r="64" spans="1:9" x14ac:dyDescent="0.25">
      <c r="A64" s="43"/>
      <c r="B64" s="43"/>
      <c r="C64" s="51"/>
      <c r="D64" s="43"/>
      <c r="E64" s="43"/>
      <c r="F64" s="43"/>
      <c r="G64" s="43"/>
      <c r="H64" s="43"/>
      <c r="I64" s="43"/>
    </row>
    <row r="65" spans="1:9" x14ac:dyDescent="0.25">
      <c r="A65" s="43"/>
      <c r="B65" s="43"/>
      <c r="C65" s="51"/>
      <c r="D65" s="48"/>
      <c r="E65" s="48"/>
      <c r="F65" s="48"/>
      <c r="G65" s="48"/>
      <c r="H65" s="48"/>
      <c r="I65" s="48"/>
    </row>
    <row r="66" spans="1:9" x14ac:dyDescent="0.25">
      <c r="A66" s="43"/>
      <c r="B66" s="43"/>
      <c r="C66" s="51"/>
      <c r="D66" s="43"/>
      <c r="E66" s="43"/>
      <c r="F66" s="43"/>
      <c r="G66" s="43"/>
      <c r="H66" s="43"/>
      <c r="I66" s="43"/>
    </row>
    <row r="67" spans="1:9" x14ac:dyDescent="0.25">
      <c r="A67" s="43"/>
      <c r="B67" s="43"/>
      <c r="C67" s="51"/>
      <c r="D67" s="43"/>
      <c r="E67" s="43"/>
      <c r="F67" s="43"/>
      <c r="G67" s="43"/>
      <c r="H67" s="43"/>
      <c r="I67" s="4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C985-27BD-4397-AEF7-682D702718F8}">
  <dimension ref="A1:L72"/>
  <sheetViews>
    <sheetView workbookViewId="0">
      <selection activeCell="I67" sqref="A1:I67"/>
    </sheetView>
  </sheetViews>
  <sheetFormatPr defaultRowHeight="15" x14ac:dyDescent="0.25"/>
  <cols>
    <col min="1" max="1" width="12.85546875" customWidth="1"/>
    <col min="2" max="2" width="17.7109375" customWidth="1"/>
    <col min="3" max="3" width="21.140625" customWidth="1"/>
    <col min="4" max="5" width="9.140625" style="43"/>
    <col min="6" max="6" width="9.5703125" style="43" bestFit="1" customWidth="1"/>
    <col min="7" max="9" width="9.140625" style="43"/>
    <col min="11" max="11" width="13.28515625" customWidth="1"/>
    <col min="12" max="12" width="13.7109375" customWidth="1"/>
  </cols>
  <sheetData>
    <row r="1" spans="1:12" x14ac:dyDescent="0.25">
      <c r="A1" s="29" t="s">
        <v>313</v>
      </c>
      <c r="B1" s="7" t="s">
        <v>0</v>
      </c>
      <c r="C1" s="7" t="s">
        <v>2</v>
      </c>
      <c r="D1" s="34" t="s">
        <v>435</v>
      </c>
      <c r="E1" s="34" t="s">
        <v>436</v>
      </c>
      <c r="F1" s="34" t="s">
        <v>437</v>
      </c>
      <c r="G1" s="34" t="s">
        <v>452</v>
      </c>
      <c r="H1" s="34" t="s">
        <v>438</v>
      </c>
      <c r="I1" s="34" t="s">
        <v>439</v>
      </c>
    </row>
    <row r="2" spans="1:12" x14ac:dyDescent="0.25">
      <c r="A2" s="4" t="s">
        <v>314</v>
      </c>
      <c r="B2" s="4">
        <v>0</v>
      </c>
      <c r="C2" s="18">
        <v>0</v>
      </c>
      <c r="D2" s="35" t="s">
        <v>99</v>
      </c>
      <c r="E2" s="35" t="s">
        <v>99</v>
      </c>
      <c r="F2" s="35" t="s">
        <v>99</v>
      </c>
      <c r="G2" s="35" t="s">
        <v>99</v>
      </c>
      <c r="H2" s="35" t="s">
        <v>99</v>
      </c>
      <c r="I2" s="35" t="s">
        <v>99</v>
      </c>
      <c r="K2" s="39" t="s">
        <v>319</v>
      </c>
      <c r="L2" s="39" t="s">
        <v>446</v>
      </c>
    </row>
    <row r="3" spans="1:12" x14ac:dyDescent="0.25">
      <c r="A3" s="4" t="s">
        <v>315</v>
      </c>
      <c r="B3" s="4">
        <v>0</v>
      </c>
      <c r="C3" s="18">
        <v>0</v>
      </c>
      <c r="D3" s="35" t="s">
        <v>99</v>
      </c>
      <c r="E3" s="35" t="s">
        <v>99</v>
      </c>
      <c r="F3" s="35" t="s">
        <v>99</v>
      </c>
      <c r="G3" s="35" t="s">
        <v>99</v>
      </c>
      <c r="H3" s="35" t="s">
        <v>99</v>
      </c>
      <c r="I3" s="35" t="s">
        <v>99</v>
      </c>
      <c r="K3" s="38" t="s">
        <v>445</v>
      </c>
      <c r="L3" s="4">
        <v>300</v>
      </c>
    </row>
    <row r="4" spans="1:12" x14ac:dyDescent="0.25">
      <c r="A4" s="4" t="s">
        <v>316</v>
      </c>
      <c r="B4" s="4">
        <v>0</v>
      </c>
      <c r="C4" s="37">
        <f>AVERAGE(D4:F4)</f>
        <v>25.786666666666665</v>
      </c>
      <c r="D4" s="4">
        <v>25.79</v>
      </c>
      <c r="E4" s="4">
        <v>27.17</v>
      </c>
      <c r="F4" s="4">
        <v>24.4</v>
      </c>
      <c r="G4" s="4" t="s">
        <v>440</v>
      </c>
      <c r="H4" s="4" t="s">
        <v>441</v>
      </c>
      <c r="I4" s="4" t="s">
        <v>442</v>
      </c>
      <c r="K4" s="38" t="s">
        <v>447</v>
      </c>
      <c r="L4" s="4">
        <v>200</v>
      </c>
    </row>
    <row r="5" spans="1:12" x14ac:dyDescent="0.25">
      <c r="A5" s="4" t="s">
        <v>317</v>
      </c>
      <c r="B5" s="4">
        <v>0</v>
      </c>
      <c r="C5" s="18">
        <v>0</v>
      </c>
      <c r="D5" s="35" t="s">
        <v>99</v>
      </c>
      <c r="E5" s="35" t="s">
        <v>99</v>
      </c>
      <c r="F5" s="35" t="s">
        <v>99</v>
      </c>
      <c r="G5" s="35" t="s">
        <v>99</v>
      </c>
      <c r="H5" s="35" t="s">
        <v>99</v>
      </c>
      <c r="I5" s="35" t="s">
        <v>99</v>
      </c>
    </row>
    <row r="6" spans="1:12" x14ac:dyDescent="0.25">
      <c r="A6" s="4" t="s">
        <v>318</v>
      </c>
      <c r="B6" s="4">
        <v>0</v>
      </c>
      <c r="C6" s="18">
        <f>AVERAGE(D6:E6)</f>
        <v>18.91</v>
      </c>
      <c r="D6" s="4">
        <v>18.54</v>
      </c>
      <c r="E6" s="4">
        <v>19.28</v>
      </c>
      <c r="F6" s="4" t="s">
        <v>99</v>
      </c>
      <c r="G6" s="4" t="s">
        <v>443</v>
      </c>
      <c r="H6" s="4" t="s">
        <v>444</v>
      </c>
      <c r="I6" s="4" t="s">
        <v>99</v>
      </c>
      <c r="K6" s="39" t="s">
        <v>320</v>
      </c>
      <c r="L6" s="39" t="s">
        <v>446</v>
      </c>
    </row>
    <row r="7" spans="1:12" x14ac:dyDescent="0.25">
      <c r="A7" s="41" t="s">
        <v>319</v>
      </c>
      <c r="B7" s="4">
        <v>1</v>
      </c>
      <c r="C7" s="18">
        <f>AVERAGE(D7:E7)</f>
        <v>265.52999999999997</v>
      </c>
      <c r="D7" s="4">
        <f>85.94/(1-(L4/L3))</f>
        <v>257.81999999999994</v>
      </c>
      <c r="E7" s="4">
        <f>91.08/(1-(L4/L3))</f>
        <v>273.23999999999995</v>
      </c>
      <c r="F7" s="4" t="s">
        <v>99</v>
      </c>
      <c r="G7" s="4" t="s">
        <v>448</v>
      </c>
      <c r="H7" s="4" t="s">
        <v>449</v>
      </c>
      <c r="I7" s="4" t="s">
        <v>99</v>
      </c>
      <c r="K7" s="38" t="s">
        <v>445</v>
      </c>
      <c r="L7" s="4">
        <v>500</v>
      </c>
    </row>
    <row r="8" spans="1:12" x14ac:dyDescent="0.25">
      <c r="A8" s="41" t="s">
        <v>320</v>
      </c>
      <c r="B8" s="4">
        <v>1</v>
      </c>
      <c r="C8" s="18">
        <f>AVERAGE(D8:F8)</f>
        <v>236.4</v>
      </c>
      <c r="D8" s="4">
        <f>133.48/(1-(L8/L7))</f>
        <v>222.46666666666667</v>
      </c>
      <c r="E8" s="4">
        <f>138.03/(1-(L8/L7))</f>
        <v>230.05</v>
      </c>
      <c r="F8" s="40">
        <f>154.01/(1-(L8/L7))</f>
        <v>256.68333333333334</v>
      </c>
      <c r="G8" s="4" t="s">
        <v>450</v>
      </c>
      <c r="H8" s="4" t="s">
        <v>451</v>
      </c>
      <c r="I8" s="4" t="s">
        <v>323</v>
      </c>
      <c r="K8" s="38" t="s">
        <v>447</v>
      </c>
      <c r="L8" s="4">
        <v>200</v>
      </c>
    </row>
    <row r="9" spans="1:12" x14ac:dyDescent="0.25">
      <c r="A9" s="4" t="s">
        <v>321</v>
      </c>
      <c r="B9" s="4">
        <v>0</v>
      </c>
      <c r="C9" s="18">
        <f>AVERAGE(D9:F9)</f>
        <v>148.75</v>
      </c>
      <c r="D9" s="4">
        <v>148.91</v>
      </c>
      <c r="E9" s="4">
        <v>150.88</v>
      </c>
      <c r="F9" s="4">
        <v>146.46</v>
      </c>
      <c r="G9" s="4" t="s">
        <v>324</v>
      </c>
      <c r="H9" s="4" t="s">
        <v>325</v>
      </c>
      <c r="I9" s="4" t="s">
        <v>326</v>
      </c>
    </row>
    <row r="10" spans="1:12" x14ac:dyDescent="0.25">
      <c r="A10" s="4" t="s">
        <v>322</v>
      </c>
      <c r="B10" s="4">
        <v>0</v>
      </c>
      <c r="C10" s="18">
        <v>0</v>
      </c>
      <c r="D10" s="35" t="s">
        <v>99</v>
      </c>
      <c r="E10" s="35" t="s">
        <v>99</v>
      </c>
      <c r="F10" s="35" t="s">
        <v>99</v>
      </c>
      <c r="G10" s="35" t="s">
        <v>99</v>
      </c>
      <c r="H10" s="35" t="s">
        <v>99</v>
      </c>
      <c r="I10" s="35" t="s">
        <v>99</v>
      </c>
      <c r="K10" s="39" t="s">
        <v>327</v>
      </c>
      <c r="L10" s="39" t="s">
        <v>446</v>
      </c>
    </row>
    <row r="11" spans="1:12" x14ac:dyDescent="0.25">
      <c r="A11" s="4" t="s">
        <v>323</v>
      </c>
      <c r="B11" s="4">
        <v>0</v>
      </c>
      <c r="C11" s="18">
        <v>0</v>
      </c>
      <c r="D11" s="35" t="s">
        <v>99</v>
      </c>
      <c r="E11" s="35" t="s">
        <v>99</v>
      </c>
      <c r="F11" s="35" t="s">
        <v>99</v>
      </c>
      <c r="G11" s="35" t="s">
        <v>99</v>
      </c>
      <c r="H11" s="35" t="s">
        <v>99</v>
      </c>
      <c r="I11" s="35" t="s">
        <v>99</v>
      </c>
      <c r="K11" s="38" t="s">
        <v>445</v>
      </c>
      <c r="L11" s="4">
        <v>300</v>
      </c>
    </row>
    <row r="12" spans="1:12" x14ac:dyDescent="0.25">
      <c r="A12" s="4" t="s">
        <v>324</v>
      </c>
      <c r="B12" s="4">
        <v>0</v>
      </c>
      <c r="C12" s="18">
        <v>0</v>
      </c>
      <c r="D12" s="35" t="s">
        <v>99</v>
      </c>
      <c r="E12" s="35" t="s">
        <v>99</v>
      </c>
      <c r="F12" s="35" t="s">
        <v>99</v>
      </c>
      <c r="G12" s="35" t="s">
        <v>99</v>
      </c>
      <c r="H12" s="35" t="s">
        <v>99</v>
      </c>
      <c r="I12" s="35" t="s">
        <v>99</v>
      </c>
      <c r="K12" s="38" t="s">
        <v>447</v>
      </c>
      <c r="L12" s="4">
        <v>200</v>
      </c>
    </row>
    <row r="13" spans="1:12" x14ac:dyDescent="0.25">
      <c r="A13" s="4" t="s">
        <v>325</v>
      </c>
      <c r="B13" s="4">
        <v>0</v>
      </c>
      <c r="C13" s="18">
        <v>0</v>
      </c>
      <c r="D13" s="35" t="s">
        <v>99</v>
      </c>
      <c r="E13" s="35" t="s">
        <v>99</v>
      </c>
      <c r="F13" s="35" t="s">
        <v>99</v>
      </c>
      <c r="G13" s="35" t="s">
        <v>99</v>
      </c>
      <c r="H13" s="35" t="s">
        <v>99</v>
      </c>
      <c r="I13" s="35" t="s">
        <v>99</v>
      </c>
    </row>
    <row r="14" spans="1:12" x14ac:dyDescent="0.25">
      <c r="A14" s="4" t="s">
        <v>326</v>
      </c>
      <c r="B14" s="4">
        <v>0</v>
      </c>
      <c r="C14" s="18">
        <v>0</v>
      </c>
      <c r="D14" s="35" t="s">
        <v>99</v>
      </c>
      <c r="E14" s="35" t="s">
        <v>99</v>
      </c>
      <c r="F14" s="35" t="s">
        <v>99</v>
      </c>
      <c r="G14" s="35" t="s">
        <v>99</v>
      </c>
      <c r="H14" s="35" t="s">
        <v>99</v>
      </c>
      <c r="I14" s="35" t="s">
        <v>99</v>
      </c>
      <c r="K14" s="39" t="s">
        <v>328</v>
      </c>
      <c r="L14" s="39" t="s">
        <v>446</v>
      </c>
    </row>
    <row r="15" spans="1:12" x14ac:dyDescent="0.25">
      <c r="A15" s="41" t="s">
        <v>327</v>
      </c>
      <c r="B15" s="4">
        <v>1</v>
      </c>
      <c r="C15" s="18">
        <f>AVERAGE(D15:E15)</f>
        <v>438.87</v>
      </c>
      <c r="D15" s="4">
        <f>150.75/(1-(L12/L11))</f>
        <v>452.24999999999994</v>
      </c>
      <c r="E15" s="4">
        <f>141.83/(1-(L12/L11))</f>
        <v>425.49</v>
      </c>
      <c r="F15" s="4" t="s">
        <v>99</v>
      </c>
      <c r="G15" s="4" t="s">
        <v>328</v>
      </c>
      <c r="H15" s="4" t="s">
        <v>329</v>
      </c>
      <c r="I15" s="4" t="s">
        <v>99</v>
      </c>
      <c r="K15" s="38" t="s">
        <v>445</v>
      </c>
      <c r="L15" s="4">
        <v>200</v>
      </c>
    </row>
    <row r="16" spans="1:12" x14ac:dyDescent="0.25">
      <c r="A16" s="41" t="s">
        <v>328</v>
      </c>
      <c r="B16" s="4">
        <v>1</v>
      </c>
      <c r="C16" s="37">
        <f>AVERAGE(D16:F16)</f>
        <v>417.94666666666666</v>
      </c>
      <c r="D16" s="4">
        <f>191.97/(1-(L16/L15))</f>
        <v>383.94</v>
      </c>
      <c r="E16" s="4">
        <f>203.04/(1-(L16/L15))</f>
        <v>406.08</v>
      </c>
      <c r="F16" s="4">
        <f>231.91/(1-(L16/L15))</f>
        <v>463.82</v>
      </c>
      <c r="G16" s="4" t="s">
        <v>330</v>
      </c>
      <c r="H16" s="4" t="s">
        <v>331</v>
      </c>
      <c r="I16" s="4" t="s">
        <v>332</v>
      </c>
      <c r="K16" s="38" t="s">
        <v>447</v>
      </c>
      <c r="L16" s="4">
        <v>100</v>
      </c>
    </row>
    <row r="17" spans="1:12" x14ac:dyDescent="0.25">
      <c r="A17" s="4" t="s">
        <v>332</v>
      </c>
      <c r="B17" s="4">
        <v>0</v>
      </c>
      <c r="C17" s="18">
        <v>0</v>
      </c>
      <c r="D17" s="35" t="s">
        <v>99</v>
      </c>
      <c r="E17" s="35" t="s">
        <v>99</v>
      </c>
      <c r="F17" s="35" t="s">
        <v>99</v>
      </c>
      <c r="G17" s="35" t="s">
        <v>99</v>
      </c>
      <c r="H17" s="35" t="s">
        <v>99</v>
      </c>
      <c r="I17" s="35" t="s">
        <v>99</v>
      </c>
    </row>
    <row r="18" spans="1:12" x14ac:dyDescent="0.25">
      <c r="A18" s="41" t="s">
        <v>333</v>
      </c>
      <c r="B18" s="4">
        <v>1</v>
      </c>
      <c r="C18" s="37">
        <f>AVERAGE(D18:F18)</f>
        <v>279.34666666666664</v>
      </c>
      <c r="D18" s="4">
        <f>138.66/(1-(L20/L19))</f>
        <v>277.32</v>
      </c>
      <c r="E18" s="4">
        <f>141.07/(1-(L20/L19))</f>
        <v>282.14</v>
      </c>
      <c r="F18" s="4">
        <f>139.29/(1-(L20/L19))</f>
        <v>278.58</v>
      </c>
      <c r="G18" s="4" t="s">
        <v>333</v>
      </c>
      <c r="H18" s="4" t="s">
        <v>334</v>
      </c>
      <c r="I18" s="4" t="s">
        <v>335</v>
      </c>
      <c r="K18" s="39" t="s">
        <v>333</v>
      </c>
      <c r="L18" s="39" t="s">
        <v>446</v>
      </c>
    </row>
    <row r="19" spans="1:12" x14ac:dyDescent="0.25">
      <c r="A19" s="4" t="s">
        <v>335</v>
      </c>
      <c r="B19" s="4">
        <v>0</v>
      </c>
      <c r="C19" s="18">
        <v>0</v>
      </c>
      <c r="D19" s="35" t="s">
        <v>99</v>
      </c>
      <c r="E19" s="35" t="s">
        <v>99</v>
      </c>
      <c r="F19" s="35" t="s">
        <v>99</v>
      </c>
      <c r="G19" s="35" t="s">
        <v>99</v>
      </c>
      <c r="H19" s="35" t="s">
        <v>99</v>
      </c>
      <c r="I19" s="35" t="s">
        <v>99</v>
      </c>
      <c r="K19" s="38" t="s">
        <v>445</v>
      </c>
      <c r="L19" s="4">
        <v>400</v>
      </c>
    </row>
    <row r="20" spans="1:12" x14ac:dyDescent="0.25">
      <c r="A20" s="4" t="s">
        <v>336</v>
      </c>
      <c r="B20" s="4">
        <v>0</v>
      </c>
      <c r="C20" s="18">
        <v>0</v>
      </c>
      <c r="D20" s="35" t="s">
        <v>99</v>
      </c>
      <c r="E20" s="35" t="s">
        <v>99</v>
      </c>
      <c r="F20" s="35" t="s">
        <v>99</v>
      </c>
      <c r="G20" s="35" t="s">
        <v>99</v>
      </c>
      <c r="H20" s="35" t="s">
        <v>99</v>
      </c>
      <c r="I20" s="35" t="s">
        <v>99</v>
      </c>
      <c r="K20" s="38" t="s">
        <v>447</v>
      </c>
      <c r="L20" s="4">
        <v>200</v>
      </c>
    </row>
    <row r="21" spans="1:12" x14ac:dyDescent="0.25">
      <c r="A21" s="4" t="s">
        <v>337</v>
      </c>
      <c r="B21" s="4">
        <v>0</v>
      </c>
      <c r="C21" s="18">
        <v>0</v>
      </c>
      <c r="D21" s="35" t="s">
        <v>99</v>
      </c>
      <c r="E21" s="35" t="s">
        <v>99</v>
      </c>
      <c r="F21" s="35" t="s">
        <v>99</v>
      </c>
      <c r="G21" s="35" t="s">
        <v>99</v>
      </c>
      <c r="H21" s="35" t="s">
        <v>99</v>
      </c>
      <c r="I21" s="35" t="s">
        <v>99</v>
      </c>
    </row>
    <row r="22" spans="1:12" x14ac:dyDescent="0.25">
      <c r="A22" s="4" t="s">
        <v>338</v>
      </c>
      <c r="B22" s="4">
        <v>0</v>
      </c>
      <c r="C22" s="18">
        <v>0</v>
      </c>
      <c r="D22" s="35" t="s">
        <v>99</v>
      </c>
      <c r="E22" s="35" t="s">
        <v>99</v>
      </c>
      <c r="F22" s="35" t="s">
        <v>99</v>
      </c>
      <c r="G22" s="35" t="s">
        <v>99</v>
      </c>
      <c r="H22" s="35" t="s">
        <v>99</v>
      </c>
      <c r="I22" s="35" t="s">
        <v>99</v>
      </c>
      <c r="K22" s="39" t="s">
        <v>339</v>
      </c>
      <c r="L22" s="39" t="s">
        <v>446</v>
      </c>
    </row>
    <row r="23" spans="1:12" x14ac:dyDescent="0.25">
      <c r="A23" s="41" t="s">
        <v>339</v>
      </c>
      <c r="B23" s="4">
        <v>1</v>
      </c>
      <c r="C23" s="37">
        <f>AVERAGE(D23:F23)</f>
        <v>360.625</v>
      </c>
      <c r="D23" s="40">
        <f>141.11/(1-(L24/L23))</f>
        <v>352.77500000000003</v>
      </c>
      <c r="E23" s="40">
        <f>144.73/(1-(L24/L23))</f>
        <v>361.82499999999993</v>
      </c>
      <c r="F23" s="40">
        <f>146.91/(1-(L24/L23))</f>
        <v>367.27499999999998</v>
      </c>
      <c r="G23" s="4" t="s">
        <v>336</v>
      </c>
      <c r="H23" s="4" t="s">
        <v>337</v>
      </c>
      <c r="I23" s="4" t="s">
        <v>338</v>
      </c>
      <c r="K23" s="38" t="s">
        <v>445</v>
      </c>
      <c r="L23" s="4">
        <v>500</v>
      </c>
    </row>
    <row r="24" spans="1:12" x14ac:dyDescent="0.25">
      <c r="A24" s="41" t="s">
        <v>340</v>
      </c>
      <c r="B24" s="4">
        <v>1</v>
      </c>
      <c r="C24" s="37">
        <f t="shared" ref="C24:C28" si="0">AVERAGE(D24:F24)</f>
        <v>267.33333333333326</v>
      </c>
      <c r="D24" s="40">
        <f>107.02/(1-(L28/L27))</f>
        <v>267.54999999999995</v>
      </c>
      <c r="E24" s="40">
        <f>103.39/(1-(L28/L27))</f>
        <v>258.47499999999997</v>
      </c>
      <c r="F24" s="40">
        <f>110.39/(1-(L28/L27))</f>
        <v>275.97499999999997</v>
      </c>
      <c r="G24" s="4" t="s">
        <v>339</v>
      </c>
      <c r="H24" s="4" t="s">
        <v>340</v>
      </c>
      <c r="I24" s="4" t="s">
        <v>341</v>
      </c>
      <c r="K24" s="38" t="s">
        <v>447</v>
      </c>
      <c r="L24" s="4">
        <v>300</v>
      </c>
    </row>
    <row r="25" spans="1:12" x14ac:dyDescent="0.25">
      <c r="A25" s="41" t="s">
        <v>341</v>
      </c>
      <c r="B25" s="4">
        <v>1</v>
      </c>
      <c r="C25" s="37">
        <f t="shared" si="0"/>
        <v>139.08333333333334</v>
      </c>
      <c r="D25" s="40">
        <f>83.49/(1-(L32/L31))</f>
        <v>139.15</v>
      </c>
      <c r="E25" s="40">
        <f>83.17/(1-(L32/L31))</f>
        <v>138.61666666666667</v>
      </c>
      <c r="F25" s="40">
        <f>83.69/(1-(L32/L31))</f>
        <v>139.48333333333335</v>
      </c>
      <c r="G25" s="4" t="s">
        <v>342</v>
      </c>
      <c r="H25" s="4" t="s">
        <v>343</v>
      </c>
      <c r="I25" s="4" t="s">
        <v>344</v>
      </c>
    </row>
    <row r="26" spans="1:12" x14ac:dyDescent="0.25">
      <c r="A26" s="41" t="s">
        <v>342</v>
      </c>
      <c r="B26" s="4">
        <v>1</v>
      </c>
      <c r="C26" s="37">
        <f t="shared" si="0"/>
        <v>133.66666666666666</v>
      </c>
      <c r="D26" s="40">
        <f>106.74/(1-(L36/L35))</f>
        <v>133.42499999999998</v>
      </c>
      <c r="E26" s="40">
        <f>104.9/(1-(L36/L35))</f>
        <v>131.125</v>
      </c>
      <c r="F26" s="40">
        <f>109.16/(1-(L36/L35))</f>
        <v>136.44999999999999</v>
      </c>
      <c r="G26" s="4" t="s">
        <v>345</v>
      </c>
      <c r="H26" s="4" t="s">
        <v>346</v>
      </c>
      <c r="I26" s="4" t="s">
        <v>347</v>
      </c>
      <c r="K26" s="39" t="s">
        <v>340</v>
      </c>
      <c r="L26" s="39" t="s">
        <v>446</v>
      </c>
    </row>
    <row r="27" spans="1:12" x14ac:dyDescent="0.25">
      <c r="A27" s="4" t="s">
        <v>343</v>
      </c>
      <c r="B27" s="4">
        <v>0</v>
      </c>
      <c r="C27" s="37">
        <f t="shared" si="0"/>
        <v>71.11666666666666</v>
      </c>
      <c r="D27" s="4">
        <v>74.13</v>
      </c>
      <c r="E27" s="4">
        <v>56.65</v>
      </c>
      <c r="F27" s="4">
        <v>82.57</v>
      </c>
      <c r="G27" s="4" t="s">
        <v>348</v>
      </c>
      <c r="H27" s="4" t="s">
        <v>349</v>
      </c>
      <c r="I27" s="4" t="s">
        <v>350</v>
      </c>
      <c r="K27" s="38" t="s">
        <v>445</v>
      </c>
      <c r="L27" s="4">
        <v>500</v>
      </c>
    </row>
    <row r="28" spans="1:12" x14ac:dyDescent="0.25">
      <c r="A28" s="4" t="s">
        <v>344</v>
      </c>
      <c r="B28" s="4">
        <v>0</v>
      </c>
      <c r="C28" s="37">
        <f t="shared" si="0"/>
        <v>79.123333333333335</v>
      </c>
      <c r="D28" s="4">
        <v>79.34</v>
      </c>
      <c r="E28" s="4">
        <v>78.56</v>
      </c>
      <c r="F28" s="4">
        <v>79.47</v>
      </c>
      <c r="G28" s="4" t="s">
        <v>351</v>
      </c>
      <c r="H28" s="4" t="s">
        <v>352</v>
      </c>
      <c r="I28" s="4" t="s">
        <v>353</v>
      </c>
      <c r="K28" s="38" t="s">
        <v>447</v>
      </c>
      <c r="L28" s="4">
        <v>300</v>
      </c>
    </row>
    <row r="29" spans="1:12" x14ac:dyDescent="0.25">
      <c r="A29" s="4" t="s">
        <v>346</v>
      </c>
      <c r="B29" s="4">
        <v>0</v>
      </c>
      <c r="C29" s="18">
        <v>0</v>
      </c>
      <c r="D29" s="35" t="s">
        <v>99</v>
      </c>
      <c r="E29" s="35" t="s">
        <v>99</v>
      </c>
      <c r="F29" s="35" t="s">
        <v>99</v>
      </c>
      <c r="G29" s="35" t="s">
        <v>99</v>
      </c>
      <c r="H29" s="35" t="s">
        <v>99</v>
      </c>
      <c r="I29" s="35" t="s">
        <v>99</v>
      </c>
    </row>
    <row r="30" spans="1:12" x14ac:dyDescent="0.25">
      <c r="A30" s="4" t="s">
        <v>347</v>
      </c>
      <c r="B30" s="4">
        <v>0</v>
      </c>
      <c r="C30" s="18">
        <v>0</v>
      </c>
      <c r="D30" s="35" t="s">
        <v>99</v>
      </c>
      <c r="E30" s="35" t="s">
        <v>99</v>
      </c>
      <c r="F30" s="35" t="s">
        <v>99</v>
      </c>
      <c r="G30" s="35" t="s">
        <v>99</v>
      </c>
      <c r="H30" s="35" t="s">
        <v>99</v>
      </c>
      <c r="I30" s="35" t="s">
        <v>99</v>
      </c>
      <c r="K30" s="39" t="s">
        <v>341</v>
      </c>
      <c r="L30" s="39" t="s">
        <v>446</v>
      </c>
    </row>
    <row r="31" spans="1:12" x14ac:dyDescent="0.25">
      <c r="A31" s="4" t="s">
        <v>348</v>
      </c>
      <c r="B31" s="4">
        <v>0</v>
      </c>
      <c r="C31" s="18">
        <v>0</v>
      </c>
      <c r="D31" s="35" t="s">
        <v>99</v>
      </c>
      <c r="E31" s="35" t="s">
        <v>99</v>
      </c>
      <c r="F31" s="35" t="s">
        <v>99</v>
      </c>
      <c r="G31" s="35" t="s">
        <v>99</v>
      </c>
      <c r="H31" s="35" t="s">
        <v>99</v>
      </c>
      <c r="I31" s="35" t="s">
        <v>99</v>
      </c>
      <c r="K31" s="38" t="s">
        <v>445</v>
      </c>
      <c r="L31" s="4">
        <v>500</v>
      </c>
    </row>
    <row r="32" spans="1:12" x14ac:dyDescent="0.25">
      <c r="A32" s="4" t="s">
        <v>349</v>
      </c>
      <c r="B32" s="4">
        <v>0</v>
      </c>
      <c r="C32" s="37">
        <f>AVERAGE(D32:F32)</f>
        <v>198.85666666666668</v>
      </c>
      <c r="D32" s="4">
        <v>197.46</v>
      </c>
      <c r="E32" s="4">
        <v>194.78</v>
      </c>
      <c r="F32" s="4">
        <v>204.33</v>
      </c>
      <c r="G32" s="4" t="s">
        <v>354</v>
      </c>
      <c r="H32" s="4" t="s">
        <v>355</v>
      </c>
      <c r="I32" s="4" t="s">
        <v>356</v>
      </c>
      <c r="K32" s="38" t="s">
        <v>447</v>
      </c>
      <c r="L32" s="4">
        <v>200</v>
      </c>
    </row>
    <row r="33" spans="1:12" x14ac:dyDescent="0.25">
      <c r="A33" s="41" t="s">
        <v>350</v>
      </c>
      <c r="B33" s="4">
        <v>1</v>
      </c>
      <c r="C33" s="37">
        <f>AVERAGE(D33:F33)</f>
        <v>384.70666666666671</v>
      </c>
      <c r="D33" s="4">
        <f>198.45/(1-(L40/L39))</f>
        <v>396.9</v>
      </c>
      <c r="E33" s="4">
        <f>191.78/(1-(L40/L39))</f>
        <v>383.56</v>
      </c>
      <c r="F33" s="4">
        <f>186.83/(1-(L40/L39))</f>
        <v>373.66</v>
      </c>
      <c r="G33" s="4" t="s">
        <v>363</v>
      </c>
      <c r="H33" s="4" t="s">
        <v>364</v>
      </c>
      <c r="I33" s="4" t="s">
        <v>365</v>
      </c>
    </row>
    <row r="34" spans="1:12" x14ac:dyDescent="0.25">
      <c r="A34" s="4" t="s">
        <v>351</v>
      </c>
      <c r="B34" s="4">
        <v>0</v>
      </c>
      <c r="C34" s="37">
        <f>AVERAGE(D34:F34)</f>
        <v>221.41666666666666</v>
      </c>
      <c r="D34" s="4">
        <v>227.91</v>
      </c>
      <c r="E34" s="4">
        <v>216.84</v>
      </c>
      <c r="F34" s="4">
        <v>219.5</v>
      </c>
      <c r="G34" s="4" t="s">
        <v>357</v>
      </c>
      <c r="H34" s="4" t="s">
        <v>358</v>
      </c>
      <c r="I34" s="4" t="s">
        <v>359</v>
      </c>
      <c r="K34" s="39" t="s">
        <v>342</v>
      </c>
      <c r="L34" s="39" t="s">
        <v>446</v>
      </c>
    </row>
    <row r="35" spans="1:12" x14ac:dyDescent="0.25">
      <c r="A35" s="4" t="s">
        <v>352</v>
      </c>
      <c r="B35" s="4">
        <v>0</v>
      </c>
      <c r="C35" s="37">
        <f>AVERAGE(D35:F35)</f>
        <v>188.47</v>
      </c>
      <c r="D35" s="4">
        <v>187.9</v>
      </c>
      <c r="E35" s="4">
        <v>187.13</v>
      </c>
      <c r="F35" s="4">
        <v>190.38</v>
      </c>
      <c r="G35" s="4" t="s">
        <v>360</v>
      </c>
      <c r="H35" s="4" t="s">
        <v>361</v>
      </c>
      <c r="I35" s="4" t="s">
        <v>362</v>
      </c>
      <c r="K35" s="38" t="s">
        <v>445</v>
      </c>
      <c r="L35" s="4">
        <v>500</v>
      </c>
    </row>
    <row r="36" spans="1:12" x14ac:dyDescent="0.25">
      <c r="A36" s="4" t="s">
        <v>353</v>
      </c>
      <c r="B36" s="4">
        <v>0</v>
      </c>
      <c r="C36" s="37">
        <f>AVERAGE(D36:F36)</f>
        <v>103.36</v>
      </c>
      <c r="D36" s="4">
        <v>102.85</v>
      </c>
      <c r="E36" s="4">
        <v>104.13</v>
      </c>
      <c r="F36" s="4">
        <v>103.1</v>
      </c>
      <c r="G36" s="4" t="s">
        <v>366</v>
      </c>
      <c r="H36" s="4" t="s">
        <v>367</v>
      </c>
      <c r="I36" s="4" t="s">
        <v>368</v>
      </c>
      <c r="K36" s="38" t="s">
        <v>447</v>
      </c>
      <c r="L36" s="4">
        <v>100</v>
      </c>
    </row>
    <row r="37" spans="1:12" x14ac:dyDescent="0.25">
      <c r="A37" s="4" t="s">
        <v>354</v>
      </c>
      <c r="B37" s="4">
        <v>0</v>
      </c>
      <c r="C37" s="18">
        <f>AVERAGE(D37:F37)</f>
        <v>90.63</v>
      </c>
      <c r="D37" s="4">
        <v>88.22</v>
      </c>
      <c r="E37" s="4">
        <v>91.83</v>
      </c>
      <c r="F37" s="4">
        <v>91.84</v>
      </c>
      <c r="G37" s="4" t="s">
        <v>369</v>
      </c>
      <c r="H37" s="4" t="s">
        <v>370</v>
      </c>
      <c r="I37" s="4" t="s">
        <v>371</v>
      </c>
    </row>
    <row r="38" spans="1:12" x14ac:dyDescent="0.25">
      <c r="A38" s="4" t="s">
        <v>355</v>
      </c>
      <c r="B38" s="4">
        <v>0</v>
      </c>
      <c r="C38" s="36">
        <f>AVERAGE(D38:F38)</f>
        <v>33.056666666666665</v>
      </c>
      <c r="D38" s="4">
        <v>30.37</v>
      </c>
      <c r="E38" s="4">
        <v>36.659999999999997</v>
      </c>
      <c r="F38" s="4">
        <v>32.14</v>
      </c>
      <c r="G38" s="4" t="s">
        <v>372</v>
      </c>
      <c r="H38" s="4" t="s">
        <v>373</v>
      </c>
      <c r="I38" s="4" t="s">
        <v>374</v>
      </c>
      <c r="K38" s="39" t="s">
        <v>350</v>
      </c>
      <c r="L38" s="39" t="s">
        <v>446</v>
      </c>
    </row>
    <row r="39" spans="1:12" x14ac:dyDescent="0.25">
      <c r="A39" s="4" t="s">
        <v>356</v>
      </c>
      <c r="B39" s="4">
        <v>0</v>
      </c>
      <c r="C39" s="18">
        <v>0</v>
      </c>
      <c r="D39" s="35" t="s">
        <v>99</v>
      </c>
      <c r="E39" s="35" t="s">
        <v>99</v>
      </c>
      <c r="F39" s="35" t="s">
        <v>99</v>
      </c>
      <c r="G39" s="35" t="s">
        <v>99</v>
      </c>
      <c r="H39" s="35" t="s">
        <v>99</v>
      </c>
      <c r="I39" s="35" t="s">
        <v>99</v>
      </c>
      <c r="K39" s="38" t="s">
        <v>445</v>
      </c>
      <c r="L39" s="4">
        <v>400</v>
      </c>
    </row>
    <row r="40" spans="1:12" x14ac:dyDescent="0.25">
      <c r="A40" s="4" t="s">
        <v>361</v>
      </c>
      <c r="B40" s="4">
        <v>0</v>
      </c>
      <c r="C40" s="37">
        <f>AVERAGE(D40:F40)</f>
        <v>38.456666666666671</v>
      </c>
      <c r="D40" s="4">
        <v>36.24</v>
      </c>
      <c r="E40" s="4">
        <v>38.44</v>
      </c>
      <c r="F40" s="4">
        <v>40.69</v>
      </c>
      <c r="G40" s="4" t="s">
        <v>399</v>
      </c>
      <c r="H40" s="4" t="s">
        <v>400</v>
      </c>
      <c r="I40" s="4" t="s">
        <v>401</v>
      </c>
      <c r="K40" s="38" t="s">
        <v>447</v>
      </c>
      <c r="L40" s="4">
        <v>200</v>
      </c>
    </row>
    <row r="41" spans="1:12" x14ac:dyDescent="0.25">
      <c r="A41" s="4" t="s">
        <v>362</v>
      </c>
      <c r="B41" s="4">
        <v>0</v>
      </c>
      <c r="C41" s="18">
        <v>0</v>
      </c>
      <c r="D41" s="35" t="s">
        <v>99</v>
      </c>
      <c r="E41" s="35" t="s">
        <v>99</v>
      </c>
      <c r="F41" s="35" t="s">
        <v>99</v>
      </c>
      <c r="G41" s="35" t="s">
        <v>99</v>
      </c>
      <c r="H41" s="35" t="s">
        <v>99</v>
      </c>
      <c r="I41" s="35" t="s">
        <v>99</v>
      </c>
    </row>
    <row r="42" spans="1:12" x14ac:dyDescent="0.25">
      <c r="A42" s="4" t="s">
        <v>363</v>
      </c>
      <c r="B42" s="4">
        <v>0</v>
      </c>
      <c r="C42" s="18">
        <v>0</v>
      </c>
      <c r="D42" s="35" t="s">
        <v>99</v>
      </c>
      <c r="E42" s="35" t="s">
        <v>99</v>
      </c>
      <c r="F42" s="35" t="s">
        <v>99</v>
      </c>
      <c r="G42" s="35" t="s">
        <v>99</v>
      </c>
      <c r="H42" s="35" t="s">
        <v>99</v>
      </c>
      <c r="I42" s="35" t="s">
        <v>99</v>
      </c>
      <c r="K42" s="39" t="s">
        <v>364</v>
      </c>
      <c r="L42" s="39" t="s">
        <v>446</v>
      </c>
    </row>
    <row r="43" spans="1:12" x14ac:dyDescent="0.25">
      <c r="A43" s="41" t="s">
        <v>364</v>
      </c>
      <c r="B43" s="4">
        <v>1</v>
      </c>
      <c r="C43" s="37">
        <f>AVERAGE(D43:F43)</f>
        <v>852.2399999999999</v>
      </c>
      <c r="D43" s="4">
        <f>214.73/(1-(L44/L43))</f>
        <v>858.92</v>
      </c>
      <c r="E43" s="4">
        <f>212.97/(1-(L44/L43))</f>
        <v>851.88</v>
      </c>
      <c r="F43" s="4">
        <f>211.48/(1-(L44/L43))</f>
        <v>845.92</v>
      </c>
      <c r="G43" s="4" t="s">
        <v>402</v>
      </c>
      <c r="H43" s="4" t="s">
        <v>403</v>
      </c>
      <c r="I43" s="4" t="s">
        <v>404</v>
      </c>
      <c r="K43" s="38" t="s">
        <v>445</v>
      </c>
      <c r="L43" s="4">
        <v>400</v>
      </c>
    </row>
    <row r="44" spans="1:12" x14ac:dyDescent="0.25">
      <c r="A44" s="4" t="s">
        <v>365</v>
      </c>
      <c r="B44" s="4">
        <v>0</v>
      </c>
      <c r="C44" s="37">
        <f t="shared" ref="C44:C49" si="1">AVERAGE(D44:F44)</f>
        <v>115.69999999999999</v>
      </c>
      <c r="D44" s="4">
        <v>109.53</v>
      </c>
      <c r="E44" s="4">
        <v>116.49</v>
      </c>
      <c r="F44" s="4">
        <v>121.08</v>
      </c>
      <c r="G44" s="4" t="s">
        <v>405</v>
      </c>
      <c r="H44" s="4" t="s">
        <v>406</v>
      </c>
      <c r="I44" s="4" t="s">
        <v>407</v>
      </c>
      <c r="K44" s="38" t="s">
        <v>447</v>
      </c>
      <c r="L44" s="4">
        <v>300</v>
      </c>
    </row>
    <row r="45" spans="1:12" x14ac:dyDescent="0.25">
      <c r="A45" s="41" t="s">
        <v>366</v>
      </c>
      <c r="B45" s="4">
        <v>1</v>
      </c>
      <c r="C45" s="37">
        <f t="shared" si="1"/>
        <v>633.5866666666667</v>
      </c>
      <c r="D45" s="4">
        <f>156.69/(1-(L48/L47))</f>
        <v>626.76</v>
      </c>
      <c r="E45" s="4">
        <f>160.74/(1-(L48/L47))</f>
        <v>642.96</v>
      </c>
      <c r="F45" s="4">
        <f>157.76/(1-(L48/L47))</f>
        <v>631.04</v>
      </c>
      <c r="G45" s="4" t="s">
        <v>408</v>
      </c>
      <c r="H45" s="4" t="s">
        <v>409</v>
      </c>
      <c r="I45" s="4" t="s">
        <v>410</v>
      </c>
    </row>
    <row r="46" spans="1:12" x14ac:dyDescent="0.25">
      <c r="A46" s="41" t="s">
        <v>367</v>
      </c>
      <c r="B46" s="4">
        <v>1</v>
      </c>
      <c r="C46" s="37">
        <f t="shared" si="1"/>
        <v>898.29333333333341</v>
      </c>
      <c r="D46" s="4">
        <f>219.31/(1-(L52/L51))</f>
        <v>877.24</v>
      </c>
      <c r="E46" s="4">
        <f>225.65/(1-(L52/L51))</f>
        <v>902.6</v>
      </c>
      <c r="F46" s="4">
        <f>228.76/(1-(L52/L51))</f>
        <v>915.04</v>
      </c>
      <c r="G46" s="4" t="s">
        <v>411</v>
      </c>
      <c r="H46" s="4" t="s">
        <v>412</v>
      </c>
      <c r="I46" s="4" t="s">
        <v>413</v>
      </c>
      <c r="K46" s="39" t="s">
        <v>366</v>
      </c>
      <c r="L46" s="39" t="s">
        <v>446</v>
      </c>
    </row>
    <row r="47" spans="1:12" x14ac:dyDescent="0.25">
      <c r="A47" s="41" t="s">
        <v>368</v>
      </c>
      <c r="B47" s="4">
        <v>1</v>
      </c>
      <c r="C47" s="37">
        <f t="shared" si="1"/>
        <v>440.10666666666663</v>
      </c>
      <c r="D47" s="4">
        <f>186/(1-(L56/L55))</f>
        <v>372</v>
      </c>
      <c r="E47" s="4">
        <f>185.01/(1-(L56/L55))</f>
        <v>370.02</v>
      </c>
      <c r="F47" s="4">
        <f>289.15/(1-(L56/L55))</f>
        <v>578.29999999999995</v>
      </c>
      <c r="G47" s="4" t="s">
        <v>414</v>
      </c>
      <c r="H47" s="4" t="s">
        <v>415</v>
      </c>
      <c r="I47" s="4" t="s">
        <v>416</v>
      </c>
      <c r="K47" s="38" t="s">
        <v>445</v>
      </c>
      <c r="L47" s="4">
        <v>400</v>
      </c>
    </row>
    <row r="48" spans="1:12" x14ac:dyDescent="0.25">
      <c r="A48" s="41" t="s">
        <v>369</v>
      </c>
      <c r="B48" s="4">
        <v>1</v>
      </c>
      <c r="C48" s="37">
        <f t="shared" si="1"/>
        <v>556.35333333333335</v>
      </c>
      <c r="D48" s="4">
        <f>273.83/(1-(L60/L59))</f>
        <v>547.66</v>
      </c>
      <c r="E48" s="4">
        <f>271.55/(1-(L60/L59))</f>
        <v>543.1</v>
      </c>
      <c r="F48" s="4">
        <f>289.15/(1-(L60/L59))</f>
        <v>578.29999999999995</v>
      </c>
      <c r="G48" s="4" t="s">
        <v>417</v>
      </c>
      <c r="H48" s="4" t="s">
        <v>418</v>
      </c>
      <c r="I48" s="4" t="s">
        <v>419</v>
      </c>
      <c r="K48" s="38" t="s">
        <v>447</v>
      </c>
      <c r="L48" s="4">
        <v>300</v>
      </c>
    </row>
    <row r="49" spans="1:12" x14ac:dyDescent="0.25">
      <c r="A49" s="4" t="s">
        <v>370</v>
      </c>
      <c r="B49" s="4">
        <v>0</v>
      </c>
      <c r="C49" s="37">
        <f t="shared" si="1"/>
        <v>125.32333333333334</v>
      </c>
      <c r="D49" s="4">
        <f>124.62</f>
        <v>124.62</v>
      </c>
      <c r="E49" s="4">
        <f>128.4</f>
        <v>128.4</v>
      </c>
      <c r="F49" s="4">
        <f>122.95</f>
        <v>122.95</v>
      </c>
      <c r="G49" s="4" t="s">
        <v>420</v>
      </c>
      <c r="H49" s="4" t="s">
        <v>421</v>
      </c>
      <c r="I49" s="4" t="s">
        <v>422</v>
      </c>
    </row>
    <row r="50" spans="1:12" x14ac:dyDescent="0.25">
      <c r="A50" s="4" t="s">
        <v>371</v>
      </c>
      <c r="B50" s="4">
        <v>0</v>
      </c>
      <c r="C50" s="18">
        <v>0</v>
      </c>
      <c r="D50" s="35" t="s">
        <v>99</v>
      </c>
      <c r="E50" s="35" t="s">
        <v>99</v>
      </c>
      <c r="F50" s="35" t="s">
        <v>99</v>
      </c>
      <c r="G50" s="35" t="s">
        <v>99</v>
      </c>
      <c r="H50" s="35" t="s">
        <v>99</v>
      </c>
      <c r="I50" s="35" t="s">
        <v>99</v>
      </c>
      <c r="K50" s="39" t="s">
        <v>367</v>
      </c>
      <c r="L50" s="39" t="s">
        <v>446</v>
      </c>
    </row>
    <row r="51" spans="1:12" x14ac:dyDescent="0.25">
      <c r="A51" s="4" t="s">
        <v>372</v>
      </c>
      <c r="B51" s="4">
        <v>0</v>
      </c>
      <c r="C51" s="18">
        <v>0</v>
      </c>
      <c r="D51" s="35" t="s">
        <v>99</v>
      </c>
      <c r="E51" s="35" t="s">
        <v>99</v>
      </c>
      <c r="F51" s="35" t="s">
        <v>99</v>
      </c>
      <c r="G51" s="35" t="s">
        <v>99</v>
      </c>
      <c r="H51" s="35" t="s">
        <v>99</v>
      </c>
      <c r="I51" s="35" t="s">
        <v>99</v>
      </c>
      <c r="K51" s="38" t="s">
        <v>445</v>
      </c>
      <c r="L51" s="4">
        <v>400</v>
      </c>
    </row>
    <row r="52" spans="1:12" x14ac:dyDescent="0.25">
      <c r="A52" s="4" t="s">
        <v>373</v>
      </c>
      <c r="B52" s="4">
        <v>0</v>
      </c>
      <c r="C52" s="18">
        <v>0</v>
      </c>
      <c r="D52" s="35" t="s">
        <v>99</v>
      </c>
      <c r="E52" s="35" t="s">
        <v>99</v>
      </c>
      <c r="F52" s="35" t="s">
        <v>99</v>
      </c>
      <c r="G52" s="35" t="s">
        <v>99</v>
      </c>
      <c r="H52" s="35" t="s">
        <v>99</v>
      </c>
      <c r="I52" s="35" t="s">
        <v>99</v>
      </c>
      <c r="K52" s="38" t="s">
        <v>447</v>
      </c>
      <c r="L52" s="4">
        <v>300</v>
      </c>
    </row>
    <row r="53" spans="1:12" x14ac:dyDescent="0.25">
      <c r="A53" s="41" t="s">
        <v>374</v>
      </c>
      <c r="B53" s="4">
        <v>1</v>
      </c>
      <c r="C53" s="37">
        <f>AVERAGE(D53:F53)</f>
        <v>496.45333333333332</v>
      </c>
      <c r="D53" s="4">
        <f>247.23/(1-(L64/L63))</f>
        <v>494.46</v>
      </c>
      <c r="E53" s="4">
        <f>251.82/(1-(L64/L63))</f>
        <v>503.64</v>
      </c>
      <c r="F53" s="4">
        <f>245.63/(1-(L64/L63))</f>
        <v>491.26</v>
      </c>
      <c r="G53" s="4" t="s">
        <v>423</v>
      </c>
      <c r="H53" s="4" t="s">
        <v>424</v>
      </c>
      <c r="I53" s="4" t="s">
        <v>425</v>
      </c>
    </row>
    <row r="54" spans="1:12" x14ac:dyDescent="0.25">
      <c r="A54" s="41" t="s">
        <v>375</v>
      </c>
      <c r="B54" s="4">
        <v>1</v>
      </c>
      <c r="C54" s="37">
        <f t="shared" ref="C54:C56" si="2">AVERAGE(D54:F54)</f>
        <v>290.97777777777782</v>
      </c>
      <c r="D54" s="40">
        <f>167.02/(1-(L68/L67))</f>
        <v>278.36666666666667</v>
      </c>
      <c r="E54" s="40">
        <f>171.84/(1-(L68/L67))</f>
        <v>286.40000000000003</v>
      </c>
      <c r="F54" s="40">
        <f>184.9/(1-(L68/L67))</f>
        <v>308.16666666666669</v>
      </c>
      <c r="G54" s="4" t="s">
        <v>426</v>
      </c>
      <c r="H54" s="4" t="s">
        <v>427</v>
      </c>
      <c r="I54" s="4" t="s">
        <v>428</v>
      </c>
      <c r="K54" s="39" t="s">
        <v>368</v>
      </c>
      <c r="L54" s="39" t="s">
        <v>446</v>
      </c>
    </row>
    <row r="55" spans="1:12" x14ac:dyDescent="0.25">
      <c r="A55" s="4" t="s">
        <v>376</v>
      </c>
      <c r="B55" s="4">
        <v>0</v>
      </c>
      <c r="C55" s="37">
        <f t="shared" si="2"/>
        <v>236.06333333333336</v>
      </c>
      <c r="D55" s="4">
        <v>231.22</v>
      </c>
      <c r="E55" s="4">
        <v>234.4</v>
      </c>
      <c r="F55" s="4">
        <v>242.57</v>
      </c>
      <c r="G55" s="4" t="s">
        <v>429</v>
      </c>
      <c r="H55" s="4" t="s">
        <v>430</v>
      </c>
      <c r="I55" s="4" t="s">
        <v>431</v>
      </c>
      <c r="K55" s="38" t="s">
        <v>445</v>
      </c>
      <c r="L55" s="4">
        <v>400</v>
      </c>
    </row>
    <row r="56" spans="1:12" x14ac:dyDescent="0.25">
      <c r="A56" s="4" t="s">
        <v>377</v>
      </c>
      <c r="B56" s="4">
        <v>0</v>
      </c>
      <c r="C56" s="37">
        <f t="shared" si="2"/>
        <v>185.60333333333335</v>
      </c>
      <c r="D56" s="4">
        <v>174.96</v>
      </c>
      <c r="E56" s="4">
        <v>190.63</v>
      </c>
      <c r="F56" s="4">
        <v>191.22</v>
      </c>
      <c r="G56" s="4" t="s">
        <v>432</v>
      </c>
      <c r="H56" s="4" t="s">
        <v>433</v>
      </c>
      <c r="I56" s="4" t="s">
        <v>434</v>
      </c>
      <c r="K56" s="38" t="s">
        <v>447</v>
      </c>
      <c r="L56" s="4">
        <v>200</v>
      </c>
    </row>
    <row r="57" spans="1:12" x14ac:dyDescent="0.25">
      <c r="A57" s="4" t="s">
        <v>382</v>
      </c>
      <c r="B57" s="4">
        <v>0</v>
      </c>
      <c r="C57" s="37">
        <f>AVERAGE(D57:F57)</f>
        <v>125.89333333333333</v>
      </c>
      <c r="D57" s="4">
        <v>120.37</v>
      </c>
      <c r="E57" s="4">
        <v>124.49</v>
      </c>
      <c r="F57" s="4">
        <v>132.82</v>
      </c>
      <c r="G57" s="4" t="s">
        <v>375</v>
      </c>
      <c r="H57" s="4" t="s">
        <v>376</v>
      </c>
      <c r="I57" s="4" t="s">
        <v>377</v>
      </c>
    </row>
    <row r="58" spans="1:12" x14ac:dyDescent="0.25">
      <c r="A58" s="4" t="s">
        <v>383</v>
      </c>
      <c r="B58" s="4">
        <v>0</v>
      </c>
      <c r="C58" s="37">
        <f>AVERAGE(D58:F58)</f>
        <v>91.566666666666663</v>
      </c>
      <c r="D58" s="4">
        <v>85.16</v>
      </c>
      <c r="E58" s="4">
        <v>86.06</v>
      </c>
      <c r="F58" s="4">
        <v>103.48</v>
      </c>
      <c r="G58" s="4" t="s">
        <v>378</v>
      </c>
      <c r="H58" s="4" t="s">
        <v>379</v>
      </c>
      <c r="I58" s="4" t="s">
        <v>380</v>
      </c>
      <c r="K58" s="39" t="s">
        <v>369</v>
      </c>
      <c r="L58" s="39" t="s">
        <v>446</v>
      </c>
    </row>
    <row r="59" spans="1:12" x14ac:dyDescent="0.25">
      <c r="A59" s="42" t="s">
        <v>392</v>
      </c>
      <c r="B59" s="4">
        <v>0</v>
      </c>
      <c r="C59" s="18">
        <v>0</v>
      </c>
      <c r="D59" s="35" t="s">
        <v>99</v>
      </c>
      <c r="E59" s="35" t="s">
        <v>99</v>
      </c>
      <c r="F59" s="35" t="s">
        <v>99</v>
      </c>
      <c r="G59" s="35" t="s">
        <v>99</v>
      </c>
      <c r="H59" s="35" t="s">
        <v>99</v>
      </c>
      <c r="I59" s="35" t="s">
        <v>99</v>
      </c>
      <c r="K59" s="38" t="s">
        <v>445</v>
      </c>
      <c r="L59" s="4">
        <v>400</v>
      </c>
    </row>
    <row r="60" spans="1:12" x14ac:dyDescent="0.25">
      <c r="A60" s="4" t="s">
        <v>393</v>
      </c>
      <c r="B60" s="4">
        <v>0</v>
      </c>
      <c r="C60" s="18">
        <v>0</v>
      </c>
      <c r="D60" s="35" t="s">
        <v>99</v>
      </c>
      <c r="E60" s="35" t="s">
        <v>99</v>
      </c>
      <c r="F60" s="35" t="s">
        <v>99</v>
      </c>
      <c r="G60" s="35" t="s">
        <v>99</v>
      </c>
      <c r="H60" s="35" t="s">
        <v>99</v>
      </c>
      <c r="I60" s="35" t="s">
        <v>99</v>
      </c>
      <c r="K60" s="38" t="s">
        <v>447</v>
      </c>
      <c r="L60" s="4">
        <v>200</v>
      </c>
    </row>
    <row r="61" spans="1:12" x14ac:dyDescent="0.25">
      <c r="A61" s="4" t="s">
        <v>394</v>
      </c>
      <c r="B61" s="4">
        <v>0</v>
      </c>
      <c r="C61" s="18">
        <v>0</v>
      </c>
      <c r="D61" s="35" t="s">
        <v>99</v>
      </c>
      <c r="E61" s="35" t="s">
        <v>99</v>
      </c>
      <c r="F61" s="35" t="s">
        <v>99</v>
      </c>
      <c r="G61" s="35" t="s">
        <v>99</v>
      </c>
      <c r="H61" s="35" t="s">
        <v>99</v>
      </c>
      <c r="I61" s="35" t="s">
        <v>99</v>
      </c>
    </row>
    <row r="62" spans="1:12" x14ac:dyDescent="0.25">
      <c r="A62" s="4" t="s">
        <v>395</v>
      </c>
      <c r="B62" s="4">
        <v>1</v>
      </c>
      <c r="C62" s="37">
        <f>AVERAGE(D62:F62)</f>
        <v>300.90666666666669</v>
      </c>
      <c r="D62" s="4">
        <f>139.42/(1-(L72/L71))</f>
        <v>278.83999999999997</v>
      </c>
      <c r="E62" s="4">
        <f>148.03/(1-(L72/L71))</f>
        <v>296.06</v>
      </c>
      <c r="F62" s="4">
        <f>163.91/(1-(L72/L71))</f>
        <v>327.82</v>
      </c>
      <c r="G62" s="4" t="s">
        <v>381</v>
      </c>
      <c r="H62" s="4" t="s">
        <v>382</v>
      </c>
      <c r="I62" s="4" t="s">
        <v>383</v>
      </c>
      <c r="K62" s="39" t="s">
        <v>374</v>
      </c>
      <c r="L62" s="39" t="s">
        <v>446</v>
      </c>
    </row>
    <row r="63" spans="1:12" x14ac:dyDescent="0.25">
      <c r="A63" s="4" t="s">
        <v>396</v>
      </c>
      <c r="B63" s="4">
        <v>0</v>
      </c>
      <c r="C63" s="37">
        <f t="shared" ref="C63:C67" si="3">AVERAGE(D63:F63)</f>
        <v>222.65333333333334</v>
      </c>
      <c r="D63" s="4">
        <v>218.62</v>
      </c>
      <c r="E63" s="4">
        <v>220.55</v>
      </c>
      <c r="F63" s="4">
        <v>228.79</v>
      </c>
      <c r="G63" s="4" t="s">
        <v>387</v>
      </c>
      <c r="H63" s="4" t="s">
        <v>388</v>
      </c>
      <c r="I63" s="4" t="s">
        <v>389</v>
      </c>
      <c r="K63" s="38" t="s">
        <v>445</v>
      </c>
      <c r="L63" s="4">
        <v>400</v>
      </c>
    </row>
    <row r="64" spans="1:12" x14ac:dyDescent="0.25">
      <c r="A64" s="4" t="s">
        <v>397</v>
      </c>
      <c r="B64" s="4">
        <v>0</v>
      </c>
      <c r="C64" s="37">
        <f t="shared" si="3"/>
        <v>200.62666666666667</v>
      </c>
      <c r="D64" s="4">
        <v>196.83</v>
      </c>
      <c r="E64" s="4">
        <v>197.9</v>
      </c>
      <c r="F64" s="4">
        <v>207.15</v>
      </c>
      <c r="G64" s="4" t="s">
        <v>384</v>
      </c>
      <c r="H64" s="4" t="s">
        <v>385</v>
      </c>
      <c r="I64" s="4" t="s">
        <v>386</v>
      </c>
      <c r="K64" s="38" t="s">
        <v>447</v>
      </c>
      <c r="L64" s="4">
        <v>200</v>
      </c>
    </row>
    <row r="65" spans="1:12" x14ac:dyDescent="0.25">
      <c r="A65" s="4" t="s">
        <v>398</v>
      </c>
      <c r="B65" s="4">
        <v>0</v>
      </c>
      <c r="C65" s="37">
        <f t="shared" si="3"/>
        <v>138.66</v>
      </c>
      <c r="D65" s="35">
        <v>133.03</v>
      </c>
      <c r="E65" s="35">
        <v>149.44</v>
      </c>
      <c r="F65" s="35">
        <v>133.51</v>
      </c>
      <c r="G65" s="35" t="s">
        <v>390</v>
      </c>
      <c r="H65" s="35" t="s">
        <v>391</v>
      </c>
      <c r="I65" s="35" t="s">
        <v>392</v>
      </c>
    </row>
    <row r="66" spans="1:12" x14ac:dyDescent="0.25">
      <c r="A66" s="4" t="s">
        <v>399</v>
      </c>
      <c r="B66" s="4">
        <v>0</v>
      </c>
      <c r="C66" s="37">
        <f t="shared" si="3"/>
        <v>85.34999999999998</v>
      </c>
      <c r="D66" s="4">
        <v>80.73</v>
      </c>
      <c r="E66" s="4">
        <v>86.91</v>
      </c>
      <c r="F66" s="4">
        <v>88.41</v>
      </c>
      <c r="G66" s="4" t="s">
        <v>393</v>
      </c>
      <c r="H66" s="4" t="s">
        <v>394</v>
      </c>
      <c r="I66" s="4" t="s">
        <v>395</v>
      </c>
      <c r="K66" s="39" t="s">
        <v>375</v>
      </c>
      <c r="L66" s="39" t="s">
        <v>446</v>
      </c>
    </row>
    <row r="67" spans="1:12" x14ac:dyDescent="0.25">
      <c r="A67" s="4" t="s">
        <v>400</v>
      </c>
      <c r="B67" s="4">
        <v>0</v>
      </c>
      <c r="C67" s="37">
        <f t="shared" si="3"/>
        <v>60.026666666666664</v>
      </c>
      <c r="D67" s="4">
        <v>60.76</v>
      </c>
      <c r="E67" s="4">
        <v>58.93</v>
      </c>
      <c r="F67" s="4">
        <v>60.39</v>
      </c>
      <c r="G67" s="4" t="s">
        <v>396</v>
      </c>
      <c r="H67" s="4" t="s">
        <v>397</v>
      </c>
      <c r="I67" s="4" t="s">
        <v>398</v>
      </c>
      <c r="K67" s="38" t="s">
        <v>445</v>
      </c>
      <c r="L67" s="4">
        <v>500</v>
      </c>
    </row>
    <row r="68" spans="1:12" x14ac:dyDescent="0.25">
      <c r="K68" s="38" t="s">
        <v>447</v>
      </c>
      <c r="L68" s="4">
        <v>200</v>
      </c>
    </row>
    <row r="70" spans="1:12" x14ac:dyDescent="0.25">
      <c r="K70" s="39" t="s">
        <v>391</v>
      </c>
      <c r="L70" s="39" t="s">
        <v>446</v>
      </c>
    </row>
    <row r="71" spans="1:12" x14ac:dyDescent="0.25">
      <c r="K71" s="38" t="s">
        <v>445</v>
      </c>
      <c r="L71" s="4">
        <v>400</v>
      </c>
    </row>
    <row r="72" spans="1:12" x14ac:dyDescent="0.25">
      <c r="K72" s="38" t="s">
        <v>447</v>
      </c>
      <c r="L72" s="4">
        <v>200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"Storm" 1</vt:lpstr>
      <vt:lpstr>"Storm" 2</vt:lpstr>
      <vt:lpstr>"Storm" 3</vt:lpstr>
      <vt:lpstr>Grab Samples</vt:lpstr>
      <vt:lpstr>"Storm" 4</vt:lpstr>
      <vt:lpstr>Flood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2022-08-09T03:34:03Z</dcterms:created>
  <dcterms:modified xsi:type="dcterms:W3CDTF">2024-02-19T18:12:57Z</dcterms:modified>
</cp:coreProperties>
</file>