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nicolearendt/Desktop/"/>
    </mc:Choice>
  </mc:AlternateContent>
  <xr:revisionPtr revIDLastSave="0" documentId="13_ncr:1_{687E0F0F-0C91-D14A-A007-E77EEF321656}" xr6:coauthVersionLast="40" xr6:coauthVersionMax="40" xr10:uidLastSave="{00000000-0000-0000-0000-000000000000}"/>
  <bookViews>
    <workbookView xWindow="2120" yWindow="460" windowWidth="23480" windowHeight="15540" activeTab="3" xr2:uid="{00000000-000D-0000-FFFF-FFFF00000000}"/>
  </bookViews>
  <sheets>
    <sheet name="Category" sheetId="4" r:id="rId1"/>
    <sheet name="Subcategory" sheetId="5" r:id="rId2"/>
    <sheet name="Date" sheetId="6" r:id="rId3"/>
    <sheet name="Sheet1" sheetId="1" r:id="rId4"/>
  </sheets>
  <definedNames>
    <definedName name="NativeTimeline_Date_Created_Conversion">#N/A</definedName>
  </definedNames>
  <calcPr calcId="191029"/>
  <pivotCaches>
    <pivotCache cacheId="0" r:id="rId5"/>
    <pivotCache cacheId="1" r:id="rId6"/>
    <pivotCache cacheId="2" r:id="rId7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8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<sst xmlns="http://schemas.openxmlformats.org/spreadsheetml/2006/main" count="24796" uniqueCount="8380">
  <si>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</si>
  <si>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</si>
  <si>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</si>
  <si>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</si>
  <si>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</si>
  <si>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</si>
  <si>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</si>
  <si>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</si>
  <si>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</si>
  <si>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</si>
  <si>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</si>
  <si>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</si>
  <si>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</si>
  <si>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</si>
  <si>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</si>
  <si>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</si>
  <si>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</si>
  <si>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</si>
  <si>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</si>
  <si>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</si>
  <si>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</si>
  <si>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</si>
  <si>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</si>
  <si>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</si>
  <si>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</si>
  <si>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</si>
  <si>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</si>
  <si>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</si>
  <si>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</si>
  <si>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</si>
  <si>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</si>
  <si>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</si>
  <si>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</si>
  <si>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</si>
  <si>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</si>
  <si>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</si>
  <si>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</si>
  <si>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</si>
  <si>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</si>
  <si>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</si>
  <si>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</si>
  <si>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</si>
  <si>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</si>
  <si>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</si>
  <si>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</si>
  <si>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</si>
  <si>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</si>
  <si>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</si>
  <si>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</si>
  <si>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</si>
  <si>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</si>
  <si>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</si>
  <si>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</si>
  <si>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</si>
  <si>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</si>
  <si>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</si>
  <si>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</si>
  <si>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</si>
  <si>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</si>
  <si>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</si>
  <si>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</si>
  <si>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</si>
  <si>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</si>
  <si>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</si>
  <si>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</si>
  <si>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</si>
  <si>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</si>
  <si>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</si>
  <si>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</si>
  <si>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</si>
  <si>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</si>
  <si>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</si>
  <si>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</si>
  <si>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</si>
  <si>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</si>
  <si>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</si>
  <si>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</si>
  <si>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</si>
  <si>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</si>
  <si>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</si>
  <si>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</si>
  <si>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</si>
  <si>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</si>
  <si>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</si>
  <si>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</si>
  <si>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</si>
  <si>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</si>
  <si>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</si>
  <si>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</si>
  <si>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</si>
  <si>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</si>
  <si>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</si>
  <si>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</si>
  <si>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</si>
  <si>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</si>
  <si>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</si>
  <si>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</si>
  <si>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</si>
  <si>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</si>
  <si>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</si>
  <si>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</si>
  <si>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</si>
  <si>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</si>
  <si>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</si>
  <si>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</si>
  <si>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</si>
  <si>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</si>
  <si>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</si>
  <si>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</si>
  <si>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</si>
  <si>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</si>
  <si>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</si>
  <si>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</si>
  <si>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</si>
  <si>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</si>
  <si>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</si>
  <si>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</si>
  <si>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</si>
  <si>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</si>
  <si>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</si>
  <si>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</si>
  <si>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</si>
  <si>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</si>
  <si>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</si>
  <si>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</si>
  <si>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</si>
  <si>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</si>
  <si>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</si>
  <si>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</si>
  <si>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</si>
  <si>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</si>
  <si>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</si>
  <si>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</si>
  <si>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</si>
  <si>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</si>
  <si>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</si>
  <si>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</si>
  <si>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</si>
  <si>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</si>
  <si>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</si>
  <si>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</si>
  <si>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</si>
  <si>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</si>
  <si>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</si>
  <si>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</si>
  <si>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</si>
  <si>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</si>
  <si>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</si>
  <si>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</si>
  <si>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</si>
  <si>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</si>
  <si>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</si>
  <si>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</si>
  <si>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</si>
  <si>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</si>
  <si>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</si>
  <si>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</si>
  <si>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</si>
  <si>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</si>
  <si>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</si>
  <si>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</si>
  <si>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</si>
  <si>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</si>
  <si>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</si>
  <si>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</si>
  <si>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</si>
  <si>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</si>
  <si>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</si>
  <si>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</si>
  <si>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</si>
  <si>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</si>
  <si>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</si>
  <si>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</si>
  <si>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</si>
  <si>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</si>
  <si>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</si>
  <si>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</si>
  <si>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</si>
  <si>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</si>
  <si>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</si>
  <si>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</si>
  <si>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</si>
  <si>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</si>
  <si>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</si>
  <si>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</si>
  <si>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</si>
  <si>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</si>
  <si>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</si>
  <si>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</si>
  <si>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</si>
  <si>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</si>
  <si>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</si>
  <si>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</si>
  <si>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</si>
  <si>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</si>
  <si>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</si>
  <si>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</si>
  <si>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</si>
  <si>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</si>
  <si>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</si>
  <si>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</si>
  <si>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</si>
  <si>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</si>
  <si>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</si>
  <si>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</si>
  <si>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</si>
  <si>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</si>
  <si>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</si>
  <si>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</si>
  <si>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</si>
  <si>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</si>
  <si>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</si>
  <si>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</si>
  <si>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</si>
  <si>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</si>
  <si>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</si>
  <si>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</si>
  <si>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</si>
  <si>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</si>
  <si>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</si>
  <si>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</si>
  <si>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</si>
  <si>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</si>
  <si>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</si>
  <si>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</si>
  <si>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</si>
  <si>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</si>
  <si>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</si>
  <si>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</si>
  <si>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</si>
  <si>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</si>
  <si>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</si>
  <si>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</si>
  <si>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</si>
  <si>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</si>
  <si>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</si>
  <si>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</si>
  <si>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</si>
  <si>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</si>
  <si>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</si>
  <si>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</si>
  <si>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</si>
  <si>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</si>
  <si>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</si>
  <si>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</si>
  <si>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</si>
  <si>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</si>
  <si>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</si>
  <si>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</si>
  <si>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</si>
  <si>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</si>
  <si>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</si>
  <si>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</si>
  <si>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</si>
  <si>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</si>
  <si>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</si>
  <si>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</si>
  <si>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</si>
  <si>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</si>
  <si>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</si>
  <si>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</si>
  <si>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</si>
  <si>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</si>
  <si>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</si>
  <si>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</si>
  <si>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</si>
  <si>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</si>
  <si>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</si>
  <si>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</si>
  <si>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</si>
  <si>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</si>
  <si>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</si>
  <si>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</si>
  <si>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</si>
  <si>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</si>
  <si>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</si>
  <si>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</si>
  <si>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</si>
  <si>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</si>
  <si>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</si>
  <si>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</si>
  <si>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</si>
  <si>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</si>
  <si>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</si>
  <si>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</si>
  <si>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</si>
  <si>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</si>
  <si>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</si>
  <si>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</si>
  <si>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</si>
  <si>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</si>
  <si>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</si>
  <si>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</si>
  <si>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</si>
  <si>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</si>
  <si>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</si>
  <si>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</si>
  <si>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</si>
  <si>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</si>
  <si>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</si>
  <si>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</si>
  <si>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</si>
  <si>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</si>
  <si>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</si>
  <si>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</si>
  <si>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</si>
  <si>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</si>
  <si>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</si>
  <si>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</si>
  <si>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</si>
  <si>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</si>
  <si>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</si>
  <si>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</si>
  <si>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</si>
  <si>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</si>
  <si>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</si>
  <si>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</si>
  <si>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</si>
  <si>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</si>
  <si>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</si>
  <si>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</si>
  <si>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</si>
  <si>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</si>
  <si>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</si>
  <si>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</si>
  <si>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</si>
  <si>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</si>
  <si>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</si>
  <si>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</si>
  <si>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</si>
  <si>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</si>
  <si>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</si>
  <si>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</si>
  <si>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</si>
  <si>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</si>
  <si>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</si>
  <si>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</si>
  <si>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</si>
  <si>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</si>
  <si>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</si>
  <si>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</si>
  <si>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</si>
  <si>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</si>
  <si>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</si>
  <si>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</si>
  <si>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</si>
  <si>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</si>
  <si>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</si>
  <si>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</si>
  <si>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</si>
  <si>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</si>
  <si>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</si>
  <si>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</si>
  <si>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</si>
  <si>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</si>
  <si>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</si>
  <si>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</si>
  <si>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</si>
  <si>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</si>
  <si>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</si>
  <si>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</si>
  <si>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</si>
  <si>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</si>
  <si>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</si>
  <si>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</si>
  <si>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</si>
  <si>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</si>
  <si>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</si>
  <si>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</si>
  <si>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</si>
  <si>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</si>
  <si>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</si>
  <si>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</si>
  <si>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</si>
  <si>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</si>
  <si>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</si>
  <si>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</si>
  <si>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</si>
  <si>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</si>
  <si>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</si>
  <si>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</si>
  <si>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</si>
  <si>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</si>
  <si>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</si>
  <si>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</si>
  <si>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</si>
  <si>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</si>
  <si>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</si>
  <si>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</si>
  <si>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</si>
  <si>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</si>
  <si>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</si>
  <si>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</si>
  <si>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</si>
  <si>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</si>
  <si>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</si>
  <si>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</si>
  <si>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</si>
  <si>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</si>
  <si>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</si>
  <si>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</si>
  <si>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</si>
  <si>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</si>
  <si>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</si>
  <si>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</si>
  <si>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</si>
  <si>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</si>
  <si>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</si>
  <si>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</si>
  <si>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</si>
  <si>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</si>
  <si>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</si>
  <si>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</si>
  <si>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</si>
  <si>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</si>
  <si>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</si>
  <si>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</si>
  <si>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</si>
  <si>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</si>
  <si>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</si>
  <si>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</si>
  <si>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</si>
  <si>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</si>
  <si>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</si>
  <si>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</si>
  <si>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</si>
  <si>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</si>
  <si>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</si>
  <si>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</si>
  <si>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</si>
  <si>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</si>
  <si>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</si>
  <si>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</si>
  <si>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</si>
  <si>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</si>
  <si>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</si>
  <si>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</si>
  <si>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</si>
  <si>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</si>
  <si>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</si>
  <si>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</si>
  <si>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</si>
  <si>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</si>
  <si>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</si>
  <si>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</si>
  <si>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</si>
  <si>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</si>
  <si>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</si>
  <si>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</si>
  <si>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</si>
  <si>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</si>
  <si>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</si>
  <si>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</si>
  <si>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</si>
  <si>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</si>
  <si>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</si>
  <si>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</si>
  <si>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</si>
  <si>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</si>
  <si>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</si>
  <si>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</si>
  <si>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</si>
  <si>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</si>
  <si>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</si>
  <si>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</si>
  <si>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</si>
  <si>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</si>
  <si>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</si>
  <si>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</si>
  <si>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</si>
  <si>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</si>
  <si>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</si>
  <si>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</si>
  <si>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</si>
  <si>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</si>
  <si>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</si>
  <si>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</si>
  <si>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</si>
  <si>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</si>
  <si>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</si>
  <si>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</si>
  <si>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</si>
  <si>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</si>
  <si>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</si>
  <si>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</si>
  <si>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</si>
  <si>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</si>
  <si>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</si>
  <si>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</si>
  <si>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</si>
  <si>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</si>
  <si>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</si>
  <si>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</si>
  <si>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</si>
  <si>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</si>
  <si>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</si>
  <si>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</si>
  <si>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</si>
  <si>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</si>
  <si>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</si>
  <si>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</si>
  <si>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</si>
  <si>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</si>
  <si>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</si>
  <si>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</si>
  <si>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</si>
  <si>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</si>
  <si>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</si>
  <si>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</si>
  <si>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</si>
  <si>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</si>
  <si>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</si>
  <si>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</si>
  <si>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</si>
  <si>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</si>
  <si>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</si>
  <si>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</si>
  <si>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</si>
  <si>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</si>
  <si>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</si>
  <si>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</si>
  <si>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</si>
  <si>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</si>
  <si>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</si>
  <si>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</si>
  <si>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</si>
  <si>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</si>
  <si>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</si>
  <si>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</si>
  <si>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</si>
  <si>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</si>
  <si>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</si>
  <si>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</si>
  <si>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</si>
  <si>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</si>
  <si>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</si>
  <si>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</si>
  <si>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</si>
  <si>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</si>
  <si>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</si>
  <si>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</si>
  <si>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</si>
  <si>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</si>
  <si>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</si>
  <si>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</si>
  <si>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</si>
  <si>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</si>
  <si>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</si>
  <si>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</si>
  <si>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</si>
  <si>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</si>
  <si>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</si>
  <si>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</si>
  <si>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</si>
  <si>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</si>
  <si>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</si>
  <si>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</si>
  <si>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</si>
  <si>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</si>
  <si>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</si>
  <si>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</si>
  <si>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</si>
  <si>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</si>
  <si>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</si>
  <si>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</si>
  <si>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</si>
  <si>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</si>
  <si>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</si>
  <si>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</si>
  <si>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</si>
  <si>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</si>
  <si>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</si>
  <si>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</si>
  <si>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</si>
  <si>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</si>
  <si>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</si>
  <si>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</si>
  <si>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</si>
  <si>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</si>
  <si>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</si>
  <si>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</si>
  <si>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</si>
  <si>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</si>
  <si>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</si>
  <si>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</si>
  <si>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</si>
  <si>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</si>
  <si>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</si>
  <si>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</si>
  <si>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</si>
  <si>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</si>
  <si>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</si>
  <si>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</si>
  <si>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</si>
  <si>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</si>
  <si>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</si>
  <si>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</si>
  <si>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</si>
  <si>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</si>
  <si>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</si>
  <si>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</si>
  <si>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</si>
  <si>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</si>
  <si>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</si>
  <si>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</si>
  <si>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</si>
  <si>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</si>
  <si>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</si>
  <si>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</si>
  <si>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</si>
  <si>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</si>
  <si>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</si>
  <si>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</si>
  <si>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</si>
  <si>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</si>
  <si>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</si>
  <si>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</si>
  <si>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</si>
  <si>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</si>
  <si>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</si>
  <si>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</si>
  <si>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</si>
  <si>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</si>
  <si>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</si>
  <si>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</si>
  <si>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</si>
  <si>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</si>
  <si>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</si>
  <si>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</si>
  <si>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</si>
  <si>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</si>
  <si>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</si>
  <si>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</si>
  <si>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</si>
  <si>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</si>
  <si>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</si>
  <si>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</si>
  <si>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</si>
  <si>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</si>
  <si>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</si>
  <si>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</si>
  <si>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</si>
  <si>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</si>
  <si>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</si>
  <si>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</si>
  <si>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</si>
  <si>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</si>
  <si>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</si>
  <si>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</si>
  <si>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</si>
  <si>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</si>
  <si>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</si>
  <si>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</si>
  <si>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</si>
  <si>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</si>
  <si>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</si>
  <si>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</si>
  <si>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</si>
  <si>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</si>
  <si>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</si>
  <si>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</si>
  <si>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</si>
  <si>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</si>
  <si>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</si>
  <si>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</si>
  <si>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</si>
  <si>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</si>
  <si>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</si>
  <si>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</si>
  <si>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</si>
  <si>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</si>
  <si>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</si>
  <si>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</si>
  <si>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</si>
  <si>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</si>
  <si>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</si>
  <si>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</si>
  <si>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</si>
  <si>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</si>
  <si>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</si>
  <si>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</si>
  <si>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</si>
  <si>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</si>
  <si>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</si>
  <si>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</si>
  <si>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</si>
  <si>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</si>
  <si>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</si>
  <si>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</si>
  <si>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</si>
  <si>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</si>
  <si>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</si>
  <si>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</si>
  <si>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</si>
  <si>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</si>
  <si>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</si>
  <si>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</si>
  <si>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</si>
  <si>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</si>
  <si>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</si>
  <si>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</si>
  <si>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</si>
  <si>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</si>
  <si>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</si>
  <si>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</si>
  <si>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</si>
  <si>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</si>
  <si>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</si>
  <si>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</si>
  <si>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</si>
  <si>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</si>
  <si>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</si>
  <si>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</si>
  <si>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</si>
  <si>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</si>
  <si>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</si>
  <si>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</si>
  <si>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</si>
  <si>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</si>
  <si>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</si>
  <si>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</si>
  <si>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</si>
  <si>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</si>
  <si>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</si>
  <si>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</si>
  <si>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</si>
  <si>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</si>
  <si>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</si>
  <si>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</si>
  <si>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</si>
  <si>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</si>
  <si>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</si>
  <si>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</si>
  <si>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</si>
  <si>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</si>
  <si>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</si>
  <si>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</si>
  <si>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</si>
  <si>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</si>
  <si>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</si>
  <si>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</si>
  <si>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</si>
  <si>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</si>
  <si>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</si>
  <si>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</si>
  <si>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</si>
  <si>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</si>
  <si>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</si>
  <si>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</si>
  <si>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</si>
  <si>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</si>
  <si>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</si>
  <si>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</si>
  <si>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</si>
  <si>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</si>
  <si>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</si>
  <si>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</si>
  <si>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</si>
  <si>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</si>
  <si>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</si>
  <si>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</si>
  <si>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</si>
  <si>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</si>
  <si>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</si>
  <si>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</si>
  <si>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</si>
  <si>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</si>
  <si>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</si>
  <si>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</si>
  <si>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</si>
  <si>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</si>
  <si>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</si>
  <si>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</si>
  <si>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</si>
  <si>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</si>
  <si>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</si>
  <si>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</si>
  <si>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</si>
  <si>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</si>
  <si>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</si>
  <si>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</si>
  <si>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</si>
  <si>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</si>
  <si>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</si>
  <si>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</si>
  <si>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</si>
  <si>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</si>
  <si>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</si>
  <si>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</si>
  <si>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</si>
  <si>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</si>
  <si>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</si>
  <si>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</si>
  <si>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</si>
  <si>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</si>
  <si>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</si>
  <si>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</si>
  <si>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</si>
  <si>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</si>
  <si>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</si>
  <si>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</si>
  <si>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</si>
  <si>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</si>
  <si>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</si>
  <si>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</si>
  <si>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</si>
  <si>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</si>
  <si>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</si>
  <si>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</si>
  <si>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</si>
  <si>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</si>
  <si>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</si>
  <si>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</si>
  <si>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</si>
  <si>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</si>
  <si>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</si>
  <si>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</si>
  <si>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</si>
  <si>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</si>
  <si>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</si>
  <si>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</si>
  <si>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</si>
  <si>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</si>
  <si>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</si>
  <si>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</si>
  <si>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</si>
  <si>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</si>
  <si>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</si>
  <si>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</si>
  <si>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</si>
  <si>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</si>
  <si>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</si>
  <si>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</si>
  <si>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</si>
  <si>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</si>
  <si>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</si>
  <si>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</si>
  <si>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</si>
  <si>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</si>
  <si>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</si>
  <si>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</si>
  <si>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</si>
  <si>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</si>
  <si>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</si>
  <si>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</si>
  <si>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</si>
  <si>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</si>
  <si>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</si>
  <si>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</si>
  <si>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</si>
  <si>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</si>
  <si>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</si>
  <si>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</si>
  <si>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</si>
  <si>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</si>
  <si>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</si>
  <si>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</si>
  <si>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</si>
  <si>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</si>
  <si>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</si>
  <si>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</si>
  <si>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</si>
  <si>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</si>
  <si>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</si>
  <si>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</si>
  <si>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</si>
  <si>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</si>
  <si>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</si>
  <si>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</si>
  <si>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</si>
  <si>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</si>
  <si>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</si>
  <si>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</si>
  <si>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</si>
  <si>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</si>
  <si>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</si>
  <si>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</si>
  <si>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</si>
  <si>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</si>
  <si>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</si>
  <si>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</si>
  <si>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</si>
  <si>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</si>
  <si>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</si>
  <si>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</si>
  <si>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</si>
  <si>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</si>
  <si>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</si>
  <si>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</si>
  <si>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</si>
  <si>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</si>
  <si>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</si>
  <si>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</si>
  <si>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</si>
  <si>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</si>
  <si>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</si>
  <si>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</si>
  <si>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</si>
  <si>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</si>
  <si>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</si>
  <si>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</si>
  <si>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</si>
  <si>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</si>
  <si>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</si>
  <si>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</si>
  <si>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</si>
  <si>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</si>
  <si>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</si>
  <si>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</si>
  <si>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</si>
  <si>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</si>
  <si>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</si>
  <si>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</si>
  <si>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</si>
  <si>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</si>
  <si>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</si>
  <si>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</si>
  <si>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</si>
  <si>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</si>
  <si>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</si>
  <si>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</si>
  <si>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</si>
  <si>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</si>
  <si>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</si>
  <si>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</si>
  <si>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</si>
  <si>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</si>
  <si>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</si>
  <si>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</si>
  <si>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</si>
  <si>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</si>
  <si>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</si>
  <si>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</si>
  <si>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</si>
  <si>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</si>
  <si>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</si>
  <si>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</si>
  <si>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</si>
  <si>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</si>
  <si>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</si>
  <si>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</si>
  <si>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</si>
  <si>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</si>
  <si>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</si>
  <si>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</si>
  <si>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</si>
  <si>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</si>
  <si>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</si>
  <si>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</si>
  <si>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</si>
  <si>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</si>
  <si>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</si>
  <si>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</si>
  <si>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</si>
  <si>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</si>
  <si>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</si>
  <si>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</si>
  <si>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</si>
  <si>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</si>
  <si>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</si>
  <si>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</si>
  <si>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</si>
  <si>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</si>
  <si>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</si>
  <si>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</si>
  <si>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</si>
  <si>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</si>
  <si>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</si>
  <si>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</si>
  <si>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</si>
  <si>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</si>
  <si>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</si>
  <si>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</si>
  <si>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</si>
  <si>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</si>
  <si>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</si>
  <si>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</si>
  <si>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</si>
  <si>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</si>
  <si>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</si>
  <si>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</si>
  <si>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</si>
  <si>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</si>
  <si>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</si>
  <si>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</si>
  <si>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</si>
  <si>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</si>
  <si>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</si>
  <si>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</si>
  <si>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</si>
  <si>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</si>
  <si>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</si>
  <si>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</si>
  <si>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</si>
  <si>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</si>
  <si>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</si>
  <si>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</si>
  <si>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</si>
  <si>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</si>
  <si>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</si>
  <si>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</si>
  <si>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</si>
  <si>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</si>
  <si>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</si>
  <si>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</si>
  <si>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</si>
  <si>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</si>
  <si>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</si>
  <si>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</si>
  <si>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</si>
  <si>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</si>
  <si>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</si>
  <si>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</si>
  <si>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</si>
  <si>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</si>
  <si>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</si>
  <si>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</si>
  <si>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</si>
  <si>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</si>
  <si>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</si>
  <si>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</si>
  <si>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</si>
  <si>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</si>
  <si>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</si>
  <si>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</si>
  <si>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</si>
  <si>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</si>
  <si>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</si>
  <si>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</si>
  <si>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</si>
  <si>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</si>
  <si>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</si>
  <si>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</si>
  <si>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</si>
  <si>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</si>
  <si>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</si>
  <si>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</si>
  <si>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</si>
  <si>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</si>
  <si>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</si>
  <si>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</si>
  <si>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</si>
  <si>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</si>
  <si>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</si>
  <si>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</si>
  <si>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</si>
  <si>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</si>
  <si>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</si>
  <si>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</si>
  <si>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</si>
  <si>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</si>
  <si>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</si>
  <si>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</si>
  <si>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</si>
  <si>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</si>
  <si>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</si>
  <si>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</si>
  <si>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</si>
  <si>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</si>
  <si>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</si>
  <si>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</si>
  <si>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</si>
  <si>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</si>
  <si>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</si>
  <si>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</si>
  <si>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</si>
  <si>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</si>
  <si>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</si>
  <si>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</si>
  <si>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</si>
  <si>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</si>
  <si>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</si>
  <si>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</si>
  <si>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</si>
  <si>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</si>
  <si>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</si>
  <si>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</si>
  <si>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</si>
  <si>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</si>
  <si>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</si>
  <si>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</si>
  <si>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</si>
  <si>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</si>
  <si>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</si>
  <si>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</si>
  <si>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</si>
  <si>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</si>
  <si>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</si>
  <si>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</si>
  <si>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</si>
  <si>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</si>
  <si>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</si>
  <si>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</si>
  <si>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</si>
  <si>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</si>
  <si>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</si>
  <si>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</si>
  <si>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</si>
  <si>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</si>
  <si>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</si>
  <si>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</si>
  <si>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</si>
  <si>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</si>
  <si>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</si>
  <si>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</si>
  <si>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</si>
  <si>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</si>
  <si>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</si>
  <si>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</si>
  <si>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</si>
  <si>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</si>
  <si>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</si>
  <si>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</si>
  <si>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</si>
  <si>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</si>
  <si>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</si>
  <si>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</si>
  <si>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</si>
  <si>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</si>
  <si>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</si>
  <si>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</si>
  <si>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</si>
  <si>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</si>
  <si>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</si>
  <si>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</si>
  <si>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</si>
  <si>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</si>
  <si>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</si>
  <si>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</si>
  <si>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</si>
  <si>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</si>
  <si>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</si>
  <si>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</si>
  <si>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</si>
  <si>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</si>
  <si>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</si>
  <si>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</si>
  <si>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</si>
  <si>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</si>
  <si>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</si>
  <si>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</si>
  <si>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</si>
  <si>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</si>
  <si>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</si>
  <si>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</si>
  <si>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</si>
  <si>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</si>
  <si>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</si>
  <si>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</si>
  <si>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</si>
  <si>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</si>
  <si>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</si>
  <si>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</si>
  <si>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</si>
  <si>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</si>
  <si>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</si>
  <si>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</si>
  <si>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</si>
  <si>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</si>
  <si>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</si>
  <si>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</si>
  <si>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</si>
  <si>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</si>
  <si>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</si>
  <si>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</si>
  <si>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</si>
  <si>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</si>
  <si>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</si>
  <si>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</si>
  <si>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</si>
  <si>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</si>
  <si>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</si>
  <si>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</si>
  <si>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</si>
  <si>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</si>
  <si>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</si>
  <si>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</si>
  <si>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</si>
  <si>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</si>
  <si>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</si>
  <si>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</si>
  <si>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</si>
  <si>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</si>
  <si>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</si>
  <si>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</si>
  <si>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</si>
  <si>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</si>
  <si>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</si>
  <si>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</si>
  <si>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</si>
  <si>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</si>
  <si>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</si>
  <si>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</si>
  <si>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</si>
  <si>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</si>
  <si>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</si>
  <si>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</si>
  <si>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</si>
  <si>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</si>
  <si>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</si>
  <si>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</si>
  <si>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</si>
  <si>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</si>
  <si>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</si>
  <si>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</si>
  <si>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</si>
  <si>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</si>
  <si>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</si>
  <si>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</si>
  <si>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</si>
  <si>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</si>
  <si>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</si>
  <si>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</si>
  <si>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</si>
  <si>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</si>
  <si>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</si>
  <si>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</si>
  <si>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</si>
  <si>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</si>
  <si>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</si>
  <si>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</si>
  <si>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</si>
  <si>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</si>
  <si>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</si>
  <si>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</si>
  <si>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</si>
  <si>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</si>
  <si>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</si>
  <si>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</si>
  <si>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</si>
  <si>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</si>
  <si>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</si>
  <si>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</si>
  <si>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</si>
  <si>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</si>
  <si>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</si>
  <si>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</si>
  <si>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</si>
  <si>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</si>
  <si>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</si>
  <si>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</si>
  <si>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</si>
  <si>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</si>
  <si>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</si>
  <si>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</si>
  <si>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</si>
  <si>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</si>
  <si>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</si>
  <si>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</si>
  <si>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</si>
  <si>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</si>
  <si>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</si>
  <si>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</si>
  <si>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</si>
  <si>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</si>
  <si>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</si>
  <si>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</si>
  <si>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</si>
  <si>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</si>
  <si>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</si>
  <si>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</si>
  <si>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</si>
  <si>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</si>
  <si>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</si>
  <si>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</si>
  <si>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</si>
  <si>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</si>
  <si>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</si>
  <si>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</si>
  <si>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</si>
  <si>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</si>
  <si>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</si>
  <si>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</si>
  <si>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</si>
  <si>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</si>
  <si>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</si>
  <si>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</si>
  <si>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</si>
  <si>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</si>
  <si>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</si>
  <si>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</si>
  <si>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</si>
  <si>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</si>
  <si>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</si>
  <si>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</si>
  <si>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</si>
  <si>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</si>
  <si>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</si>
  <si>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</si>
  <si>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</si>
  <si>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</si>
  <si>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</si>
  <si>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</si>
  <si>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</si>
  <si>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</si>
  <si>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</si>
  <si>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</si>
  <si>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</si>
  <si>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</si>
  <si>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</si>
  <si>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</si>
  <si>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</si>
  <si>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</si>
  <si>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</si>
  <si>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</si>
  <si>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</si>
  <si>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</si>
  <si>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</si>
  <si>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</si>
  <si>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</si>
  <si>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</si>
  <si>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</si>
  <si>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</si>
  <si>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</si>
  <si>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</si>
  <si>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</si>
  <si>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</si>
  <si>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</si>
  <si>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</si>
  <si>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</si>
  <si>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</si>
  <si>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</si>
  <si>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</si>
  <si>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</si>
  <si>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</si>
  <si>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</si>
  <si>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</si>
  <si>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</si>
  <si>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</si>
  <si>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</si>
  <si>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</si>
  <si>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</si>
  <si>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</si>
  <si>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</si>
  <si>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</si>
  <si>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</si>
  <si>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</si>
  <si>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</si>
  <si>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</si>
  <si>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</si>
  <si>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</si>
  <si>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</si>
  <si>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</si>
  <si>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</si>
  <si>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</si>
  <si>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</si>
  <si>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</si>
  <si>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</si>
  <si>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</si>
  <si>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</si>
  <si>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</si>
  <si>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</si>
  <si>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</si>
  <si>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</si>
  <si>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</si>
  <si>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</si>
  <si>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</si>
  <si>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</si>
  <si>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</si>
  <si>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</si>
  <si>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</si>
  <si>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</si>
  <si>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</si>
  <si>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</si>
  <si>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</si>
  <si>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</si>
  <si>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</si>
  <si>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</si>
  <si>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</si>
  <si>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</si>
  <si>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</si>
  <si>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</si>
  <si>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</si>
  <si>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</si>
  <si>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</si>
  <si>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</si>
  <si>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</si>
  <si>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</si>
  <si>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</si>
  <si>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</si>
  <si>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</si>
  <si>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</si>
  <si>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</si>
  <si>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</si>
  <si>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</si>
  <si>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</si>
  <si>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</si>
  <si>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</si>
  <si>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</si>
  <si>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</si>
  <si>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</si>
  <si>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</si>
  <si>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</si>
  <si>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</si>
  <si>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</si>
  <si>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</si>
  <si>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</si>
  <si>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</si>
  <si>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</si>
  <si>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</si>
  <si>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</si>
  <si>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</si>
  <si>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</si>
  <si>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</si>
  <si>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</si>
  <si>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</si>
  <si>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</si>
  <si>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</si>
  <si>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</si>
  <si>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</si>
  <si>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</si>
  <si>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</si>
  <si>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</si>
  <si>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</si>
  <si>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</si>
  <si>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</si>
  <si>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</si>
  <si>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</si>
  <si>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</si>
  <si>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</si>
  <si>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</si>
  <si>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</si>
  <si>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</si>
  <si>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</si>
  <si>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</si>
  <si>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</si>
  <si>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</si>
  <si>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</si>
  <si>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</si>
  <si>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</si>
  <si>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</si>
  <si>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</si>
  <si>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</si>
  <si>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</si>
  <si>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</si>
  <si>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</si>
  <si>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</si>
  <si>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</si>
  <si>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</si>
  <si>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</si>
  <si>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</si>
  <si>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</si>
  <si>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</si>
  <si>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</si>
  <si>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</si>
  <si>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</si>
  <si>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</si>
  <si>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</si>
  <si>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</si>
  <si>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</si>
  <si>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</si>
  <si>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</si>
  <si>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</si>
  <si>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</si>
  <si>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</si>
  <si>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</si>
  <si>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</si>
  <si>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</si>
  <si>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</si>
  <si>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</si>
  <si>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</si>
  <si>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</si>
  <si>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</si>
  <si>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</si>
  <si>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</si>
  <si>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</si>
  <si>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</si>
  <si>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</si>
  <si>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</si>
  <si>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</si>
  <si>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</si>
  <si>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</si>
  <si>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</si>
  <si>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</si>
  <si>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</si>
  <si>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</si>
  <si>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</si>
  <si>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</si>
  <si>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</si>
  <si>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</si>
  <si>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</si>
  <si>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</si>
  <si>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</si>
  <si>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</si>
  <si>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</si>
  <si>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</si>
  <si>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</si>
  <si>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</si>
  <si>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</si>
  <si>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</si>
  <si>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</si>
  <si>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</si>
  <si>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</si>
  <si>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</si>
  <si>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</si>
  <si>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</si>
  <si>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</si>
  <si>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</si>
  <si>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</si>
  <si>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</si>
  <si>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</si>
  <si>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</si>
  <si>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</si>
  <si>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</si>
  <si>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</si>
  <si>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</si>
  <si>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</si>
  <si>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</si>
  <si>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</si>
  <si>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</si>
  <si>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</si>
  <si>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</si>
  <si>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</si>
  <si>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</si>
  <si>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</si>
  <si>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</si>
  <si>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</si>
  <si>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</si>
  <si>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</si>
  <si>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</si>
  <si>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</si>
  <si>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</si>
  <si>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</si>
  <si>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</si>
  <si>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</si>
  <si>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</si>
  <si>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</si>
  <si>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</si>
  <si>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</si>
  <si>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</si>
  <si>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</si>
  <si>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</si>
  <si>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</si>
  <si>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</si>
  <si>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</si>
  <si>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</si>
  <si>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</si>
  <si>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</si>
  <si>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</si>
  <si>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</si>
  <si>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</si>
  <si>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</si>
  <si>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</si>
  <si>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</si>
  <si>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</si>
  <si>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</si>
  <si>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</si>
  <si>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</si>
  <si>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</si>
  <si>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</si>
  <si>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</si>
  <si>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</si>
  <si>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</si>
  <si>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</si>
  <si>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</si>
  <si>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</si>
  <si>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</si>
  <si>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</si>
  <si>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</si>
  <si>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</si>
  <si>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</si>
  <si>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</si>
  <si>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</si>
  <si>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</si>
  <si>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</si>
  <si>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</si>
  <si>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</si>
  <si>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</si>
  <si>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</si>
  <si>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</si>
  <si>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</si>
  <si>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</si>
  <si>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</si>
  <si>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</si>
  <si>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</si>
  <si>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</si>
  <si>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</si>
  <si>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</si>
  <si>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</si>
  <si>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</si>
  <si>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</si>
  <si>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</si>
  <si>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</si>
  <si>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</si>
  <si>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</si>
  <si>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</si>
  <si>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</si>
  <si>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</si>
  <si>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</si>
  <si>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</si>
  <si>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</si>
  <si>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</si>
  <si>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</si>
  <si>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</si>
  <si>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</si>
  <si>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</si>
  <si>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</si>
  <si>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</si>
  <si>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</si>
  <si>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</si>
  <si>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</si>
  <si>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</si>
  <si>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</si>
  <si>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</si>
  <si>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</si>
  <si>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</si>
  <si>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</si>
  <si>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</si>
  <si>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</si>
  <si>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</si>
  <si>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</si>
  <si>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</si>
  <si>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</si>
  <si>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</si>
  <si>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</si>
  <si>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</si>
  <si>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</si>
  <si>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</si>
  <si>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</si>
  <si>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</si>
  <si>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</si>
  <si>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</si>
  <si>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</si>
  <si>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</si>
  <si>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</si>
  <si>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</si>
  <si>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</si>
  <si>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</si>
  <si>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</si>
  <si>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</si>
  <si>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</si>
  <si>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</si>
  <si>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</si>
  <si>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</si>
  <si>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</si>
  <si>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</si>
  <si>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</si>
  <si>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</si>
  <si>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</si>
  <si>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</si>
  <si>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</si>
  <si>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</si>
  <si>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</si>
  <si>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</si>
  <si>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</si>
  <si>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</si>
  <si>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</si>
  <si>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</si>
  <si>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</si>
  <si>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</si>
  <si>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</si>
  <si>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</si>
  <si>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</si>
  <si>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</si>
  <si>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</si>
  <si>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</si>
  <si>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</si>
  <si>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</si>
  <si>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</si>
  <si>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</si>
  <si>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</si>
  <si>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</si>
  <si>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</si>
  <si>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</si>
  <si>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</si>
  <si>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</si>
  <si>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</si>
  <si>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</si>
  <si>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</si>
  <si>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</si>
  <si>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</si>
  <si>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</si>
  <si>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</si>
  <si>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</si>
  <si>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</si>
  <si>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</si>
  <si>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</si>
  <si>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</si>
  <si>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</si>
  <si>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</si>
  <si>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</si>
  <si>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</si>
  <si>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</si>
  <si>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</si>
  <si>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</si>
  <si>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</si>
  <si>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</si>
  <si>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</si>
  <si>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</si>
  <si>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</si>
  <si>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</si>
  <si>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</si>
  <si>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</si>
  <si>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</si>
  <si>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</si>
  <si>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</si>
  <si>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</si>
  <si>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</si>
  <si>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</si>
  <si>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</si>
  <si>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</si>
  <si>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</si>
  <si>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</si>
  <si>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</si>
  <si>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</si>
  <si>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</si>
  <si>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</si>
  <si>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</si>
  <si>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</si>
  <si>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</si>
  <si>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</si>
  <si>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</si>
  <si>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</si>
  <si>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</si>
  <si>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</si>
  <si>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</si>
  <si>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</si>
  <si>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</si>
  <si>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</si>
  <si>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</si>
  <si>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</si>
  <si>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</si>
  <si>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</si>
  <si>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</si>
  <si>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</si>
  <si>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</si>
  <si>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</si>
  <si>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</si>
  <si>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</si>
  <si>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</si>
  <si>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</si>
  <si>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</si>
  <si>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</si>
  <si>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</si>
  <si>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</si>
  <si>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</si>
  <si>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</si>
  <si>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</si>
  <si>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</si>
  <si>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</si>
  <si>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</si>
  <si>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</si>
  <si>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</si>
  <si>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</si>
  <si>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</si>
  <si>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</si>
  <si>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</si>
  <si>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</si>
  <si>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</si>
  <si>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</si>
  <si>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</si>
  <si>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</si>
  <si>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</si>
  <si>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</si>
  <si>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</si>
  <si>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</si>
  <si>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</si>
  <si>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</si>
  <si>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</si>
  <si>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</si>
  <si>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</si>
  <si>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</si>
  <si>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</si>
  <si>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</si>
  <si>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</si>
  <si>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</si>
  <si>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</si>
  <si>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</si>
  <si>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</si>
  <si>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</si>
  <si>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</si>
  <si>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</si>
  <si>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</si>
  <si>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</si>
  <si>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</si>
  <si>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</si>
  <si>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</si>
  <si>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</si>
  <si>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</si>
  <si>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</si>
  <si>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</si>
  <si>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</si>
  <si>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</si>
  <si>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</si>
  <si>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</si>
  <si>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</si>
  <si>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</si>
  <si>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</si>
  <si>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</si>
  <si>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</si>
  <si>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</si>
  <si>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</si>
  <si>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</si>
  <si>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</si>
  <si>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</si>
  <si>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</si>
  <si>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</si>
  <si>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</si>
  <si>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</si>
  <si>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</si>
  <si>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</si>
  <si>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</si>
  <si>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</si>
  <si>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</si>
  <si>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</si>
  <si>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</si>
  <si>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</si>
  <si>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</si>
  <si>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</si>
  <si>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</si>
  <si>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</si>
  <si>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</si>
  <si>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</si>
  <si>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</si>
  <si>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</si>
  <si>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</si>
  <si>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</si>
  <si>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</si>
  <si>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</si>
  <si>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</si>
  <si>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</si>
  <si>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</si>
  <si>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</si>
  <si>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</si>
  <si>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</si>
  <si>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</si>
  <si>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</si>
  <si>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</si>
  <si>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</si>
  <si>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</si>
  <si>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</si>
  <si>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</si>
  <si>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</si>
  <si>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</si>
  <si>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</si>
  <si>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</si>
  <si>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</si>
  <si>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</si>
  <si>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</si>
  <si>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</si>
  <si>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</si>
  <si>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</si>
  <si>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</si>
  <si>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</si>
  <si>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</si>
  <si>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</si>
  <si>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</si>
  <si>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</si>
  <si>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</si>
  <si>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</si>
  <si>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</si>
  <si>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</si>
  <si>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</si>
  <si>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</si>
  <si>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</si>
  <si>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</si>
  <si>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</si>
  <si>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</si>
  <si>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</si>
  <si>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</si>
  <si>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</si>
  <si>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</si>
  <si>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</si>
  <si>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</si>
  <si>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</si>
  <si>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</si>
  <si>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</si>
  <si>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</si>
  <si>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</si>
  <si>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</si>
  <si>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</si>
  <si>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</si>
  <si>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</si>
  <si>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</si>
  <si>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</si>
  <si>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</si>
  <si>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</si>
  <si>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</si>
  <si>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</si>
  <si>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</si>
  <si>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</si>
  <si>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</si>
  <si>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</si>
  <si>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</si>
  <si>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</si>
  <si>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</si>
  <si>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</si>
  <si>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</si>
  <si>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</si>
  <si>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</si>
  <si>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</si>
  <si>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</si>
  <si>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</si>
  <si>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</si>
  <si>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</si>
  <si>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</si>
  <si>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</si>
  <si>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</si>
  <si>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</si>
  <si>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</si>
  <si>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</si>
  <si>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</si>
  <si>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</si>
  <si>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</si>
  <si>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</si>
  <si>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</si>
  <si>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</si>
  <si>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</si>
  <si>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</si>
  <si>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</si>
  <si>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</si>
  <si>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</si>
  <si>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</si>
  <si>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</si>
  <si>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</si>
  <si>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</si>
  <si>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</si>
  <si>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</si>
  <si>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</si>
  <si>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</si>
  <si>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</si>
  <si>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</si>
  <si>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</si>
  <si>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</si>
  <si>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</si>
  <si>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</si>
  <si>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</si>
  <si>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</si>
  <si>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</si>
  <si>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</si>
  <si>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</si>
  <si>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</si>
  <si>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</si>
  <si>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</si>
  <si>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</si>
  <si>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</si>
  <si>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</si>
  <si>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</si>
  <si>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</si>
  <si>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</si>
  <si>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</si>
  <si>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</si>
  <si>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</si>
  <si>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</si>
  <si>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</si>
  <si>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</si>
  <si>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</si>
  <si>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</si>
  <si>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</si>
  <si>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</si>
  <si>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</si>
  <si>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</si>
  <si>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</si>
  <si>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</si>
  <si>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</si>
  <si>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</si>
  <si>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</si>
  <si>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</si>
  <si>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</si>
  <si>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</si>
  <si>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</si>
  <si>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</si>
  <si>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</si>
  <si>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</si>
  <si>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</si>
  <si>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</si>
  <si>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</si>
  <si>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</si>
  <si>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</si>
  <si>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</si>
  <si>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</si>
  <si>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</si>
  <si>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</si>
  <si>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</si>
  <si>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</si>
  <si>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</si>
  <si>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</si>
  <si>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</si>
  <si>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</si>
  <si>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</si>
  <si>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</si>
  <si>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</si>
  <si>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</si>
  <si>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</si>
  <si>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</si>
  <si>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</si>
  <si>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</si>
  <si>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</si>
  <si>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</si>
  <si>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</si>
  <si>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</si>
  <si>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</si>
  <si>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</si>
  <si>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</si>
  <si>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</si>
  <si>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</si>
  <si>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</si>
  <si>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</si>
  <si>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</si>
  <si>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</si>
  <si>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</si>
  <si>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</si>
  <si>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</si>
  <si>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</si>
  <si>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</si>
  <si>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</si>
  <si>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</si>
  <si>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</si>
  <si>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</si>
  <si>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</si>
  <si>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</si>
  <si>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</si>
  <si>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</si>
  <si>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</si>
  <si>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</si>
  <si>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</si>
  <si>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</si>
  <si>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</si>
  <si>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</si>
  <si>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</si>
  <si>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</si>
  <si>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</si>
  <si>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</si>
  <si>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</si>
  <si>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</si>
  <si>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</si>
  <si>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</si>
  <si>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</si>
  <si>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</si>
  <si>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</si>
  <si>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</si>
  <si>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</si>
  <si>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</si>
  <si>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</si>
  <si>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</si>
  <si>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</si>
  <si>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</si>
  <si>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</si>
  <si>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</si>
  <si>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</si>
  <si>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</si>
  <si>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</si>
  <si>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</si>
  <si>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</si>
  <si>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</si>
  <si>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</si>
  <si>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</si>
  <si>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</si>
  <si>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</si>
  <si>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</si>
  <si>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</si>
  <si>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</si>
  <si>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</si>
  <si>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</si>
  <si>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</si>
  <si>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</si>
  <si>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</si>
  <si>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</si>
  <si>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</si>
  <si>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</si>
  <si>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</si>
  <si>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</si>
  <si>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</si>
  <si>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</si>
  <si>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</si>
  <si>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</si>
  <si>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</si>
  <si>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</si>
  <si>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</si>
  <si>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</si>
  <si>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</si>
  <si>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</si>
  <si>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</si>
  <si>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</si>
  <si>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</si>
  <si>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</si>
  <si>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</si>
  <si>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</si>
  <si>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</si>
  <si>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</si>
  <si>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</si>
  <si>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</si>
  <si>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</si>
  <si>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</si>
  <si>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</si>
  <si>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</si>
  <si>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</si>
  <si>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</si>
  <si>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</si>
  <si>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</si>
  <si>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</si>
  <si>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</si>
  <si>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</si>
  <si>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</si>
  <si>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</si>
  <si>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</si>
  <si>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</si>
  <si>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</si>
  <si>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</si>
  <si>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</si>
  <si>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</si>
  <si>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</si>
  <si>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</si>
  <si>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</si>
  <si>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</si>
  <si>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</si>
  <si>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</si>
  <si>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</si>
  <si>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</si>
  <si>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</si>
  <si>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</si>
  <si>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</si>
  <si>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</si>
  <si>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</si>
  <si>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</si>
  <si>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</si>
  <si>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</si>
  <si>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</si>
  <si>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</si>
  <si>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</si>
  <si>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</si>
  <si>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</si>
  <si>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</si>
  <si>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</si>
  <si>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</si>
  <si>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</si>
  <si>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</si>
  <si>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</si>
  <si>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</si>
  <si>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</si>
  <si>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</si>
  <si>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</si>
  <si>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</si>
  <si>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</si>
  <si>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</si>
  <si>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</si>
  <si>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</si>
  <si>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</si>
  <si>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</si>
  <si>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</si>
  <si>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</si>
  <si>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</si>
  <si>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</si>
  <si>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</si>
  <si>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</si>
  <si>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</si>
  <si>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</si>
  <si>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</si>
  <si>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</si>
  <si>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</si>
  <si>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</si>
  <si>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</si>
  <si>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</si>
  <si>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</si>
  <si>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</si>
  <si>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</si>
  <si>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</si>
  <si>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</si>
  <si>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</si>
  <si>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</si>
  <si>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</si>
  <si>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</si>
  <si>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</si>
  <si>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</si>
  <si>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</si>
  <si>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</si>
  <si>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</si>
  <si>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</si>
  <si>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</si>
  <si>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</si>
  <si>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</si>
  <si>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</si>
  <si>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</si>
  <si>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</si>
  <si>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</si>
  <si>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</si>
  <si>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</si>
  <si>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</si>
  <si>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</si>
  <si>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</si>
  <si>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</si>
  <si>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</si>
  <si>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</si>
  <si>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</si>
  <si>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</si>
  <si>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</si>
  <si>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</si>
  <si>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</si>
  <si>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</si>
  <si>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</si>
  <si>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</si>
  <si>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</si>
  <si>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</si>
  <si>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</si>
  <si>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</si>
  <si>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</si>
  <si>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</si>
  <si>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</si>
  <si>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</si>
  <si>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</si>
  <si>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</si>
  <si>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</si>
  <si>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</si>
  <si>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</si>
  <si>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</si>
  <si>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</si>
  <si>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</si>
  <si>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</si>
  <si>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</si>
  <si>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</si>
  <si>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</si>
  <si>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</si>
  <si>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</si>
  <si>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</si>
  <si>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</si>
  <si>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</si>
  <si>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</si>
  <si>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</si>
  <si>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</si>
  <si>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</si>
  <si>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</si>
  <si>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</si>
  <si>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</si>
  <si>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</si>
  <si>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</si>
  <si>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</si>
  <si>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</si>
  <si>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</si>
  <si>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</si>
  <si>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</si>
  <si>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</si>
  <si>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</si>
  <si>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</si>
  <si>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</si>
  <si>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</si>
  <si>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</si>
  <si>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</si>
  <si>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</si>
  <si>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</si>
  <si>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</si>
  <si>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</si>
  <si>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</si>
  <si>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</si>
  <si>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</si>
  <si>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</si>
  <si>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</si>
  <si>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</si>
  <si>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</si>
  <si>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</si>
  <si>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</si>
  <si>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</si>
  <si>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</si>
  <si>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</si>
  <si>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</si>
  <si>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</si>
  <si>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</si>
  <si>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</si>
  <si>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</si>
  <si>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</si>
  <si>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</si>
  <si>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</si>
  <si>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</si>
  <si>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</si>
  <si>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</si>
  <si>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</si>
  <si>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</si>
  <si>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</si>
  <si>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</si>
  <si>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</si>
  <si>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</si>
  <si>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</si>
  <si>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</si>
  <si>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</si>
  <si>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</si>
  <si>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</si>
  <si>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</si>
  <si>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</si>
  <si>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</si>
  <si>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</si>
  <si>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</si>
  <si>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</si>
  <si>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</si>
  <si>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</si>
  <si>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</si>
  <si>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</si>
  <si>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</si>
  <si>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</si>
  <si>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</si>
  <si>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</si>
  <si>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</si>
  <si>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</si>
  <si>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</si>
  <si>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</si>
  <si>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</si>
  <si>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</si>
  <si>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</si>
  <si>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</si>
  <si>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</si>
  <si>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</si>
  <si>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</si>
  <si>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</si>
  <si>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</si>
  <si>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</si>
  <si>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</si>
  <si>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</si>
  <si>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</si>
  <si>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</si>
  <si>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</si>
  <si>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</si>
  <si>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</si>
  <si>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</si>
  <si>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</si>
  <si>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</si>
  <si>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</si>
  <si>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</si>
  <si>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</si>
  <si>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</si>
  <si>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</si>
  <si>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</si>
  <si>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</si>
  <si>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</si>
  <si>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</si>
  <si>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</si>
  <si>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</si>
  <si>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</si>
  <si>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</si>
  <si>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</si>
  <si>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</si>
  <si>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</si>
  <si>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</si>
  <si>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</si>
  <si>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</si>
  <si>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</si>
  <si>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</si>
  <si>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</si>
  <si>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</si>
  <si>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</si>
  <si>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</si>
  <si>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</si>
  <si>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</si>
  <si>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</si>
  <si>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</si>
  <si>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</si>
  <si>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</si>
  <si>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</si>
  <si>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</si>
  <si>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</si>
  <si>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</si>
  <si>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</si>
  <si>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</si>
  <si>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</si>
  <si>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</si>
  <si>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</si>
  <si>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</si>
  <si>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</si>
  <si>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</si>
  <si>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</si>
  <si>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</si>
  <si>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</si>
  <si>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</si>
  <si>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</si>
  <si>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</si>
  <si>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</si>
  <si>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</si>
  <si>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</si>
  <si>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</si>
  <si>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</si>
  <si>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</si>
  <si>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</si>
  <si>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</si>
  <si>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</si>
  <si>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</si>
  <si>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</si>
  <si>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</si>
  <si>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</si>
  <si>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</si>
  <si>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</si>
  <si>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</si>
  <si>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</si>
  <si>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</si>
  <si>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</si>
  <si>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</si>
  <si>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</si>
  <si>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</si>
  <si>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</si>
  <si>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</si>
  <si>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</si>
  <si>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</si>
  <si>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</si>
  <si>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</si>
  <si>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</si>
  <si>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</si>
  <si>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</si>
  <si>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</si>
  <si>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</si>
  <si>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</si>
  <si>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</si>
  <si>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</si>
  <si>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</si>
  <si>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</si>
  <si>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</si>
  <si>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</si>
  <si>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</si>
  <si>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</si>
  <si>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</si>
  <si>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</si>
  <si>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</si>
  <si>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</si>
  <si>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</si>
  <si>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</si>
  <si>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</si>
  <si>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</si>
  <si>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</si>
  <si>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</si>
  <si>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</si>
  <si>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</si>
  <si>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</si>
  <si>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</si>
  <si>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</si>
  <si>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</si>
  <si>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</si>
  <si>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</si>
  <si>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</si>
  <si>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</si>
  <si>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</si>
  <si>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</si>
  <si>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</si>
  <si>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</si>
  <si>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</si>
  <si>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</si>
  <si>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</si>
  <si>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</si>
  <si>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</si>
  <si>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</si>
  <si>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</si>
  <si>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</si>
  <si>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</si>
  <si>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</si>
  <si>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</si>
  <si>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</si>
  <si>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</si>
  <si>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</si>
  <si>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</si>
  <si>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</si>
  <si>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</si>
  <si>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</si>
  <si>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</si>
  <si>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</si>
  <si>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</si>
  <si>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</si>
  <si>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</si>
  <si>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</si>
  <si>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</si>
  <si>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</si>
  <si>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</si>
  <si>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</si>
  <si>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</si>
  <si>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</si>
  <si>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</si>
  <si>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</si>
  <si>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</si>
  <si>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</si>
  <si>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</si>
  <si>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</si>
  <si>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</si>
  <si>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</si>
  <si>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</si>
  <si>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</si>
  <si>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</si>
  <si>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</si>
  <si>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</si>
  <si>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</si>
  <si>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</si>
  <si>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</si>
  <si>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</si>
  <si>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</si>
  <si>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</si>
  <si>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</si>
  <si>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</si>
  <si>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</si>
  <si>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</si>
  <si>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</si>
  <si>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</si>
  <si>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</si>
  <si>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</si>
  <si>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</si>
  <si>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</si>
  <si>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</si>
  <si>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</si>
  <si>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</si>
  <si>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</si>
  <si>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</si>
  <si>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</si>
  <si>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</si>
  <si>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</si>
  <si>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</si>
  <si>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</si>
  <si>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</si>
  <si>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</si>
  <si>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</si>
  <si>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</si>
  <si>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</si>
  <si>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</si>
  <si>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</si>
  <si>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</si>
  <si>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</si>
  <si>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</si>
  <si>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</si>
  <si>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</si>
  <si>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</si>
  <si>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</si>
  <si>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</si>
  <si>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</si>
  <si>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</si>
  <si>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</si>
  <si>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</si>
  <si>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</si>
  <si>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</si>
  <si>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</si>
  <si>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</si>
  <si>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</si>
  <si>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</si>
  <si>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</si>
  <si>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</si>
  <si>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</si>
  <si>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</si>
  <si>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</si>
  <si>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</si>
  <si>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</si>
  <si>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</si>
  <si>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</si>
  <si>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</si>
  <si>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</si>
  <si>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</si>
  <si>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</si>
  <si>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</si>
  <si>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</si>
  <si>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</si>
  <si>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</si>
  <si>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</si>
  <si>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</si>
  <si>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</si>
  <si>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</si>
  <si>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</si>
  <si>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</si>
  <si>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</si>
  <si>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</si>
  <si>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</si>
  <si>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</si>
  <si>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</si>
  <si>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</si>
  <si>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</si>
  <si>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</si>
  <si>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</si>
  <si>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</si>
  <si>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</si>
  <si>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</si>
  <si>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</si>
  <si>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</si>
  <si>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</si>
  <si>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</si>
  <si>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</si>
  <si>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</si>
  <si>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</si>
  <si>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</si>
  <si>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</si>
  <si>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</si>
  <si>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</si>
  <si>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</si>
  <si>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</si>
  <si>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</si>
  <si>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</si>
  <si>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</si>
  <si>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</si>
  <si>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</si>
  <si>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</si>
  <si>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</si>
  <si>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</si>
  <si>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</si>
  <si>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</si>
  <si>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</si>
  <si>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</si>
  <si>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</si>
  <si>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</si>
  <si>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</si>
  <si>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</si>
  <si>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</si>
  <si>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</si>
  <si>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</si>
  <si>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</si>
  <si>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</si>
  <si>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</si>
  <si>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</si>
  <si>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</si>
  <si>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</si>
  <si>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</si>
  <si>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</si>
  <si>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</si>
  <si>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</si>
  <si>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</si>
  <si>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</si>
  <si>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</si>
  <si>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</si>
  <si>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</si>
  <si>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</si>
  <si>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</si>
  <si>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</si>
  <si>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</si>
  <si>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</si>
  <si>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</si>
  <si>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</si>
  <si>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</si>
  <si>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</si>
  <si>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</si>
  <si>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</si>
  <si>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</si>
  <si>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</si>
  <si>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</si>
  <si>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</si>
  <si>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</si>
  <si>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</si>
  <si>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</si>
  <si>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</si>
  <si>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</si>
  <si>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</si>
  <si>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</si>
  <si>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</si>
  <si>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</si>
  <si>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</si>
  <si>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</si>
  <si>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</si>
  <si>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</si>
  <si>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</si>
  <si>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</si>
  <si>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</si>
  <si>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</si>
  <si>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</si>
  <si>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</si>
  <si>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</si>
  <si>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</si>
  <si>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</si>
  <si>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</si>
  <si>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</si>
  <si>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</si>
  <si>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</si>
  <si>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</si>
  <si>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</si>
  <si>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</si>
  <si>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</si>
  <si>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</si>
  <si>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</si>
  <si>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</si>
  <si>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</si>
  <si>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</si>
  <si>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</si>
  <si>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</si>
  <si>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</si>
  <si>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</si>
  <si>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</si>
  <si>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</si>
  <si>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</si>
  <si>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</si>
  <si>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</si>
  <si>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</si>
  <si>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</si>
  <si>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</si>
  <si>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</si>
  <si>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</si>
  <si>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</si>
  <si>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</si>
  <si>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</si>
  <si>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</si>
  <si>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</si>
  <si>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</si>
  <si>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</si>
  <si>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</si>
  <si>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</si>
  <si>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</si>
  <si>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</si>
  <si>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</si>
  <si>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</si>
  <si>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</si>
  <si>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</si>
  <si>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</si>
  <si>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</si>
  <si>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</si>
  <si>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</si>
  <si>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</si>
  <si>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</si>
  <si>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</si>
  <si>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</si>
  <si>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</si>
  <si>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</si>
  <si>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</si>
  <si>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</si>
  <si>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</si>
  <si>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</si>
  <si>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</si>
  <si>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</si>
  <si>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</si>
  <si>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</si>
  <si>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</si>
  <si>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</si>
  <si>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</si>
  <si>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</si>
  <si>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</si>
  <si>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</si>
  <si>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</si>
  <si>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</si>
  <si>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</si>
  <si>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</si>
  <si>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</si>
  <si>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</si>
  <si>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</si>
  <si>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</si>
  <si>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</si>
  <si>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</si>
  <si>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</si>
  <si>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</si>
  <si>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</si>
  <si>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</si>
  <si>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</si>
  <si>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</si>
  <si>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</si>
  <si>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</si>
  <si>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</si>
  <si>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</si>
  <si>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</si>
  <si>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</si>
  <si>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</si>
  <si>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</si>
  <si>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</si>
  <si>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</si>
  <si>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</si>
  <si>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</si>
  <si>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</si>
  <si>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</si>
  <si>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</si>
  <si>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</si>
  <si>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</si>
  <si>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</si>
  <si>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</si>
  <si>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</si>
  <si>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</si>
  <si>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</si>
  <si>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</si>
  <si>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</si>
  <si>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</si>
  <si>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</si>
  <si>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</si>
  <si>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</si>
  <si>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</si>
  <si>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</si>
  <si>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</si>
  <si>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</si>
  <si>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</si>
  <si>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</si>
  <si>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</si>
  <si>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</si>
  <si>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</si>
  <si>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</si>
  <si>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</si>
  <si>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</si>
  <si>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</si>
  <si>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</si>
  <si>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</si>
  <si>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</si>
  <si>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</si>
  <si>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</si>
  <si>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</si>
  <si>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</si>
  <si>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</si>
  <si>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</si>
  <si>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</si>
  <si>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</si>
  <si>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</si>
  <si>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</si>
  <si>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</si>
  <si>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</si>
  <si>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</si>
  <si>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</si>
  <si>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</si>
  <si>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</si>
  <si>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</si>
  <si>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</si>
  <si>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</si>
  <si>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</si>
  <si>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</si>
  <si>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</si>
  <si>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</si>
  <si>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</si>
  <si>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</si>
  <si>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</si>
  <si>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</si>
  <si>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</si>
  <si>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</si>
  <si>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</si>
  <si>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</si>
  <si>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</si>
  <si>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</si>
  <si>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</si>
  <si>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</si>
  <si>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</si>
  <si>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</si>
  <si>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</si>
  <si>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</si>
  <si>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</si>
  <si>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</si>
  <si>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</si>
  <si>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</si>
  <si>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</si>
  <si>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</si>
  <si>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</si>
  <si>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</si>
  <si>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</si>
  <si>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</si>
  <si>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</si>
  <si>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</si>
  <si>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</si>
  <si>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</si>
  <si>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</si>
  <si>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</si>
  <si>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</si>
  <si>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</si>
  <si>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</si>
  <si>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</si>
  <si>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</si>
  <si>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</si>
  <si>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</si>
  <si>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</si>
  <si>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</si>
  <si>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</si>
  <si>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</si>
  <si>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</si>
  <si>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</si>
  <si>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</si>
  <si>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</si>
  <si>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</si>
  <si>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</si>
  <si>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</si>
  <si>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</si>
  <si>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</si>
  <si>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</si>
  <si>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</si>
  <si>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</si>
  <si>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</si>
  <si>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</si>
  <si>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</si>
  <si>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</si>
  <si>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</si>
  <si>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</si>
  <si>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</si>
  <si>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</si>
  <si>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</si>
  <si>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</si>
  <si>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</si>
  <si>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</si>
  <si>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</si>
  <si>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</si>
  <si>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</si>
  <si>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</si>
  <si>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</si>
  <si>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</si>
  <si>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</si>
  <si>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</si>
  <si>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</si>
  <si>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</si>
  <si>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</si>
  <si>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</si>
  <si>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</si>
  <si>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</si>
  <si>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</si>
  <si>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</si>
  <si>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</si>
  <si>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</si>
  <si>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</si>
  <si>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</si>
  <si>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</si>
  <si>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</si>
  <si>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</si>
  <si>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</si>
  <si>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</si>
  <si>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</si>
  <si>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</si>
  <si>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</si>
  <si>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</si>
  <si>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</si>
  <si>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</si>
  <si>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</si>
  <si>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</si>
  <si>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</si>
  <si>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</si>
  <si>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</si>
  <si>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</si>
  <si>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</si>
  <si>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</si>
  <si>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</si>
  <si>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</si>
  <si>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</si>
  <si>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</si>
  <si>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</si>
  <si>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</si>
  <si>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</si>
  <si>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</si>
  <si>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</si>
  <si>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</si>
  <si>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</si>
  <si>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</si>
  <si>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</si>
  <si>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</si>
  <si>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</si>
  <si>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</si>
  <si>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</si>
  <si>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</si>
  <si>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</si>
  <si>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</si>
  <si>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</si>
  <si>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</si>
  <si>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</si>
  <si>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</si>
  <si>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</si>
  <si>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</si>
  <si>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</si>
  <si>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</si>
  <si>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</si>
  <si>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</si>
  <si>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</si>
  <si>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</si>
  <si>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</si>
  <si>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</si>
  <si>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</si>
  <si>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</si>
  <si>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</si>
  <si>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</si>
  <si>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</si>
  <si>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</si>
  <si>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</si>
  <si>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</si>
  <si>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</si>
  <si>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</si>
  <si>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</si>
  <si>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</si>
  <si>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</si>
  <si>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</si>
  <si>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</si>
  <si>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</si>
  <si>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</si>
  <si>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</si>
  <si>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</si>
  <si>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</si>
  <si>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</si>
  <si>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</si>
  <si>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</si>
  <si>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</si>
  <si>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</si>
  <si>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</si>
  <si>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</si>
  <si>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</si>
  <si>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</si>
  <si>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</si>
  <si>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</si>
  <si>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</si>
  <si>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</si>
  <si>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</si>
  <si>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</si>
  <si>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</si>
  <si>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</si>
  <si>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</si>
  <si>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</si>
  <si>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</si>
  <si>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</si>
  <si>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</si>
  <si>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</si>
  <si>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</si>
  <si>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</si>
  <si>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</si>
  <si>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</si>
  <si>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</si>
  <si>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</si>
  <si>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</si>
  <si>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</si>
  <si>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</si>
  <si>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</si>
  <si>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</si>
  <si>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</si>
  <si>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</si>
  <si>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</si>
  <si>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</si>
  <si>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</si>
  <si>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</si>
  <si>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</si>
  <si>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</si>
  <si>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</si>
  <si>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</si>
  <si>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</si>
  <si>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</si>
  <si>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</si>
  <si>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</si>
  <si>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</si>
  <si>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</si>
  <si>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</si>
  <si>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</si>
  <si>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</si>
  <si>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</si>
  <si>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</si>
  <si>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</si>
  <si>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</si>
  <si>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</si>
  <si>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</si>
  <si>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</si>
  <si>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</si>
  <si>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</si>
  <si>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</si>
  <si>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</si>
  <si>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</si>
  <si>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</si>
  <si>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</si>
  <si>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</si>
  <si>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</si>
  <si>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</si>
  <si>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</si>
  <si>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</si>
  <si>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</si>
  <si>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</si>
  <si>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</si>
  <si>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</si>
  <si>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</si>
  <si>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</si>
  <si>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</si>
  <si>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</si>
  <si>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</si>
  <si>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</si>
  <si>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</si>
  <si>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</si>
  <si>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</si>
  <si>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</si>
  <si>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</si>
  <si>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</si>
  <si>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</si>
  <si>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</si>
  <si>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</si>
  <si>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</si>
  <si>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</si>
  <si>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</si>
  <si>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</si>
  <si>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</si>
  <si>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</si>
  <si>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</si>
  <si>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</si>
  <si>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</si>
  <si>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</si>
  <si>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</si>
  <si>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</si>
  <si>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</si>
  <si>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</si>
  <si>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</si>
  <si>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</si>
  <si>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</si>
  <si>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</si>
  <si>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</si>
  <si>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</si>
  <si>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</si>
  <si>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</si>
  <si>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</si>
  <si>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</si>
  <si>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</si>
  <si>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</si>
  <si>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</si>
  <si>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</si>
  <si>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</si>
  <si>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</si>
  <si>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</si>
  <si>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</si>
  <si>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</si>
  <si>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</si>
  <si>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</si>
  <si>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</si>
  <si>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</si>
  <si>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</si>
  <si>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</si>
  <si>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</si>
  <si>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</si>
  <si>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</si>
  <si>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</si>
  <si>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</si>
  <si>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</si>
  <si>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</si>
  <si>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</si>
  <si>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</si>
  <si>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</si>
  <si>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</si>
  <si>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</si>
  <si>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</si>
  <si>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</si>
  <si>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</si>
  <si>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</si>
  <si>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</si>
  <si>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</si>
  <si>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</si>
  <si>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</si>
  <si>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</si>
  <si>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</si>
  <si>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</si>
  <si>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</si>
  <si>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</si>
  <si>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</si>
  <si>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</si>
  <si>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</si>
  <si>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</si>
  <si>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</si>
  <si>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</si>
  <si>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</si>
  <si>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</si>
  <si>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</si>
  <si>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</si>
  <si>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</si>
  <si>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</si>
  <si>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</si>
  <si>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</si>
  <si>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</si>
  <si>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</si>
  <si>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</si>
  <si>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</si>
  <si>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</si>
  <si>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</si>
  <si>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</si>
  <si>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</si>
  <si>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</si>
  <si>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</si>
  <si>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</si>
  <si>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</si>
  <si>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</si>
  <si>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</si>
  <si>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</si>
  <si>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</si>
  <si>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</si>
  <si>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</si>
  <si>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</si>
  <si>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</si>
  <si>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</si>
  <si>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</si>
  <si>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</si>
  <si>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</si>
  <si>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</si>
  <si>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</si>
  <si>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</si>
  <si>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</si>
  <si>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</si>
  <si>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</si>
  <si>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</si>
  <si>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</si>
  <si>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</si>
  <si>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</si>
  <si>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</si>
  <si>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</si>
  <si>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</si>
  <si>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</si>
  <si>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</si>
  <si>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</si>
  <si>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</si>
  <si>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</si>
  <si>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</si>
  <si>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</si>
  <si>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</si>
  <si>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</si>
  <si>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</si>
  <si>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</si>
  <si>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</si>
  <si>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</si>
  <si>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</si>
  <si>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</si>
  <si>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</si>
  <si>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</si>
  <si>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</si>
  <si>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</si>
  <si>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</si>
  <si>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</si>
  <si>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</si>
  <si>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</si>
  <si>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</si>
  <si>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</si>
  <si>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</si>
  <si>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</si>
  <si>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</si>
  <si>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</si>
  <si>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</si>
  <si>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</si>
  <si>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</si>
  <si>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</si>
  <si>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</si>
  <si>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</si>
  <si>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</si>
  <si>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</si>
  <si>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</si>
  <si>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</si>
  <si>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</si>
  <si>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</si>
  <si>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</si>
  <si>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</si>
  <si>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</si>
  <si>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</si>
  <si>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</si>
  <si>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</si>
  <si>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</si>
  <si>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</si>
  <si>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</si>
  <si>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</si>
  <si>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</si>
  <si>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</si>
  <si>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</si>
  <si>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</si>
  <si>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</si>
  <si>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</si>
  <si>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</si>
  <si>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</si>
  <si>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</si>
  <si>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</si>
  <si>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</si>
  <si>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</si>
  <si>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</si>
  <si>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</si>
  <si>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</si>
  <si>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</si>
  <si>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</si>
  <si>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</si>
  <si>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</si>
  <si>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</si>
  <si>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</si>
  <si>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</si>
  <si>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</si>
  <si>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</si>
  <si>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</si>
  <si>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</si>
  <si>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</si>
  <si>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</si>
  <si>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</si>
  <si>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</si>
  <si>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</si>
  <si>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</si>
  <si>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</si>
  <si>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</si>
  <si>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</si>
  <si>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</si>
  <si>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</si>
  <si>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</si>
  <si>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</si>
  <si>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</si>
  <si>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</si>
  <si>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</si>
  <si>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</si>
  <si>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</si>
  <si>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</si>
  <si>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</si>
  <si>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</si>
  <si>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</si>
  <si>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</si>
  <si>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</si>
  <si>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</si>
  <si>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</si>
  <si>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</si>
  <si>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</si>
  <si>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</si>
  <si>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</si>
  <si>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</si>
  <si>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</si>
  <si>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</si>
  <si>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</si>
  <si>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</si>
  <si>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</si>
  <si>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</si>
  <si>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</si>
  <si>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</si>
  <si>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</si>
  <si>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</si>
  <si>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</si>
  <si>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</si>
  <si>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</si>
  <si>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</si>
  <si>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</si>
  <si>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</si>
  <si>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</si>
  <si>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</si>
  <si>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</si>
  <si>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</si>
  <si>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</si>
  <si>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</si>
  <si>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</si>
  <si>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</si>
  <si>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</si>
  <si>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</si>
  <si>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</si>
  <si>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</si>
  <si>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</si>
  <si>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</si>
  <si>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</si>
  <si>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</si>
  <si>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</si>
  <si>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</si>
  <si>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</si>
  <si>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</si>
  <si>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</si>
  <si>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</si>
  <si>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</si>
  <si>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</si>
  <si>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</si>
  <si>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</si>
  <si>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</si>
  <si>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</si>
  <si>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</si>
  <si>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</si>
  <si>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</si>
  <si>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</si>
  <si>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</si>
  <si>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</si>
  <si>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</si>
  <si>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</si>
  <si>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</si>
  <si>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</si>
  <si>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</si>
  <si>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</si>
  <si>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</si>
  <si>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</si>
  <si>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</si>
  <si>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</si>
  <si>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</si>
  <si>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</si>
  <si>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</si>
  <si>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</si>
  <si>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</si>
  <si>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</si>
  <si>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</si>
  <si>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</si>
  <si>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</si>
  <si>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</si>
  <si>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</si>
  <si>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</si>
  <si>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</si>
  <si>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</si>
  <si>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</si>
  <si>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</si>
  <si>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</si>
  <si>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</si>
  <si>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</si>
  <si>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</si>
  <si>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</si>
  <si>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</si>
  <si>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</si>
  <si>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</si>
  <si>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</si>
  <si>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</si>
  <si>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</si>
  <si>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</si>
  <si>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</si>
  <si>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</si>
  <si>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</si>
  <si>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</si>
  <si>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</si>
  <si>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</si>
  <si>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</si>
  <si>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</si>
  <si>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</si>
  <si>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</si>
  <si>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</si>
  <si>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</si>
  <si>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</si>
  <si>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</si>
  <si>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</si>
  <si>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</si>
  <si>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</si>
  <si>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</si>
  <si>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</si>
  <si>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</si>
  <si>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</si>
  <si>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</si>
  <si>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</si>
  <si>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</si>
  <si>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</si>
  <si>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</si>
  <si>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</si>
  <si>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</si>
  <si>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</si>
  <si>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</si>
  <si>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</si>
  <si>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</si>
  <si>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</si>
  <si>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</si>
  <si>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</si>
  <si>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</si>
  <si>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</si>
  <si>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</si>
  <si>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</si>
  <si>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</si>
  <si>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</si>
  <si>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</si>
  <si>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</si>
  <si>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</si>
  <si>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</si>
  <si>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</si>
  <si>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</si>
  <si>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</si>
  <si>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</si>
  <si>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</si>
  <si>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</si>
  <si>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</si>
  <si>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</si>
  <si>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</si>
  <si>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</si>
  <si>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</si>
  <si>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</si>
  <si>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</si>
  <si>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</si>
  <si>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</si>
  <si>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</si>
  <si>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</si>
  <si>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</si>
  <si>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</si>
  <si>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</si>
  <si>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</si>
  <si>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</si>
  <si>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</si>
  <si>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</si>
  <si>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</si>
  <si>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</si>
  <si>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</si>
  <si>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</si>
  <si>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</si>
  <si>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</si>
  <si>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</si>
  <si>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</si>
  <si>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</si>
  <si>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</si>
  <si>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</si>
  <si>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</si>
  <si>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</si>
  <si>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</si>
  <si>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</si>
  <si>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</si>
  <si>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</si>
  <si>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</si>
  <si>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</si>
  <si>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</si>
  <si>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</si>
  <si>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</si>
  <si>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</si>
  <si>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</si>
  <si>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</si>
  <si>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</si>
  <si>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</si>
  <si>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</si>
  <si>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</si>
  <si>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</si>
  <si>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</si>
  <si>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</si>
  <si>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</si>
  <si>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</si>
  <si>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</si>
  <si>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</si>
  <si>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</si>
  <si>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</si>
  <si>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</si>
  <si>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</si>
  <si>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</si>
  <si>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</si>
  <si>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</si>
  <si>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</si>
  <si>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</si>
  <si>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</si>
  <si>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</si>
  <si>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</si>
  <si>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</si>
  <si>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</si>
  <si>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</si>
  <si>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</si>
  <si>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</si>
  <si>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</si>
  <si>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</si>
  <si>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</si>
  <si>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</si>
  <si>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</si>
  <si>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</si>
  <si>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</si>
  <si>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</si>
  <si>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</si>
  <si>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</si>
  <si>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</si>
  <si>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</si>
  <si>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</si>
  <si>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</si>
  <si>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</si>
  <si>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</si>
  <si>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</si>
  <si>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</si>
  <si>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</si>
  <si>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</si>
  <si>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</si>
  <si>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</si>
  <si>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</si>
  <si>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</si>
  <si>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</si>
  <si>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</si>
  <si>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</si>
  <si>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</si>
  <si>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</si>
  <si>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</si>
  <si>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</si>
  <si>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</si>
  <si>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</si>
  <si>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</si>
  <si>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</si>
  <si>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</si>
  <si>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</si>
  <si>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</si>
  <si>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</si>
  <si>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</si>
  <si>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</si>
  <si>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</si>
  <si>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</si>
  <si>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</si>
  <si>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</si>
  <si>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</si>
  <si>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</si>
  <si>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</si>
  <si>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</si>
  <si>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</si>
  <si>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</si>
  <si>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</si>
  <si>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</si>
  <si>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</si>
  <si>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</si>
  <si>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</si>
  <si>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</si>
  <si>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</si>
  <si>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</si>
  <si>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</si>
  <si>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</si>
  <si>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</si>
  <si>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</si>
  <si>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</si>
  <si>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</si>
  <si>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</si>
  <si>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</si>
  <si>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</si>
  <si>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</si>
  <si>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</si>
  <si>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</si>
  <si>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</si>
  <si>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</si>
  <si>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</si>
  <si>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</si>
  <si>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</si>
  <si>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</si>
  <si>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</si>
  <si>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</si>
  <si>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</si>
  <si>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</si>
  <si>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</si>
  <si>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</si>
  <si>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</si>
  <si>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</si>
  <si>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</si>
  <si>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</si>
  <si>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</si>
  <si>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</si>
  <si>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</si>
  <si>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</si>
  <si>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</si>
  <si>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</si>
  <si>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</si>
  <si>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</si>
  <si>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</si>
  <si>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</si>
  <si>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</si>
  <si>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</si>
  <si>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</si>
  <si>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</si>
  <si>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</si>
  <si>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</si>
  <si>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</si>
  <si>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</si>
  <si>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</si>
  <si>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</si>
  <si>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</si>
  <si>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</si>
  <si>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</si>
  <si>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</si>
  <si>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</si>
  <si>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</si>
  <si>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</si>
  <si>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</si>
  <si>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</si>
  <si>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</si>
  <si>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</si>
  <si>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</si>
  <si>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</si>
  <si>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</si>
  <si>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</si>
  <si>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</si>
  <si>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</si>
  <si>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</si>
  <si>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</si>
  <si>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</si>
  <si>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</si>
  <si>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</si>
  <si>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</si>
  <si>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</si>
  <si>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</si>
  <si>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</si>
  <si>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</si>
  <si>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</si>
  <si>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</si>
  <si>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</si>
  <si>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</si>
  <si>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</si>
  <si>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</si>
  <si>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</si>
  <si>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</si>
  <si>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</si>
  <si>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</si>
  <si>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</si>
  <si>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</si>
  <si>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</si>
  <si>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</si>
  <si>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</si>
  <si>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</si>
  <si>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</si>
  <si>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</si>
  <si>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</si>
  <si>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</si>
  <si>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</si>
  <si>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</si>
  <si>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</si>
  <si>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</si>
  <si>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</si>
  <si>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</si>
  <si>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</si>
  <si>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</si>
  <si>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</si>
  <si>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</si>
  <si>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</si>
  <si>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</si>
  <si>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</si>
  <si>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</si>
  <si>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</si>
  <si>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</si>
  <si>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</si>
  <si>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</si>
  <si>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</si>
  <si>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</si>
  <si>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</si>
  <si>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</si>
  <si>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</si>
  <si>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</si>
  <si>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</si>
  <si>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</si>
  <si>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</si>
  <si>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</si>
  <si>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</si>
  <si>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</si>
  <si>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</si>
  <si>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</si>
  <si>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</si>
  <si>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</si>
  <si>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</si>
  <si>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</si>
  <si>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</si>
  <si>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</si>
  <si>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</si>
  <si>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</si>
  <si>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</si>
  <si>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</si>
  <si>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</si>
  <si>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</si>
  <si>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</si>
  <si>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</si>
  <si>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</si>
  <si>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</si>
  <si>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</si>
  <si>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</si>
  <si>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</si>
  <si>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</si>
  <si>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</si>
  <si>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</si>
  <si>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</si>
  <si>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</si>
  <si>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</si>
  <si>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</si>
  <si>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</si>
  <si>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</si>
  <si>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</si>
  <si>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</si>
  <si>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</si>
  <si>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</si>
  <si>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</si>
  <si>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</si>
  <si>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</si>
  <si>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</si>
  <si>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</si>
  <si>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</si>
  <si>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</si>
  <si>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</si>
  <si>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</si>
  <si>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</si>
  <si>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</si>
  <si>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</si>
  <si>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</si>
  <si>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</si>
  <si>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</si>
  <si>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</si>
  <si>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</si>
  <si>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</si>
  <si>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</si>
  <si>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</si>
  <si>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</si>
  <si>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</si>
  <si>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</si>
  <si>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</si>
  <si>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</si>
  <si>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</si>
  <si>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</si>
  <si>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</si>
  <si>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</si>
  <si>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</si>
  <si>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</si>
  <si>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</si>
  <si>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</si>
  <si>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</si>
  <si>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</si>
  <si>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</si>
  <si>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</si>
  <si>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</si>
  <si>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</si>
  <si>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</si>
  <si>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</si>
  <si>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</si>
  <si>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</si>
  <si>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</si>
  <si>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</si>
  <si>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</si>
  <si>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</si>
  <si>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</si>
  <si>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</si>
  <si>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</si>
  <si>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</si>
  <si>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</si>
  <si>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</si>
  <si>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</si>
  <si>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</si>
  <si>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</si>
  <si>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</si>
  <si>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</si>
  <si>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</si>
  <si>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</si>
  <si>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</si>
  <si>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</si>
  <si>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</si>
  <si>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</si>
  <si>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</si>
  <si>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</si>
  <si>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</si>
  <si>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</si>
  <si>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</si>
  <si>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</si>
  <si>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</si>
  <si>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</si>
  <si>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</si>
  <si>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</si>
  <si>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</si>
  <si>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</si>
  <si>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</si>
  <si>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</si>
  <si>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</si>
  <si>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</si>
  <si>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</si>
  <si>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</si>
  <si>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</si>
  <si>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</si>
  <si>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</si>
  <si>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</si>
  <si>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</si>
  <si>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</si>
  <si>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</si>
  <si>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</si>
  <si>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</si>
  <si>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</si>
  <si>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</si>
  <si>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</si>
  <si>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</si>
  <si>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</si>
  <si>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</si>
  <si>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</si>
  <si>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</si>
  <si>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</si>
  <si>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</si>
  <si>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</si>
  <si>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</si>
  <si>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</si>
  <si>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</si>
  <si>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</si>
  <si>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</si>
  <si>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</si>
  <si>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</si>
  <si>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</si>
  <si>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</si>
  <si>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</si>
  <si>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</si>
  <si>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</si>
  <si>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</si>
  <si>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</si>
  <si>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</si>
  <si>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</si>
  <si>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</si>
  <si>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</si>
  <si>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</si>
  <si>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</si>
  <si>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</si>
  <si>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</si>
  <si>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</si>
  <si>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</si>
  <si>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</si>
  <si>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</si>
  <si>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</si>
  <si>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</si>
  <si>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</si>
  <si>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</si>
  <si>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</si>
  <si>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</si>
  <si>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</si>
  <si>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</si>
  <si>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</si>
  <si>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</si>
  <si>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</si>
  <si>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</si>
  <si>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</si>
  <si>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</si>
  <si>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</si>
  <si>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</si>
  <si>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</si>
  <si>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</si>
  <si>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</si>
  <si>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</si>
  <si>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</si>
  <si>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</si>
  <si>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</si>
  <si>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</si>
  <si>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</si>
  <si>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</si>
  <si>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</si>
  <si>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</si>
  <si>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</si>
  <si>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</si>
  <si>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</si>
  <si>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</si>
  <si>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</si>
  <si>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</si>
  <si>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</si>
  <si>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</si>
  <si>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</si>
  <si>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</si>
  <si>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</si>
  <si>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</si>
  <si>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</si>
  <si>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</si>
  <si>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</si>
  <si>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</si>
  <si>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</si>
  <si>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</si>
  <si>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</si>
  <si>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</si>
  <si>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</si>
  <si>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</si>
  <si>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</si>
  <si>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</si>
  <si>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</si>
  <si>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</si>
  <si>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</si>
  <si>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</si>
  <si>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</si>
  <si>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</si>
  <si>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</si>
  <si>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</si>
  <si>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</si>
  <si>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</si>
  <si>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</si>
  <si>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</si>
  <si>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</si>
  <si>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</si>
  <si>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</si>
  <si>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</si>
  <si>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</si>
  <si>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</si>
  <si>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</si>
  <si>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</si>
  <si>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</si>
  <si>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</si>
  <si>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</si>
  <si>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</si>
  <si>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</si>
  <si>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</si>
  <si>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</si>
  <si>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</si>
  <si>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</si>
  <si>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</si>
  <si>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</si>
  <si>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</si>
  <si>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</si>
  <si>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</si>
  <si>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</si>
  <si>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</si>
  <si>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</si>
  <si>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</si>
  <si>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</si>
  <si>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</si>
  <si>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</si>
  <si>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</si>
  <si>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</si>
  <si>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</si>
  <si>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</si>
  <si>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</si>
  <si>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</si>
  <si>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</si>
  <si>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</si>
  <si>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</si>
  <si>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</si>
  <si>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</si>
  <si>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</si>
  <si>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</si>
  <si>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</si>
  <si>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</si>
  <si>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</si>
  <si>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</si>
  <si>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</si>
  <si>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</si>
  <si>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</si>
  <si>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</si>
  <si>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</si>
  <si>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</si>
  <si>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</si>
  <si>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</si>
  <si>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</si>
  <si>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</si>
  <si>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</si>
  <si>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</si>
  <si>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</si>
  <si>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</si>
  <si>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</si>
  <si>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</si>
  <si>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</si>
  <si>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</si>
  <si>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</si>
  <si>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</si>
  <si>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</si>
  <si>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</si>
  <si>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</si>
  <si>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</si>
  <si>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</si>
  <si>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</si>
  <si>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</si>
  <si>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</si>
  <si>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</si>
  <si>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</si>
  <si>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</si>
  <si>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</si>
  <si>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</si>
  <si>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</si>
  <si>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</si>
  <si>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</si>
  <si>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</si>
  <si>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</si>
  <si>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</si>
  <si>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</si>
  <si>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</si>
  <si>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</si>
  <si>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</si>
  <si>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</si>
  <si>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</si>
  <si>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</si>
  <si>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</si>
  <si>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</si>
  <si>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</si>
  <si>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</si>
  <si>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</si>
  <si>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</si>
  <si>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</si>
  <si>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</si>
  <si>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</si>
  <si>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</si>
  <si>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</si>
  <si>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</si>
  <si>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</si>
  <si>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</si>
  <si>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</si>
  <si>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</si>
  <si>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</si>
  <si>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</si>
  <si>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</si>
  <si>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</si>
  <si>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</si>
  <si>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</si>
  <si>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</si>
  <si>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</si>
  <si>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</si>
  <si>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</si>
  <si>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</si>
  <si>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</si>
  <si>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</si>
  <si>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</si>
  <si>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</si>
  <si>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</si>
  <si>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</si>
  <si>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</si>
  <si>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</si>
  <si>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</si>
  <si>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</si>
  <si>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</si>
  <si>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</si>
  <si>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</si>
  <si>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</si>
  <si>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</si>
  <si>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</si>
  <si>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</si>
  <si>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</si>
  <si>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</si>
  <si>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</si>
  <si>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</si>
  <si>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</si>
  <si>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</si>
  <si>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</si>
  <si>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</si>
  <si>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</si>
  <si>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</si>
  <si>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</si>
  <si>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</si>
  <si>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</si>
  <si>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</si>
  <si>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</si>
  <si>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</si>
  <si>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</si>
  <si>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</si>
  <si>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</si>
  <si>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</si>
  <si>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</si>
  <si>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</si>
  <si>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</si>
  <si>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</si>
  <si>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</si>
  <si>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</si>
  <si>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</si>
  <si>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</si>
  <si>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</si>
  <si>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</si>
  <si>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</si>
  <si>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</si>
  <si>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</si>
  <si>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</si>
  <si>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</si>
  <si>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</si>
  <si>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</si>
  <si>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</si>
  <si>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</si>
  <si>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</si>
  <si>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</si>
  <si>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</si>
  <si>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</si>
  <si>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</si>
  <si>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</si>
  <si>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</si>
  <si>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</si>
  <si>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</si>
  <si>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</si>
  <si>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</si>
  <si>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</si>
  <si>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</si>
  <si>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</si>
  <si>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</si>
  <si>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</si>
  <si>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</si>
  <si>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</si>
  <si>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</si>
  <si>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</si>
  <si>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</si>
  <si>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</si>
  <si>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</si>
  <si>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</si>
  <si>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</si>
  <si>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</si>
  <si>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</si>
  <si>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</si>
  <si>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</si>
  <si>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</si>
  <si>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</si>
  <si>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</si>
  <si>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</si>
  <si>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</si>
  <si>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</si>
  <si>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</si>
  <si>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</si>
  <si>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</si>
  <si>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</si>
  <si>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</si>
  <si>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</si>
  <si>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</si>
  <si>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</si>
  <si>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</si>
  <si>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</si>
  <si>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</si>
  <si>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</si>
  <si>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</si>
  <si>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</si>
  <si>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</si>
  <si>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</si>
  <si>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</si>
  <si>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</si>
  <si>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</si>
  <si>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</si>
  <si>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</si>
  <si>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</si>
  <si>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</si>
  <si>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</si>
  <si>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</si>
  <si>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</si>
  <si>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</si>
  <si>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</si>
  <si>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</si>
  <si>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</si>
  <si>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</si>
  <si>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</si>
  <si>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</si>
  <si>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</si>
  <si>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</si>
  <si>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</si>
  <si>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</si>
  <si>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</si>
  <si>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</si>
  <si>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</si>
  <si>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</si>
  <si>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</si>
  <si>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</si>
  <si>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</si>
  <si>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</si>
  <si>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</si>
  <si>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</si>
  <si>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</si>
  <si>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</si>
  <si>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</si>
  <si>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</si>
  <si>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</si>
  <si>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</si>
  <si>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</si>
  <si>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</si>
  <si>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</si>
  <si>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</si>
  <si>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</si>
  <si>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</si>
  <si>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</si>
  <si>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</si>
  <si>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</si>
  <si>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</si>
  <si>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</si>
  <si>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</si>
  <si>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</si>
  <si>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</si>
  <si>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</si>
  <si>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</si>
  <si>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</si>
  <si>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</si>
  <si>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</si>
  <si>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</si>
  <si>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</si>
  <si>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</si>
  <si>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</si>
  <si>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</si>
  <si>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</si>
  <si>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</si>
  <si>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</si>
  <si>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</si>
  <si>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</si>
  <si>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</si>
  <si>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</si>
  <si>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</si>
  <si>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</si>
  <si>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</si>
  <si>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</si>
  <si>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</si>
  <si>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</si>
  <si>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</si>
  <si>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</si>
  <si>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</si>
  <si>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</si>
  <si>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</si>
  <si>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</si>
  <si>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</si>
  <si>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</si>
  <si>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</si>
  <si>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</si>
  <si>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</si>
  <si>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</si>
  <si>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</si>
  <si>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</si>
  <si>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</si>
  <si>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</si>
  <si>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</si>
  <si>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</si>
  <si>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</si>
  <si>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</si>
  <si>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</si>
  <si>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</si>
  <si>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</si>
  <si>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</si>
  <si>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</si>
  <si>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</si>
  <si>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</si>
  <si>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</si>
  <si>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</si>
  <si>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</si>
  <si>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</si>
  <si>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</si>
  <si>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</si>
  <si>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</si>
  <si>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</si>
  <si>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</si>
  <si>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</si>
  <si>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</si>
  <si>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</si>
  <si>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</si>
  <si>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</si>
  <si>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</si>
  <si>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</si>
  <si>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</si>
  <si>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</si>
  <si>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</si>
  <si>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</si>
  <si>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</si>
  <si>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</si>
  <si>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</si>
  <si>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</si>
  <si>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</si>
  <si>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</si>
  <si>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</si>
  <si>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</si>
  <si>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</si>
  <si>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</si>
  <si>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</si>
  <si>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</si>
  <si>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</si>
  <si>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</si>
  <si>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</si>
  <si>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</si>
  <si>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</si>
  <si>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</si>
  <si>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</si>
  <si>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</si>
  <si>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</si>
  <si>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</si>
  <si>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</si>
  <si>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</si>
  <si>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</si>
  <si>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</si>
  <si>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</si>
  <si>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</si>
  <si>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</si>
  <si>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</si>
  <si>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</si>
  <si>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</si>
  <si>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</si>
  <si>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</si>
  <si>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</si>
  <si>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</si>
  <si>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</si>
  <si>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</si>
  <si>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</si>
  <si>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</si>
  <si>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</si>
  <si>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</si>
  <si>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</si>
  <si>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</si>
  <si>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</si>
  <si>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</si>
  <si>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</si>
  <si>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</si>
  <si>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</si>
  <si>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</si>
  <si>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</si>
  <si>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</si>
  <si>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</si>
  <si>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</si>
  <si>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</si>
  <si>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</si>
  <si>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</si>
  <si>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</si>
  <si>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</si>
  <si>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</si>
  <si>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</si>
  <si>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</si>
  <si>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</si>
  <si>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</si>
  <si>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</si>
  <si>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</si>
  <si>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</si>
  <si>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</si>
  <si>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</si>
  <si>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</si>
  <si>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</si>
  <si>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</si>
  <si>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</si>
  <si>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</si>
  <si>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</si>
  <si>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</si>
  <si>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</si>
  <si>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</si>
  <si>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</si>
  <si>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</si>
  <si>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</si>
  <si>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</si>
  <si>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</si>
  <si>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</si>
  <si>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</si>
  <si>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</si>
  <si>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</si>
  <si>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</si>
  <si>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</si>
  <si>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</si>
  <si>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</si>
  <si>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</si>
  <si>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</si>
  <si>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</si>
  <si>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</si>
  <si>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</si>
  <si>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</si>
  <si>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</si>
  <si>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</si>
  <si>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</si>
  <si>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</si>
  <si>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</si>
  <si>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</si>
  <si>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</si>
  <si>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</si>
  <si>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</si>
  <si>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</si>
  <si>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</si>
  <si>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</si>
  <si>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</si>
  <si>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</si>
  <si>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</si>
  <si>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</si>
  <si>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</si>
  <si>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</si>
  <si>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</si>
  <si>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</si>
  <si>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</si>
  <si>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</si>
  <si>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</si>
  <si>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</si>
  <si>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</si>
  <si>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</si>
  <si>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</si>
  <si>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</si>
  <si>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</si>
  <si>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</si>
  <si>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</si>
  <si>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</si>
  <si>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</si>
  <si>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</si>
  <si>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</si>
  <si>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</si>
  <si>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</si>
  <si>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</si>
  <si>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</si>
  <si>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</si>
  <si>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</si>
  <si>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</si>
  <si>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</si>
  <si>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</si>
  <si>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</si>
  <si>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</si>
  <si>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</si>
  <si>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</si>
  <si>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</si>
  <si>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</si>
  <si>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</si>
  <si>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</si>
  <si>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</si>
  <si>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</si>
  <si>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</si>
  <si>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</si>
  <si>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</si>
  <si>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</si>
  <si>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</si>
  <si>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</si>
  <si>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</si>
  <si>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</si>
  <si>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</si>
  <si>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</si>
  <si>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</si>
  <si>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</si>
  <si>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</si>
  <si>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</si>
  <si>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</si>
  <si>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</si>
  <si>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</si>
  <si>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</si>
  <si>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</si>
  <si>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</si>
  <si>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</si>
  <si>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</si>
  <si>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</si>
  <si>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</si>
  <si>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</si>
  <si>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</si>
  <si>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</si>
  <si>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</si>
  <si>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</si>
  <si>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</si>
  <si>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</si>
  <si>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</si>
  <si>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</si>
  <si>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</si>
  <si>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</si>
  <si>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</si>
  <si>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</si>
  <si>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</si>
  <si>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</si>
  <si>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</si>
  <si>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</si>
  <si>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</si>
  <si>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</si>
  <si>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</si>
  <si>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</si>
  <si>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</si>
  <si>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</si>
  <si>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</si>
  <si>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</si>
  <si>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</si>
  <si>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</si>
  <si>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</si>
  <si>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</si>
  <si>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</si>
  <si>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</si>
  <si>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</si>
  <si>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</si>
  <si>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</si>
  <si>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</si>
  <si>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</si>
  <si>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</si>
  <si>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</si>
  <si>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</si>
  <si>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</si>
  <si>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</si>
  <si>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</si>
  <si>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</si>
  <si>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</si>
  <si>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</si>
  <si>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</si>
  <si>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</si>
  <si>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</si>
  <si>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</si>
  <si>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</si>
  <si>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</si>
  <si>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</si>
  <si>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</si>
  <si>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</si>
  <si>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</si>
  <si>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</si>
  <si>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</si>
  <si>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</si>
  <si>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</si>
  <si>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</si>
  <si>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</si>
  <si>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</si>
  <si>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</si>
  <si>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</si>
  <si>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</si>
  <si>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</si>
  <si>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</si>
  <si>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</si>
  <si>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</si>
  <si>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</si>
  <si>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</si>
  <si>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</si>
  <si>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</si>
  <si>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</si>
  <si>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</si>
  <si>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</si>
  <si>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</si>
  <si>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</si>
  <si>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</si>
  <si>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</si>
  <si>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</si>
  <si>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</si>
  <si>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</si>
  <si>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</si>
  <si>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</si>
  <si>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</si>
  <si>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</si>
  <si>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</si>
  <si>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</si>
  <si>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</si>
  <si>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</si>
  <si>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</si>
  <si>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</si>
  <si>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</si>
  <si>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</si>
  <si>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</si>
  <si>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</si>
  <si>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</si>
  <si>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</si>
  <si>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</si>
  <si>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</si>
  <si>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</si>
  <si>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</si>
  <si>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</si>
  <si>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</si>
  <si>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</si>
  <si>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</si>
  <si>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</si>
  <si>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</si>
  <si>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</si>
  <si>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</si>
  <si>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</si>
  <si>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</si>
  <si>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</si>
  <si>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</si>
  <si>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</si>
  <si>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</si>
  <si>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</si>
  <si>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</si>
  <si>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</si>
  <si>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</si>
  <si>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</si>
  <si>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</si>
  <si>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</si>
  <si>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</si>
  <si>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</si>
  <si>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</si>
  <si>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</si>
  <si>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</si>
  <si>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</si>
  <si>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</si>
  <si>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</si>
  <si>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</si>
  <si>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</si>
  <si>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</si>
  <si>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</si>
  <si>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</si>
  <si>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</si>
  <si>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</si>
  <si>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</si>
  <si>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</si>
  <si>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</si>
  <si>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</si>
  <si>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</si>
  <si>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</si>
  <si>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</si>
  <si>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</si>
  <si>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</si>
  <si>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</si>
  <si>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</si>
  <si>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</si>
  <si>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</si>
  <si>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</si>
  <si>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</si>
  <si>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</si>
  <si>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</si>
  <si>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</si>
  <si>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</si>
  <si>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</si>
  <si>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</si>
  <si>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</si>
  <si>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</si>
  <si>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</si>
  <si>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</si>
  <si>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</si>
  <si>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</si>
  <si>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</si>
  <si>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</si>
  <si>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</si>
  <si>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</si>
  <si>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</si>
  <si>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</si>
  <si>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</si>
  <si>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</si>
  <si>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</si>
  <si>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</si>
  <si>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</si>
  <si>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</si>
  <si>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</si>
  <si>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</si>
  <si>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</si>
  <si>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</si>
  <si>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</si>
  <si>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</si>
  <si>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</si>
  <si>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</si>
  <si>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</si>
  <si>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</si>
  <si>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</si>
  <si>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</si>
  <si>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</si>
  <si>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</si>
  <si>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</si>
  <si>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</si>
  <si>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</si>
  <si>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</si>
  <si>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</si>
  <si>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</si>
  <si>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</si>
  <si>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</si>
  <si>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</si>
  <si>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</si>
  <si>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</si>
  <si>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</si>
  <si>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</si>
  <si>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</si>
  <si>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</si>
  <si>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</si>
  <si>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</si>
  <si>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</si>
  <si>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</si>
  <si>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</si>
  <si>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</si>
  <si>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</si>
  <si>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</si>
  <si>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</si>
  <si>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</si>
  <si>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</si>
  <si>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</si>
  <si>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</si>
  <si>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</si>
  <si>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</si>
  <si>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</si>
  <si>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</si>
  <si>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</si>
  <si>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</si>
  <si>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</si>
  <si>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</si>
  <si>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</si>
  <si>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</si>
  <si>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</si>
  <si>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</si>
  <si>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</si>
  <si>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</si>
  <si>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</si>
  <si>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</si>
  <si>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</si>
  <si>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</si>
  <si>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</si>
  <si>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</si>
  <si>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</si>
  <si>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</si>
  <si>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</si>
  <si>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</si>
  <si>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</si>
  <si>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</si>
  <si>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</si>
  <si>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</si>
  <si>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</si>
  <si>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</si>
  <si>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</si>
  <si>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</si>
  <si>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</si>
  <si>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</si>
  <si>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</si>
  <si>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</si>
  <si>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</si>
  <si>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</si>
  <si>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</si>
  <si>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</si>
  <si>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</si>
  <si>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</si>
  <si>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</si>
  <si>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</si>
  <si>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</si>
  <si>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</si>
  <si>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</si>
  <si>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</si>
  <si>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</si>
  <si>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</si>
  <si>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</si>
  <si>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</si>
  <si>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</si>
  <si>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</si>
  <si>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</si>
  <si>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</si>
  <si>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</si>
  <si>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</si>
  <si>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</si>
  <si>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</si>
  <si>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</si>
  <si>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</si>
  <si>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</si>
  <si>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</si>
  <si>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</si>
  <si>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</si>
  <si>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</si>
  <si>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</si>
  <si>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</si>
  <si>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</si>
  <si>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</si>
  <si>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</si>
  <si>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</si>
  <si>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</si>
  <si>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</si>
  <si>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</si>
  <si>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</si>
  <si>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</si>
  <si>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</si>
  <si>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</si>
  <si>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</si>
  <si>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</si>
  <si>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</si>
  <si>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</si>
  <si>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</si>
  <si>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</si>
  <si>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</si>
  <si>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</si>
  <si>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</si>
  <si>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</si>
  <si>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</si>
  <si>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</si>
  <si>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</si>
  <si>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</si>
  <si>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</si>
  <si>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</si>
  <si>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</si>
  <si>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</si>
  <si>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</si>
  <si>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</si>
  <si>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</si>
  <si>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</si>
  <si>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</si>
  <si>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</si>
  <si>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</si>
  <si>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</si>
  <si>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</si>
  <si>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</si>
  <si>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</si>
  <si>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</si>
  <si>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</si>
  <si>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</si>
  <si>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</si>
  <si>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</si>
  <si>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</si>
  <si>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</si>
  <si>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</si>
  <si>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</si>
  <si>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</si>
  <si>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</si>
  <si>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</si>
  <si>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</si>
  <si>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</si>
  <si>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</si>
  <si>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</si>
  <si>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</si>
  <si>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</si>
  <si>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</si>
  <si>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</si>
  <si>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</si>
  <si>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</si>
  <si>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</si>
  <si>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</si>
  <si>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</si>
  <si>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</si>
  <si>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</si>
  <si>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</si>
  <si>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</si>
  <si>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</si>
  <si>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</si>
  <si>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</si>
  <si>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</si>
  <si>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</si>
  <si>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</si>
  <si>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</si>
  <si>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</si>
  <si>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</si>
  <si>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</si>
  <si>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</si>
  <si>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</si>
  <si>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</si>
  <si>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</si>
  <si>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</si>
  <si>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</si>
  <si>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</si>
  <si>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</si>
  <si>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</si>
  <si>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</si>
  <si>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</si>
  <si>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</si>
  <si>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</si>
  <si>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</si>
  <si>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</si>
  <si>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</si>
  <si>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</si>
  <si>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</si>
  <si>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</si>
  <si>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</si>
  <si>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</si>
  <si>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</si>
  <si>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</si>
  <si>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</si>
  <si>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</si>
  <si>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</si>
  <si>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</si>
  <si>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</si>
  <si>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</si>
  <si>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</si>
  <si>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</si>
  <si>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</si>
  <si>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</si>
  <si>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</si>
  <si>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</si>
  <si>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</si>
  <si>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</si>
  <si>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</si>
  <si>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</si>
  <si>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</si>
  <si>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</si>
  <si>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</si>
  <si>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</si>
  <si>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</si>
  <si>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</si>
  <si>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</si>
  <si>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</si>
  <si>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</si>
  <si>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</si>
  <si>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</si>
  <si>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</si>
  <si>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</si>
  <si>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</si>
  <si>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</si>
  <si>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</si>
  <si>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</si>
  <si>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</si>
  <si>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</si>
  <si>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</si>
  <si>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</si>
  <si>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</si>
  <si>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</si>
  <si>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</si>
  <si>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</si>
  <si>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</si>
  <si>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</si>
  <si>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</si>
  <si>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</si>
  <si>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</si>
  <si>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</si>
  <si>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</si>
  <si>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</si>
  <si>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</si>
  <si>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</si>
  <si>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</si>
  <si>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</si>
  <si>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</si>
  <si>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</si>
  <si>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</si>
  <si>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</si>
  <si>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</si>
  <si>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</si>
  <si>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</si>
  <si>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</si>
  <si>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</si>
  <si>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</si>
  <si>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</si>
  <si>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</si>
  <si>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</si>
  <si>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</si>
  <si>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</si>
  <si>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</si>
  <si>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</si>
  <si>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</si>
  <si>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</si>
  <si>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</si>
  <si>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</si>
  <si>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</si>
  <si>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</si>
  <si>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</si>
  <si>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</si>
  <si>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</si>
  <si>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</si>
  <si>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</si>
  <si>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</si>
  <si>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</si>
  <si>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</si>
  <si>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</si>
  <si>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</si>
  <si>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</si>
  <si>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</si>
  <si>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</si>
  <si>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</si>
  <si>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</si>
  <si>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</si>
  <si>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</si>
  <si>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</si>
  <si>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</si>
  <si>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</si>
  <si>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</si>
  <si>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</si>
  <si>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</si>
  <si>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</si>
  <si>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</si>
  <si>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</si>
  <si>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</si>
  <si>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</si>
  <si>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</si>
  <si>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</si>
  <si>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</si>
  <si>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</si>
  <si>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</si>
  <si>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</si>
  <si>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</si>
  <si>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</si>
  <si>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</si>
  <si>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</si>
  <si>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</si>
  <si>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</si>
  <si>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</si>
  <si>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</si>
  <si>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</si>
  <si>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</si>
  <si>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</si>
  <si>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</si>
  <si>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</si>
  <si>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</si>
  <si>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</si>
  <si>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</si>
  <si>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</si>
  <si>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</si>
  <si>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</si>
  <si>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</si>
  <si>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</si>
  <si>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</si>
  <si>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</si>
  <si>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</si>
  <si>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</si>
  <si>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</si>
  <si>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</si>
  <si>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</si>
  <si>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</si>
  <si>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</si>
  <si>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</si>
  <si>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</si>
  <si>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</si>
  <si>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</si>
  <si>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</si>
  <si>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</si>
  <si>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</si>
  <si>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</si>
  <si>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</si>
  <si>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</si>
  <si>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</si>
  <si>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</si>
  <si>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</si>
  <si>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</si>
  <si>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</si>
  <si>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</si>
  <si>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</si>
  <si>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</si>
  <si>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</si>
  <si>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</si>
  <si>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</si>
  <si>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</si>
  <si>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</si>
  <si>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</si>
  <si>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</si>
  <si>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</si>
  <si>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</si>
  <si>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</si>
  <si>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</si>
  <si>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</si>
  <si>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</si>
  <si>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</si>
  <si>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</si>
  <si>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</si>
  <si>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</si>
  <si>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</si>
  <si>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</si>
  <si>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</si>
  <si>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</si>
  <si>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</si>
  <si>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</si>
  <si>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</si>
  <si>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</si>
  <si>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</si>
  <si>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</si>
  <si>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</si>
  <si>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</si>
  <si>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</si>
  <si>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</si>
  <si>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</si>
  <si>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</si>
  <si>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</si>
  <si>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</si>
  <si>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</si>
  <si>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</si>
  <si>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</si>
  <si>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</si>
  <si>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</si>
  <si>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</si>
  <si>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</si>
  <si>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</si>
  <si>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</si>
  <si>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</si>
  <si>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</si>
  <si>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</si>
  <si>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</si>
  <si>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</si>
  <si>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</si>
  <si>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</si>
  <si>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</si>
  <si>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</si>
  <si>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</si>
  <si>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</si>
  <si>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</si>
  <si>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</si>
  <si>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</si>
  <si>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</si>
  <si>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</si>
  <si>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</si>
  <si>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</si>
  <si>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</si>
  <si>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</si>
  <si>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</si>
  <si>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</si>
  <si>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</si>
  <si>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</si>
  <si>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</si>
  <si>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</si>
  <si>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</si>
  <si>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</si>
  <si>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</si>
  <si>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</si>
  <si>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</si>
  <si>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</si>
  <si>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</si>
  <si>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</si>
  <si>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</si>
  <si>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</si>
  <si>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</si>
  <si>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</si>
  <si>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</si>
  <si>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</si>
  <si>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</si>
  <si>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</si>
  <si>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</si>
  <si>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</si>
  <si>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</si>
  <si>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</si>
  <si>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</si>
  <si>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</si>
  <si>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</si>
  <si>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</si>
  <si>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</si>
  <si>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</si>
  <si>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</si>
  <si>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</si>
  <si>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</si>
  <si>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</si>
  <si>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</si>
  <si>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</si>
  <si>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</si>
  <si>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</si>
  <si>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</si>
  <si>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</si>
  <si>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</si>
  <si>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</si>
  <si>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</si>
  <si>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</si>
  <si>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</si>
  <si>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</si>
  <si>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</si>
  <si>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</si>
  <si>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</si>
  <si>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</si>
  <si>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</si>
  <si>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</si>
  <si>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</si>
  <si>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</si>
  <si>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</si>
  <si>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</si>
  <si>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</si>
  <si>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</si>
  <si>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</si>
  <si>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</si>
  <si>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</si>
  <si>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</si>
  <si>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</si>
  <si>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</si>
  <si>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</si>
  <si>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</si>
  <si>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</si>
  <si>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</si>
  <si>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</si>
  <si>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</si>
  <si>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</si>
  <si>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</si>
  <si>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</si>
  <si>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</si>
  <si>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</si>
  <si>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</si>
  <si>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</si>
  <si>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</si>
  <si>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</si>
  <si>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</si>
  <si>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</si>
  <si>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</si>
  <si>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</si>
  <si>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</si>
  <si>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</si>
  <si>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</si>
  <si>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</si>
  <si>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</si>
  <si>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</si>
  <si>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</si>
  <si>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</si>
  <si>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</si>
  <si>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</si>
  <si>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</si>
  <si>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</si>
  <si>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</si>
  <si>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</si>
  <si>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</si>
  <si>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</si>
  <si>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</si>
  <si>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</si>
  <si>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</si>
  <si>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</si>
  <si>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</si>
  <si>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</si>
  <si>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</si>
  <si>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</si>
  <si>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</si>
  <si>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</si>
  <si>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</si>
  <si>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</si>
  <si>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</si>
  <si>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</si>
  <si>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</si>
  <si>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</si>
  <si>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</si>
  <si>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</si>
  <si>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</si>
  <si>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</si>
  <si>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</si>
  <si>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</si>
  <si>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</si>
  <si>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</si>
  <si>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</si>
  <si>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</si>
  <si>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</si>
  <si>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</si>
  <si>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</si>
  <si>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</si>
  <si>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</si>
  <si>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</si>
  <si>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</si>
  <si>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</si>
  <si>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</si>
  <si>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</si>
  <si>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</si>
  <si>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</si>
  <si>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</si>
  <si>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</si>
  <si>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</si>
  <si>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</si>
  <si>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</si>
  <si>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</si>
  <si>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</si>
  <si>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</si>
  <si>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</si>
  <si>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</si>
  <si>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</si>
  <si>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</si>
  <si>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</si>
  <si>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</si>
  <si>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</si>
  <si>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</si>
  <si>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</si>
  <si>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</si>
  <si>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</si>
  <si>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</si>
  <si>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</si>
  <si>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</si>
  <si>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</si>
  <si>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</si>
  <si>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</si>
  <si>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</si>
  <si>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</si>
  <si>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</si>
  <si>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</si>
  <si>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</si>
  <si>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</si>
  <si>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</si>
  <si>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</si>
  <si>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</si>
  <si>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</si>
  <si>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</si>
  <si>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</si>
  <si>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</si>
  <si>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</si>
  <si>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</si>
  <si>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</si>
  <si>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</si>
  <si>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</si>
  <si>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</si>
  <si>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</si>
  <si>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</si>
  <si>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</si>
  <si>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</si>
  <si>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</si>
  <si>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</si>
  <si>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</si>
  <si>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</si>
  <si>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</si>
  <si>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</si>
  <si>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</si>
  <si>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</si>
  <si>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</si>
  <si>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</si>
  <si>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</si>
  <si>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</si>
  <si>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</si>
  <si>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</si>
  <si>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</si>
  <si>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</si>
  <si>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</si>
  <si>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</si>
  <si>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</si>
  <si>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</si>
  <si>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</si>
  <si>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</si>
  <si>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</si>
  <si>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</si>
  <si>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</si>
  <si>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</si>
  <si>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</si>
  <si>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</si>
  <si>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</si>
  <si>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</si>
  <si>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</si>
  <si>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</si>
  <si>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</si>
  <si>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</si>
  <si>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</si>
  <si>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</si>
  <si>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</si>
  <si>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</si>
  <si>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</si>
  <si>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</si>
  <si>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</si>
  <si>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</si>
  <si>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</si>
  <si>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</si>
  <si>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</si>
  <si>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</si>
  <si>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</si>
  <si>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</si>
  <si>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</si>
  <si>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</si>
  <si>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</si>
  <si>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</si>
  <si>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</si>
  <si>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</si>
  <si>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</si>
  <si>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</si>
  <si>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</si>
  <si>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</si>
  <si>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</si>
  <si>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</si>
  <si>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</si>
  <si>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</si>
  <si>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</si>
  <si>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</si>
  <si>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</si>
  <si>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</si>
  <si>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</si>
  <si>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</si>
  <si>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</si>
  <si>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</si>
  <si>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</si>
  <si>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</si>
  <si>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</si>
  <si>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</si>
  <si>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</si>
  <si>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</si>
  <si>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</si>
  <si>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</si>
  <si>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</si>
  <si>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</si>
  <si>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</si>
  <si>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</si>
  <si>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</si>
  <si>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</si>
  <si>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</si>
  <si>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</si>
  <si>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</si>
  <si>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</si>
  <si>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</si>
  <si>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</si>
  <si>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</si>
  <si>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</si>
  <si>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</si>
  <si>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</si>
  <si>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</si>
  <si>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</si>
  <si>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</si>
  <si>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</si>
  <si>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</si>
  <si>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</si>
  <si>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</si>
  <si>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</si>
  <si>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</si>
  <si>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</si>
  <si>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</si>
  <si>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</si>
  <si>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</si>
  <si>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</si>
  <si>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</si>
  <si>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</si>
  <si>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</si>
  <si>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</si>
  <si>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</si>
  <si>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</si>
  <si>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</si>
  <si>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</si>
  <si>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</si>
  <si>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</si>
  <si>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</si>
  <si>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</si>
  <si>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</si>
  <si>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</si>
  <si>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</si>
  <si>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</si>
  <si>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</si>
  <si>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</si>
  <si>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</si>
  <si>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</si>
  <si>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</si>
  <si>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</si>
  <si>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</si>
  <si>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</si>
  <si>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</si>
  <si>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</si>
  <si>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</si>
  <si>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</si>
  <si>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</si>
  <si>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</si>
  <si>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</si>
  <si>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</si>
  <si>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</si>
  <si>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</si>
  <si>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</si>
  <si>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</si>
  <si>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</si>
  <si>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</si>
  <si>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</si>
  <si>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</si>
  <si>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</si>
  <si>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</si>
  <si>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</si>
  <si>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</si>
  <si>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</si>
  <si>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</si>
  <si>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</si>
  <si>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</si>
  <si>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</si>
  <si>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</si>
  <si>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</si>
  <si>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</si>
  <si>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</si>
  <si>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</si>
  <si>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</si>
  <si>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</si>
  <si>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</si>
  <si>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</si>
  <si>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</si>
  <si>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</si>
  <si>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</si>
  <si>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</si>
  <si>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</si>
  <si>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</si>
  <si>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</si>
  <si>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</si>
  <si>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</si>
  <si>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</si>
  <si>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</si>
  <si>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</si>
  <si>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</si>
  <si>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</si>
  <si>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</si>
  <si>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</si>
  <si>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</si>
  <si>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</si>
  <si>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</si>
  <si>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</si>
  <si>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</si>
  <si>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</si>
  <si>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</si>
  <si>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</si>
  <si>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</si>
  <si>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</si>
  <si>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</si>
  <si>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</si>
  <si>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</si>
  <si>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</si>
  <si>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</si>
  <si>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</si>
  <si>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</si>
  <si>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</si>
  <si>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</si>
  <si>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</si>
  <si>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</si>
  <si>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</si>
  <si>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</si>
  <si>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</si>
  <si>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</si>
  <si>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</si>
  <si>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</si>
  <si>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</si>
  <si>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</si>
  <si>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</si>
  <si>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</si>
  <si>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</si>
  <si>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</si>
  <si>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</si>
  <si>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</si>
  <si>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</si>
  <si>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</si>
  <si>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</si>
  <si>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</si>
  <si>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</si>
  <si>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</si>
  <si>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</si>
  <si>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</si>
  <si>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</si>
  <si>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</si>
  <si>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</si>
  <si>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</si>
  <si>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</si>
  <si>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</si>
  <si>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</si>
  <si>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</si>
  <si>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</si>
  <si>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</si>
  <si>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</si>
  <si>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</si>
  <si>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</si>
  <si>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</si>
  <si>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</si>
  <si>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</si>
  <si>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</si>
  <si>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</si>
  <si>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</si>
  <si>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</si>
  <si>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</si>
  <si>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</si>
  <si>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</si>
  <si>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</si>
  <si>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</si>
  <si>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</si>
  <si>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</si>
  <si>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</si>
  <si>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</si>
  <si>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</si>
  <si>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</si>
  <si>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</si>
  <si>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</si>
  <si>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</si>
  <si>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</si>
  <si>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</si>
  <si>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</si>
  <si>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</si>
  <si>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</si>
  <si>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</si>
  <si>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</si>
  <si>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</si>
  <si>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</si>
  <si>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</si>
  <si>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</si>
  <si>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</si>
  <si>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</si>
  <si>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</si>
  <si>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</si>
  <si>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</si>
  <si>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</si>
  <si>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</si>
  <si>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</si>
  <si>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</si>
  <si>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</si>
  <si>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</si>
  <si>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</si>
  <si>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</si>
  <si>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</si>
  <si>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</si>
  <si>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</si>
  <si>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</si>
  <si>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</si>
  <si>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</si>
  <si>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</si>
  <si>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</si>
  <si>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</si>
  <si>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</si>
  <si>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</si>
  <si>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</si>
  <si>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</si>
  <si>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</si>
  <si>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</si>
  <si>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</si>
  <si>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</si>
  <si>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</si>
  <si>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</si>
  <si>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</si>
  <si>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</si>
  <si>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</si>
  <si>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</si>
  <si>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</si>
  <si>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</si>
  <si>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</si>
  <si>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</si>
  <si>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</si>
  <si>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</si>
  <si>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</si>
  <si>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</si>
  <si>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</si>
  <si>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</si>
  <si>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</si>
  <si>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</si>
  <si>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</si>
  <si>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</si>
  <si>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</si>
  <si>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</si>
  <si>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</si>
  <si>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</si>
  <si>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</si>
  <si>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</si>
  <si>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</si>
  <si>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</si>
  <si>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</si>
  <si>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</si>
  <si>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</si>
  <si>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</si>
  <si>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</si>
  <si>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</si>
  <si>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</si>
  <si>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</si>
  <si>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</si>
  <si>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</si>
  <si>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</si>
  <si>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</si>
  <si>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</si>
  <si>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</si>
  <si>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</si>
  <si>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</si>
  <si>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</si>
  <si>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</si>
  <si>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</si>
  <si>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</si>
  <si>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</si>
  <si>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</si>
  <si>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</si>
  <si>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</si>
  <si>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</si>
  <si>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</si>
  <si>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</si>
  <si>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</si>
  <si>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</si>
  <si>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</si>
  <si>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</si>
  <si>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</si>
  <si>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</si>
  <si>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</si>
  <si>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</si>
  <si>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</si>
  <si>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</si>
  <si>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</si>
  <si>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</si>
  <si>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</si>
  <si>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</si>
  <si>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</si>
  <si>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</si>
  <si>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</si>
  <si>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</si>
  <si>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</si>
  <si>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</si>
  <si>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</si>
  <si>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</si>
  <si>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</si>
  <si>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</si>
  <si>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</si>
  <si>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</si>
  <si>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</si>
  <si>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</si>
  <si>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</si>
  <si>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</si>
  <si>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</si>
  <si>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</si>
  <si>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</si>
  <si>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</si>
  <si>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</si>
  <si>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</si>
  <si>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</si>
  <si>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</si>
  <si>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</si>
  <si>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</si>
  <si>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</si>
  <si>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</si>
  <si>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</si>
  <si>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</si>
  <si>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</si>
  <si>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</si>
  <si>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</si>
  <si>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</si>
  <si>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</si>
  <si>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</si>
  <si>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</si>
  <si>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</si>
  <si>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</si>
  <si>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</si>
  <si>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</si>
  <si>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</si>
  <si>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</si>
  <si>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</si>
  <si>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</si>
  <si>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</si>
  <si>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</si>
  <si>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</si>
  <si>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</si>
  <si>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</si>
  <si>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</si>
  <si>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</si>
  <si>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</si>
  <si>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</si>
  <si>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</si>
  <si>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</si>
  <si>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</si>
  <si>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</si>
  <si>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</si>
  <si>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</si>
  <si>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</si>
  <si>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</si>
  <si>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</si>
  <si>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</si>
  <si>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</si>
  <si>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</si>
  <si>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</si>
  <si>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</si>
  <si>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</si>
  <si>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</si>
  <si>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</si>
  <si>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</si>
  <si>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</si>
  <si>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</si>
  <si>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</si>
  <si>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</si>
  <si>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</si>
  <si>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</si>
  <si>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</si>
  <si>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</si>
  <si>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</si>
  <si>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</si>
  <si>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</si>
  <si>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</si>
  <si>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</si>
  <si>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</si>
  <si>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</si>
  <si>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</si>
  <si>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</si>
  <si>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</si>
  <si>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</si>
  <si>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</si>
  <si>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</si>
  <si>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</si>
  <si>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</si>
  <si>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</si>
  <si>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</si>
  <si>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</si>
  <si>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</si>
  <si>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</si>
  <si>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</si>
  <si>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</si>
  <si>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</si>
  <si>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</si>
  <si>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</si>
  <si>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</si>
  <si>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</si>
  <si>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</si>
  <si>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</si>
  <si>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</si>
  <si>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</si>
  <si>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</si>
  <si>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</si>
  <si>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</si>
  <si>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</si>
  <si>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</si>
  <si>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</si>
  <si>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</si>
  <si>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</si>
  <si>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</si>
  <si>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</si>
  <si>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</si>
  <si>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</si>
  <si>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</si>
  <si>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</si>
  <si>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</si>
  <si>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</si>
  <si>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</si>
  <si>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</si>
  <si>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</si>
  <si>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</si>
  <si>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</si>
  <si>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</si>
  <si>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</si>
  <si>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</si>
  <si>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</si>
  <si>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</si>
  <si>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</si>
  <si>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</si>
  <si>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</si>
  <si>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</si>
  <si>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</si>
  <si>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</si>
  <si>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</si>
  <si>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</si>
  <si>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</si>
  <si>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</si>
  <si>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</si>
  <si>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</si>
  <si>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</si>
  <si>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</si>
  <si>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</si>
  <si>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</si>
  <si>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</si>
  <si>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</si>
  <si>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</si>
  <si>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</si>
  <si>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</si>
  <si>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</si>
  <si>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</si>
  <si>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</si>
  <si>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</si>
  <si>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</si>
  <si>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</si>
  <si>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</si>
  <si>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</si>
  <si>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</si>
  <si>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</si>
  <si>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</si>
  <si>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</si>
  <si>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</si>
  <si>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</si>
  <si>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</si>
  <si>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</si>
  <si>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</si>
  <si>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</si>
  <si>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</si>
  <si>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</si>
  <si>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</si>
  <si>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</si>
  <si>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</si>
  <si>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</si>
  <si>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</si>
  <si>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</si>
  <si>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</si>
  <si>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</si>
  <si>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</si>
  <si>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</si>
  <si>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</si>
  <si>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</si>
  <si>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</si>
  <si>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</si>
  <si>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</si>
  <si>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</si>
  <si>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</si>
  <si>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</si>
  <si>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</si>
  <si>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</si>
  <si>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</si>
  <si>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</si>
  <si>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</si>
  <si>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</si>
  <si>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</si>
  <si>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</si>
  <si>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</si>
  <si>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</si>
  <si>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</si>
  <si>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</si>
  <si>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</si>
  <si>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</si>
  <si>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</si>
  <si>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</si>
  <si>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</si>
  <si>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</si>
  <si>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</si>
  <si>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</si>
  <si>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</si>
  <si>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</si>
  <si>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</si>
  <si>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</si>
  <si>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</si>
  <si>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</si>
  <si>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</si>
  <si>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</si>
  <si>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</si>
  <si>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</si>
  <si>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</si>
  <si>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</si>
  <si>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</si>
  <si>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</si>
  <si>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</si>
  <si>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</si>
  <si>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</si>
  <si>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</si>
  <si>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</si>
  <si>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</si>
  <si>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</si>
  <si>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</si>
  <si>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</si>
  <si>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</si>
  <si>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</si>
  <si>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</si>
  <si>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</si>
  <si>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</si>
  <si>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</si>
  <si>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</si>
  <si>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</si>
  <si>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</si>
  <si>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</si>
  <si>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</si>
  <si>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</si>
  <si>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</si>
  <si>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</si>
  <si>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</si>
  <si>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</si>
  <si>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</si>
  <si>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</si>
  <si>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</si>
  <si>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</si>
  <si>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</si>
  <si>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</si>
  <si>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</si>
  <si>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</si>
  <si>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</si>
  <si>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</si>
  <si>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</si>
  <si>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</si>
  <si>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</si>
  <si>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</si>
  <si>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</si>
  <si>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</si>
  <si>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</si>
  <si>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</si>
  <si>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</si>
  <si>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</si>
  <si>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</si>
  <si>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</si>
  <si>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</si>
  <si>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</si>
  <si>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</si>
  <si>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</si>
  <si>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</si>
  <si>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</si>
  <si>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</si>
  <si>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</si>
  <si>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</si>
  <si>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</si>
  <si>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</si>
  <si>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</si>
  <si>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</si>
  <si>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</si>
  <si>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</si>
  <si>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</si>
  <si>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</si>
  <si>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</si>
  <si>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</si>
  <si>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</si>
  <si>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</si>
  <si>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</si>
  <si>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</si>
  <si>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</si>
  <si>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</si>
  <si>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</si>
  <si>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</si>
  <si>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</si>
  <si>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</si>
  <si>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</si>
  <si>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</si>
  <si>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</si>
  <si>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</si>
  <si>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</si>
  <si>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</si>
  <si>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</si>
  <si>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</si>
  <si>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</si>
  <si>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</si>
  <si>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</si>
  <si>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</si>
  <si>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</si>
  <si>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</si>
  <si>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</si>
  <si>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</si>
  <si>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</si>
  <si>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</si>
  <si>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</si>
  <si>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</si>
  <si>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</si>
  <si>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</si>
  <si>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</si>
  <si>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</si>
  <si>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</si>
  <si>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</si>
  <si>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</si>
  <si>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</si>
  <si>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</si>
  <si>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</si>
  <si>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</si>
  <si>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</si>
  <si>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</si>
  <si>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</si>
  <si>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</si>
  <si>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</si>
  <si>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</si>
  <si>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</si>
  <si>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</si>
  <si>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</si>
  <si>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</si>
  <si>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</si>
  <si>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</si>
  <si>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</si>
  <si>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</si>
  <si>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</si>
  <si>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</si>
  <si>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</si>
  <si>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</si>
  <si>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</si>
  <si>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</si>
  <si>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</si>
  <si>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</si>
  <si>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</si>
  <si>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</si>
  <si>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</si>
  <si>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</si>
  <si>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</si>
  <si>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</si>
  <si>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</si>
  <si>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</si>
  <si>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</si>
  <si>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</si>
  <si>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</si>
  <si>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</si>
  <si>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</si>
  <si>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</si>
  <si>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</si>
  <si>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</si>
  <si>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</si>
  <si>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</si>
  <si>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</si>
  <si>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</si>
  <si>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</si>
  <si>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</si>
  <si>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</si>
  <si>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</si>
  <si>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</si>
  <si>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</si>
  <si>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</si>
  <si>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</si>
  <si>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</si>
  <si>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</si>
  <si>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</si>
  <si>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</si>
  <si>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</si>
  <si>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</si>
  <si>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</si>
  <si>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</si>
  <si>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</si>
  <si>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</si>
  <si>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</si>
  <si>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</si>
  <si>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</si>
  <si>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</si>
  <si>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</si>
  <si>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</si>
  <si>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</si>
  <si>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</si>
  <si>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</si>
  <si>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</si>
  <si>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</si>
  <si>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</si>
  <si>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</si>
  <si>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</si>
  <si>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</si>
  <si>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</si>
  <si>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</si>
  <si>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</si>
  <si>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</si>
  <si>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</si>
  <si>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</si>
  <si>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</si>
  <si>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</si>
  <si>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</si>
  <si>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</si>
  <si>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</si>
  <si>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</si>
  <si>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</si>
  <si>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</si>
  <si>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</si>
  <si>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</si>
  <si>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</si>
  <si>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</si>
  <si>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</si>
  <si>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</si>
  <si>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</si>
  <si>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</si>
  <si>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</si>
  <si>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</si>
  <si>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</si>
  <si>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</si>
  <si>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</si>
  <si>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</si>
  <si>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</si>
  <si>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</si>
  <si>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</si>
  <si>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</si>
  <si>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</si>
  <si>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</si>
  <si>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</si>
  <si>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</si>
  <si>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</si>
  <si>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</si>
  <si>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</si>
  <si>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</si>
  <si>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</si>
  <si>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</si>
  <si>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</si>
  <si>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</si>
  <si>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</si>
  <si>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</si>
  <si>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</si>
  <si>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</si>
  <si>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</si>
  <si>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</si>
  <si>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</si>
  <si>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</si>
  <si>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</si>
  <si>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</si>
  <si>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</si>
  <si>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</si>
  <si>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</si>
  <si>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</si>
  <si>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</si>
  <si>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</si>
  <si>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</si>
  <si>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</si>
  <si>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</si>
  <si>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</si>
  <si>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</si>
  <si>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</si>
  <si>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</si>
  <si>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</si>
  <si>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</si>
  <si>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</si>
  <si>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</si>
  <si>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</si>
  <si>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</si>
  <si>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</si>
  <si>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</si>
  <si>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</si>
  <si>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</si>
  <si>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</si>
  <si>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</si>
  <si>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</si>
  <si>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</si>
  <si>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</si>
  <si>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</si>
  <si>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</si>
  <si>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</si>
  <si>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</si>
  <si>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</si>
  <si>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</si>
  <si>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</si>
  <si>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</si>
  <si>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</si>
  <si>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</si>
  <si>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</si>
  <si>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</si>
  <si>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</si>
  <si>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</si>
  <si>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</si>
  <si>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</si>
  <si>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</si>
  <si>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</si>
  <si>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</si>
  <si>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</si>
  <si>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</si>
  <si>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</si>
  <si>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</si>
  <si>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</si>
  <si>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</si>
  <si>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</si>
  <si>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</si>
  <si>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</si>
  <si>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</si>
  <si>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</si>
  <si>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</si>
  <si>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</si>
  <si>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</si>
  <si>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</si>
  <si>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</si>
  <si>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</si>
  <si>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</si>
  <si>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</si>
  <si>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</si>
  <si>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</si>
  <si>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</si>
  <si>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</si>
  <si>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</si>
  <si>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</si>
  <si>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</si>
  <si>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</si>
  <si>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</si>
  <si>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</si>
  <si>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</si>
  <si>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</si>
  <si>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</si>
  <si>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</si>
  <si>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</si>
  <si>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</si>
  <si>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</si>
  <si>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</si>
  <si>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</si>
  <si>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</si>
  <si>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</si>
  <si>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</si>
  <si>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</si>
  <si>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</si>
  <si>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</si>
  <si>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</si>
  <si>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</si>
  <si>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</si>
  <si>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</si>
  <si>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</si>
  <si>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</si>
  <si>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</si>
  <si>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</si>
  <si>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</si>
  <si>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</si>
  <si>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</si>
  <si>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</si>
  <si>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</si>
  <si>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</si>
  <si>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</si>
  <si>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</si>
  <si>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</si>
  <si>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</si>
  <si>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</si>
  <si>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</si>
  <si>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</si>
  <si>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</si>
  <si>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</si>
  <si>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</si>
  <si>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</si>
  <si>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</si>
  <si>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</si>
  <si>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</si>
  <si>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</si>
  <si>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</si>
  <si>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</si>
  <si>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</si>
  <si>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</si>
  <si>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</si>
  <si>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</si>
  <si>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</si>
  <si>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</si>
  <si>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</si>
  <si>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</si>
  <si>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</si>
  <si>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</si>
  <si>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</si>
  <si>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</si>
  <si>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</si>
  <si>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</si>
  <si>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</si>
  <si>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</si>
  <si>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</si>
  <si>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</si>
  <si>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</si>
  <si>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</si>
  <si>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</si>
  <si>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</si>
  <si>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</si>
  <si>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</si>
  <si>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</si>
  <si>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</si>
  <si>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</si>
  <si>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</si>
  <si>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</si>
  <si>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</si>
  <si>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</si>
  <si>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</si>
  <si>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</si>
  <si>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</si>
  <si>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</si>
  <si>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</si>
  <si>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</si>
  <si>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</si>
  <si>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</si>
  <si>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</si>
  <si>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</si>
  <si>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</si>
  <si>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</si>
  <si>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</si>
  <si>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</si>
  <si>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</si>
  <si>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</si>
  <si>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</si>
  <si>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</si>
  <si>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</si>
  <si>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</si>
  <si>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</si>
  <si>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</si>
  <si>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</si>
  <si>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</si>
  <si>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</si>
  <si>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</si>
  <si>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</si>
  <si>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</si>
  <si>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</si>
  <si>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</si>
  <si>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</si>
  <si>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</si>
  <si>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</si>
  <si>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</si>
  <si>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</si>
  <si>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</si>
  <si>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</si>
  <si>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</si>
  <si>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</si>
  <si>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</si>
  <si>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</si>
  <si>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</si>
  <si>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</si>
  <si>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</si>
  <si>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</si>
  <si>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</si>
  <si>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</si>
  <si>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</si>
  <si>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</si>
  <si>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</si>
  <si>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</si>
  <si>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</si>
  <si>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</si>
  <si>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</si>
  <si>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</si>
  <si>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</si>
  <si>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</si>
  <si>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</si>
  <si>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</si>
  <si>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</si>
  <si>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</si>
  <si>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</si>
  <si>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</si>
  <si>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</si>
  <si>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</si>
  <si>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</si>
  <si>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</si>
  <si>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</si>
  <si>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</si>
  <si>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</si>
  <si>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</si>
  <si>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</si>
  <si>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</si>
  <si>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</si>
  <si>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</si>
  <si>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</si>
  <si>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</si>
  <si>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</si>
  <si>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</si>
  <si>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</si>
  <si>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</si>
  <si>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</si>
  <si>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</si>
  <si>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</si>
  <si>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</si>
  <si>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</si>
  <si>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</si>
  <si>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</si>
  <si>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</si>
  <si>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</si>
  <si>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</si>
  <si>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</si>
  <si>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</si>
  <si>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</si>
  <si>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</si>
  <si>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</si>
  <si>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</si>
  <si>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</si>
  <si>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</si>
  <si>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</si>
  <si>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</si>
  <si>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</si>
  <si>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</si>
  <si>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</si>
  <si>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</si>
  <si>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</si>
  <si>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</si>
  <si>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</si>
  <si>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</si>
  <si>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</si>
  <si>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</si>
  <si>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</si>
  <si>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</si>
  <si>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</si>
  <si>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</si>
  <si>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</si>
  <si>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</si>
  <si>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</si>
  <si>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</si>
  <si>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</si>
  <si>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</si>
  <si>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</si>
  <si>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</si>
  <si>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</si>
  <si>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</si>
  <si>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</si>
  <si>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</si>
  <si>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</si>
  <si>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</si>
  <si>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</si>
  <si>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</si>
  <si>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</si>
  <si>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</si>
  <si>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</si>
  <si>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</si>
  <si>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</si>
  <si>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</si>
  <si>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</si>
  <si>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</si>
  <si>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</si>
  <si>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</si>
  <si>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</si>
  <si>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</si>
  <si>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</si>
  <si>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</si>
  <si>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</si>
  <si>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</si>
  <si>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</si>
  <si>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</si>
  <si>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</si>
  <si>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</si>
  <si>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</si>
  <si>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</si>
  <si>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</si>
  <si>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</si>
  <si>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</si>
  <si>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</si>
  <si>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</si>
  <si>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</si>
  <si>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</si>
  <si>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</si>
  <si>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</si>
  <si>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</si>
  <si>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</si>
  <si>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</si>
  <si>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</si>
  <si>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</si>
  <si>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</si>
  <si>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</si>
  <si>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</si>
  <si>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</si>
  <si>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</si>
  <si>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</si>
  <si>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</si>
  <si>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</si>
  <si>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</si>
  <si>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</si>
  <si>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</si>
  <si>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</si>
  <si>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</si>
  <si>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</si>
  <si>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</si>
  <si>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</si>
  <si>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</si>
  <si>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</si>
  <si>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</si>
  <si>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</si>
  <si>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</si>
  <si>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</si>
  <si>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</si>
  <si>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</si>
  <si>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</si>
  <si>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</si>
  <si>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</si>
  <si>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</si>
  <si>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</si>
  <si>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</si>
  <si>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</si>
  <si>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</si>
  <si>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</si>
  <si>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</si>
  <si>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</si>
  <si>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</si>
  <si>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</si>
  <si>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</si>
  <si>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</si>
  <si>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</si>
  <si>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</si>
  <si>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</si>
  <si>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</si>
  <si>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</si>
  <si>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</si>
  <si>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</si>
  <si>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</si>
  <si>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</si>
  <si>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</si>
  <si>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</si>
  <si>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</si>
  <si>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</si>
  <si>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</si>
  <si>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</si>
  <si>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</si>
  <si>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</si>
  <si>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</si>
  <si>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</si>
  <si>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</si>
  <si>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</si>
  <si>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</si>
  <si>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</si>
  <si>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</si>
  <si>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</si>
  <si>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</si>
  <si>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</si>
  <si>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</si>
  <si>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</si>
  <si>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</si>
  <si>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</si>
  <si>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</si>
  <si>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</si>
  <si>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</si>
  <si>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</si>
  <si>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</si>
  <si>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</si>
  <si>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</si>
  <si>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</si>
  <si>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</si>
  <si>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</si>
  <si>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</si>
  <si>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</si>
  <si>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</si>
  <si>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</si>
  <si>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</si>
  <si>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</si>
  <si>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</si>
  <si>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</si>
  <si>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</si>
  <si>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</si>
  <si>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</si>
  <si>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</si>
  <si>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</si>
  <si>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</si>
  <si>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</si>
  <si>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</si>
  <si>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</si>
  <si>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</si>
  <si>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</si>
  <si>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</si>
  <si>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</si>
  <si>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</si>
  <si>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</si>
  <si>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</si>
  <si>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</si>
  <si>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</si>
  <si>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</si>
  <si>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</si>
  <si>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</si>
  <si>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</si>
  <si>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</si>
  <si>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</si>
  <si>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</si>
  <si>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</si>
  <si>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</si>
  <si>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</si>
  <si>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</si>
  <si>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</si>
  <si>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</si>
  <si>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</si>
  <si>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</si>
  <si>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</si>
  <si>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</si>
  <si>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</si>
  <si>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</si>
  <si>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</si>
  <si>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</si>
  <si>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</si>
  <si>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</si>
  <si>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</si>
  <si>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</si>
  <si>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</si>
  <si>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</si>
  <si>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</si>
  <si>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</si>
  <si>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</si>
  <si>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</si>
  <si>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</si>
  <si>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</si>
  <si>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</si>
  <si>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</si>
  <si>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</si>
  <si>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</si>
  <si>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</si>
  <si>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</si>
  <si>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</si>
  <si>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</si>
  <si>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</si>
  <si>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</si>
  <si>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</si>
  <si>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</si>
  <si>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</si>
  <si>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</si>
  <si>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</si>
  <si>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</si>
  <si>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</si>
  <si>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</si>
  <si>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</si>
  <si>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</si>
  <si>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</si>
  <si>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</si>
  <si>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</si>
  <si>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</si>
  <si>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</si>
  <si>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</si>
  <si>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</si>
  <si>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</si>
  <si>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</si>
  <si>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</si>
  <si>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</si>
  <si>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</si>
  <si>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</si>
  <si>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</si>
  <si>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</si>
  <si>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</si>
  <si>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</si>
  <si>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</si>
  <si>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</si>
  <si>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</si>
  <si>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</si>
  <si>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</si>
  <si>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</si>
  <si>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</si>
  <si>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</si>
  <si>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</si>
  <si>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</si>
  <si>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</si>
  <si>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</si>
  <si>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</si>
  <si>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</si>
  <si>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</si>
  <si>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</si>
  <si>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</si>
  <si>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</si>
  <si>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</si>
  <si>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</si>
  <si>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</si>
  <si>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</si>
  <si>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</si>
  <si>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</si>
  <si>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</si>
  <si>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</si>
  <si>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</si>
  <si>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</si>
  <si>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</si>
  <si>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</si>
  <si>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</si>
  <si>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</si>
  <si>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</si>
  <si>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</si>
  <si>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</si>
  <si>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</si>
  <si>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</si>
  <si>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</si>
  <si>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</si>
  <si>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</si>
  <si>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</si>
  <si>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</si>
  <si>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</si>
  <si>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</si>
  <si>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</si>
  <si>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</si>
  <si>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</si>
  <si>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</si>
  <si>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</si>
  <si>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</si>
  <si>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</si>
  <si>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</si>
  <si>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</si>
  <si>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</si>
  <si>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</si>
  <si>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</si>
  <si>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</si>
  <si>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</si>
  <si>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</si>
  <si>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</si>
  <si>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</si>
  <si>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</si>
  <si>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</si>
  <si>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</si>
  <si>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</si>
  <si>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</si>
  <si>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</si>
  <si>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</si>
  <si>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</si>
  <si>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</si>
  <si>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</si>
  <si>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</si>
  <si>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</si>
  <si>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</si>
  <si>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</si>
  <si>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</si>
  <si>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</si>
  <si>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</si>
  <si>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</si>
  <si>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</si>
  <si>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</si>
  <si>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</si>
  <si>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</si>
  <si>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</si>
  <si>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</si>
  <si>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</si>
  <si>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</si>
  <si>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</si>
  <si>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</si>
  <si>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</si>
  <si>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</si>
  <si>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</si>
  <si>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</si>
  <si>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</si>
  <si>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</si>
  <si>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</si>
  <si>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</si>
  <si>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</si>
  <si>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</si>
  <si>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</si>
  <si>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</si>
  <si>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</si>
  <si>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</si>
  <si>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</si>
  <si>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</si>
  <si>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</si>
  <si>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</si>
  <si>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</si>
  <si>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</si>
  <si>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</si>
  <si>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</si>
  <si>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</si>
  <si>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</si>
  <si>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</si>
  <si>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</si>
  <si>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</si>
  <si>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</si>
  <si>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</si>
  <si>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</si>
  <si>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</si>
  <si>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</si>
  <si>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</si>
  <si>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</si>
  <si>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</si>
  <si>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</si>
  <si>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</si>
  <si>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</si>
  <si>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</si>
  <si>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</si>
  <si>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</si>
  <si>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</si>
  <si>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</si>
  <si>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</si>
  <si>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</si>
  <si>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</si>
  <si>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</si>
  <si>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</si>
  <si>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</si>
  <si>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</si>
  <si>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</si>
  <si>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</si>
  <si>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</si>
  <si>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</si>
  <si>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</si>
  <si>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</si>
  <si>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</si>
  <si>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</si>
  <si>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</si>
  <si>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</si>
  <si>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</si>
  <si>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</si>
  <si>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</si>
  <si>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</si>
  <si>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</si>
  <si>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</si>
  <si>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</si>
  <si>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</si>
  <si>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</si>
  <si>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</si>
  <si>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</si>
  <si>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</si>
  <si>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</si>
  <si>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</si>
  <si>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</si>
  <si>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</si>
  <si>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</si>
  <si>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</si>
  <si>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</si>
  <si>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</si>
  <si>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</si>
  <si>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</si>
  <si>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</si>
  <si>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</si>
  <si>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</si>
  <si>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</si>
  <si>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</si>
  <si>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</si>
  <si>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</si>
  <si>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</si>
  <si>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</si>
  <si>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</si>
  <si>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</si>
  <si>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</si>
  <si>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</si>
  <si>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</si>
  <si>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</si>
  <si>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</si>
  <si>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</si>
  <si>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</si>
  <si>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</si>
  <si>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</si>
  <si>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</si>
  <si>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</si>
  <si>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</si>
  <si>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</si>
  <si>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</si>
  <si>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</si>
  <si>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</si>
  <si>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</si>
  <si>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</si>
  <si>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</si>
  <si>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</si>
  <si>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</si>
  <si>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</si>
  <si>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</si>
  <si>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</si>
  <si>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</si>
  <si>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</si>
  <si>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</si>
  <si>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</si>
  <si>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</si>
  <si>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</si>
  <si>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</si>
  <si>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</si>
  <si>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</si>
  <si>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</si>
  <si>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</si>
  <si>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</si>
  <si>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</si>
  <si>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</si>
  <si>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</si>
  <si>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</si>
  <si>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</si>
  <si>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</si>
  <si>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</si>
  <si>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</si>
  <si>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</si>
  <si>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</si>
  <si>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</si>
  <si>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</si>
  <si>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</si>
  <si>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</si>
  <si>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</si>
  <si>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</si>
  <si>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</si>
  <si>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</si>
  <si>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</si>
  <si>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</si>
  <si>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</si>
  <si>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</si>
  <si>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</si>
  <si>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</si>
  <si>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</si>
  <si>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</si>
  <si>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</si>
  <si>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</si>
  <si>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</si>
  <si>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</si>
  <si>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</si>
  <si>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</si>
  <si>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</si>
  <si>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</si>
  <si>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</si>
  <si>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</si>
  <si>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</si>
  <si>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</si>
  <si>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</si>
  <si>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</si>
  <si>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</si>
  <si>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</si>
  <si>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</si>
  <si>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</si>
  <si>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</si>
  <si>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</si>
  <si>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</si>
  <si>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</si>
  <si>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</si>
  <si>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</si>
  <si>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</si>
  <si>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</si>
  <si>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</si>
  <si>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</si>
  <si>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</si>
  <si>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</si>
  <si>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</si>
  <si>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</si>
  <si>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</si>
  <si>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</si>
  <si>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</si>
  <si>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</si>
  <si>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</si>
  <si>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</si>
  <si>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</si>
  <si>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</si>
  <si>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</si>
  <si>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</si>
  <si>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</si>
  <si>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</si>
  <si>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</si>
  <si>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</si>
  <si>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</si>
  <si>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</si>
  <si>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</si>
  <si>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</si>
  <si>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</si>
  <si>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</si>
  <si>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</si>
  <si>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</si>
  <si>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</si>
  <si>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</si>
  <si>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</si>
  <si>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</si>
  <si>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</si>
  <si>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</si>
  <si>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</si>
  <si>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</si>
  <si>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</si>
  <si>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</si>
  <si>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</si>
  <si>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</si>
  <si>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</si>
  <si>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</si>
  <si>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</si>
  <si>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</si>
  <si>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</si>
  <si>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</si>
  <si>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</si>
  <si>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</si>
  <si>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</si>
  <si>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</si>
  <si>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</si>
  <si>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</si>
  <si>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</si>
  <si>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</si>
  <si>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</si>
  <si>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</si>
  <si>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</si>
  <si>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</si>
  <si>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</si>
  <si>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</si>
  <si>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</si>
  <si>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</si>
  <si>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</si>
  <si>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</si>
  <si>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</si>
  <si>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</si>
  <si>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</si>
  <si>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</si>
  <si>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</si>
  <si>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</si>
  <si>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</si>
  <si>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</si>
  <si>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</si>
  <si>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</si>
  <si>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</si>
  <si>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</si>
  <si>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</si>
  <si>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</si>
  <si>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</si>
  <si>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</si>
  <si>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</si>
  <si>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</si>
  <si>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</si>
  <si>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</si>
  <si>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</si>
  <si>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</si>
  <si>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</si>
  <si>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</si>
  <si>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</si>
  <si>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</si>
  <si>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</si>
  <si>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</si>
  <si>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</si>
  <si>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</si>
  <si>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</si>
  <si>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</si>
  <si>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</si>
  <si>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</si>
  <si>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</si>
  <si>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</si>
  <si>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</si>
  <si>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</si>
  <si>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</si>
  <si>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</si>
  <si>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</si>
  <si>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</si>
  <si>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</si>
  <si>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</si>
  <si>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</si>
  <si>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</si>
  <si>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</si>
  <si>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</si>
  <si>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</si>
  <si>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</si>
  <si>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</si>
  <si>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</si>
  <si>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</si>
  <si>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</si>
  <si>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</si>
  <si>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</si>
  <si>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</si>
  <si>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</si>
  <si>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</si>
  <si>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</si>
  <si>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</si>
  <si>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</si>
  <si>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</si>
  <si>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</si>
  <si>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</si>
  <si>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</si>
  <si>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</si>
  <si>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</si>
  <si>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</si>
  <si>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</si>
  <si>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</si>
  <si>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</si>
  <si>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</si>
  <si>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</si>
  <si>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</si>
  <si>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</si>
  <si>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</si>
  <si>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</si>
  <si>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</si>
  <si>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</si>
  <si>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</si>
  <si>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</si>
  <si>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</si>
  <si>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</si>
  <si>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</si>
  <si>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</si>
  <si>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</si>
  <si>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</si>
  <si>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</si>
  <si>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</si>
  <si>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</si>
  <si>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</si>
  <si>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</si>
  <si>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</si>
  <si>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</si>
  <si>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</si>
  <si>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</si>
  <si>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</si>
  <si>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</si>
  <si>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</si>
  <si>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</si>
  <si>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</si>
  <si>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</si>
  <si>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</si>
  <si>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</si>
  <si>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</si>
  <si>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</si>
  <si>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</si>
  <si>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</si>
  <si>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</si>
  <si>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</si>
  <si>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</si>
  <si>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</si>
  <si>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</si>
  <si>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</si>
  <si>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</si>
  <si>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</si>
  <si>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</si>
  <si>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</si>
  <si>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</si>
  <si>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</si>
  <si>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</si>
  <si>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</si>
  <si>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</si>
  <si>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</si>
  <si>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</si>
  <si>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</si>
  <si>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</si>
  <si>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</si>
  <si>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</si>
  <si>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</si>
  <si>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</si>
  <si>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</si>
  <si>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</si>
  <si>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</si>
  <si>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</si>
  <si>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</si>
  <si>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</si>
  <si>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</si>
  <si>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</si>
  <si>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</si>
  <si>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</si>
  <si>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</si>
  <si>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</si>
  <si>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</si>
  <si>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</si>
  <si>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</si>
  <si>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</si>
  <si>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</si>
  <si>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</si>
  <si>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</si>
  <si>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</si>
  <si>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</si>
  <si>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</si>
  <si>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</si>
  <si>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</si>
  <si>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</si>
  <si>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</si>
  <si>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</si>
  <si>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</si>
  <si>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</si>
  <si>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</si>
  <si>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</si>
  <si>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</si>
  <si>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</si>
  <si>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</si>
  <si>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</si>
  <si>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</si>
  <si>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</si>
  <si>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</si>
  <si>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</si>
  <si>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</si>
  <si>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</si>
  <si>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</si>
  <si>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</si>
  <si>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</si>
  <si>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</si>
  <si>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</si>
  <si>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</si>
  <si>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</si>
  <si>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</si>
  <si>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</si>
  <si>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</si>
  <si>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</si>
  <si>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</si>
  <si>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</si>
  <si>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</si>
  <si>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</si>
  <si>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</si>
  <si>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</si>
  <si>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</si>
  <si>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</si>
  <si>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</si>
  <si>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</si>
  <si>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</si>
  <si>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</si>
  <si>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</si>
  <si>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</si>
  <si>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</si>
  <si>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</si>
  <si>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</si>
  <si>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</si>
  <si>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</si>
  <si>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</si>
  <si>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</si>
  <si>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</si>
  <si>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</si>
  <si>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</si>
  <si>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</si>
  <si>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</si>
  <si>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</si>
  <si>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</si>
  <si>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</si>
  <si>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</si>
  <si>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</si>
  <si>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</si>
  <si>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</si>
  <si>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</si>
  <si>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</si>
  <si>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</si>
  <si>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</si>
  <si>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</si>
  <si>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</si>
  <si>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</si>
  <si>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</si>
  <si>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</si>
  <si>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</si>
  <si>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</si>
  <si>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</si>
  <si>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</si>
  <si>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</si>
  <si>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</si>
  <si>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</si>
  <si>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</si>
  <si>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</si>
  <si>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</si>
  <si>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</si>
  <si>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</si>
  <si>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</si>
  <si>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</si>
  <si>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</si>
  <si>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</si>
  <si>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</si>
  <si>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</si>
  <si>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</si>
  <si>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</si>
  <si>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</si>
  <si>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</si>
  <si>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</si>
  <si>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</si>
  <si>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</si>
  <si>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</si>
  <si>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</si>
  <si>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</si>
  <si>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</si>
  <si>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</si>
  <si>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</si>
  <si>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</si>
  <si>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</si>
  <si>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</si>
  <si>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</si>
  <si>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</si>
  <si>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</si>
  <si>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</si>
  <si>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</si>
  <si>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</si>
  <si>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</si>
  <si>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</si>
  <si>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</si>
  <si>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</si>
  <si>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</si>
  <si>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</si>
  <si>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</si>
  <si>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</si>
  <si>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</si>
  <si>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</si>
  <si>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</si>
  <si>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</si>
  <si>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</si>
  <si>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</si>
  <si>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</si>
  <si>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</si>
  <si>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</si>
  <si>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</si>
  <si>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</si>
  <si>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</si>
  <si>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</si>
  <si>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</si>
  <si>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</si>
  <si>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</si>
  <si>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</si>
  <si>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</si>
  <si>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</si>
  <si>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</si>
  <si>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</si>
  <si>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</si>
  <si>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</si>
  <si>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</si>
  <si>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</si>
  <si>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</si>
  <si>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</si>
  <si>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</si>
  <si>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</si>
  <si>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</si>
  <si>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</si>
  <si>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</si>
  <si>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</si>
  <si>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</si>
  <si>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</si>
  <si>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</si>
  <si>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</si>
  <si>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</si>
  <si>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</si>
  <si>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</si>
  <si>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</si>
  <si>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</si>
  <si>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</si>
  <si>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</si>
  <si>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</si>
  <si>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</si>
  <si>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</si>
  <si>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</si>
  <si>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</si>
  <si>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</si>
  <si>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</si>
  <si>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</si>
  <si>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</si>
  <si>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</si>
  <si>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</si>
  <si>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</si>
  <si>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</si>
  <si>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</si>
  <si>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</si>
  <si>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</si>
  <si>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</si>
  <si>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</si>
  <si>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</si>
  <si>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</si>
  <si>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</si>
  <si>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</si>
  <si>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</si>
  <si>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</si>
  <si>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</si>
  <si>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</si>
  <si>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</si>
  <si>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</si>
  <si>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</si>
  <si>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</si>
  <si>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</si>
  <si>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</si>
  <si>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</si>
  <si>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</si>
  <si>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</si>
  <si>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</si>
  <si>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</si>
  <si>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</si>
  <si>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</si>
  <si>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</si>
  <si>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</si>
  <si>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</si>
  <si>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</si>
  <si>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</si>
  <si>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</si>
  <si>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</si>
  <si>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</si>
  <si>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</si>
  <si>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</si>
  <si>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</si>
  <si>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</si>
  <si>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</si>
  <si>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</si>
  <si>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</si>
  <si>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</si>
  <si>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</si>
  <si>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</si>
  <si>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</si>
  <si>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</si>
  <si>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</si>
  <si>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</si>
  <si>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</si>
  <si>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</si>
  <si>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</si>
  <si>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</si>
  <si>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</si>
  <si>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</si>
  <si>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</si>
  <si>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</si>
  <si>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</si>
  <si>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</si>
  <si>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</si>
  <si>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</si>
  <si>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</si>
  <si>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</si>
  <si>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</si>
  <si>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</si>
  <si>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</si>
  <si>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</si>
  <si>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</si>
  <si>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</si>
  <si>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</si>
  <si>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</si>
  <si>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</si>
  <si>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</si>
  <si>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</si>
  <si>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</si>
  <si>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</si>
  <si>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</si>
  <si>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</si>
  <si>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</si>
  <si>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</si>
  <si>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</si>
  <si>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</si>
  <si>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</si>
  <si>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</si>
  <si>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</si>
  <si>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</si>
  <si>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</si>
  <si>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</si>
  <si>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</si>
  <si>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</si>
  <si>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</si>
  <si>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</si>
  <si>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</si>
  <si>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</si>
  <si>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</si>
  <si>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</si>
  <si>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</si>
  <si>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</si>
  <si>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</si>
  <si>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</si>
  <si>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</si>
  <si>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</si>
  <si>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</si>
  <si>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</si>
  <si>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</si>
  <si>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</si>
  <si>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</si>
  <si>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</si>
  <si>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</si>
  <si>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</si>
  <si>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</si>
  <si>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</si>
  <si>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</si>
  <si>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</si>
  <si>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</si>
  <si>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</si>
  <si>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</si>
  <si>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</si>
  <si>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</si>
  <si>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</si>
  <si>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</si>
  <si>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</si>
  <si>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</si>
  <si>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</si>
  <si>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</si>
  <si>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</si>
  <si>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</si>
  <si>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</si>
  <si>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</si>
  <si>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</si>
  <si>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</si>
  <si>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</si>
  <si>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</si>
  <si>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</si>
  <si>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</si>
  <si>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</si>
  <si>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</si>
  <si>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</si>
  <si>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</si>
  <si>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</si>
  <si>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</si>
  <si>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</si>
  <si>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</si>
  <si>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</si>
  <si>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</si>
  <si>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</si>
  <si>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</si>
  <si>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</si>
  <si>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</si>
  <si>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</si>
  <si>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</si>
  <si>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</si>
  <si>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</si>
  <si>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</si>
  <si>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</si>
  <si>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</si>
  <si>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</si>
  <si>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</si>
  <si>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</si>
  <si>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</si>
  <si>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</si>
  <si>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</si>
  <si>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</si>
  <si>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</si>
  <si>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</si>
  <si>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</si>
  <si>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</si>
  <si>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</si>
  <si>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</si>
  <si>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</si>
  <si>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</si>
  <si>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</si>
  <si>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</si>
  <si>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</si>
  <si>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</si>
  <si>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</si>
  <si>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</si>
  <si>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</si>
  <si>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</si>
  <si>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</si>
  <si>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</si>
  <si>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</si>
  <si>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</si>
  <si>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</si>
  <si>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</si>
  <si>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</si>
  <si>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</si>
  <si>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</si>
  <si>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</si>
  <si>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</si>
  <si>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</si>
  <si>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</si>
  <si>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</si>
  <si>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</si>
  <si>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</si>
  <si>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</si>
  <si>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</si>
  <si>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</si>
  <si>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</si>
  <si>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</si>
  <si>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</si>
  <si>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</si>
  <si>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</si>
  <si>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</si>
  <si>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</si>
  <si>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</si>
  <si>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</si>
  <si>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</si>
  <si>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</si>
  <si>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</si>
  <si>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</si>
  <si>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</si>
  <si>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</si>
  <si>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</si>
  <si>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</si>
  <si>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</si>
  <si>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</si>
  <si>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</si>
  <si>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</si>
  <si>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</si>
  <si>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</si>
  <si>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</si>
  <si>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</si>
  <si>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</si>
  <si>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</si>
  <si>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</si>
  <si>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</si>
  <si>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</si>
  <si>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</si>
  <si>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</si>
  <si>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</si>
  <si>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</si>
  <si>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</si>
  <si>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</si>
  <si>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</si>
  <si>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</si>
  <si>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</si>
  <si>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</si>
  <si>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</si>
  <si>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</si>
  <si>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</si>
  <si>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</si>
  <si>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</si>
  <si>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</si>
  <si>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</si>
  <si>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</si>
  <si>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</si>
  <si>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</si>
  <si>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</si>
  <si>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</si>
  <si>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</si>
  <si>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</si>
  <si>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</si>
  <si>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</si>
  <si>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</si>
  <si>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</si>
  <si>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</si>
  <si>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</si>
  <si>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</si>
  <si>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</si>
  <si>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</si>
  <si>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</si>
  <si>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</si>
  <si>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</si>
  <si>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</si>
  <si>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</si>
  <si>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</si>
  <si>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</si>
  <si>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</si>
  <si>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</si>
  <si>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</si>
  <si>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</si>
  <si>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</si>
  <si>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</si>
  <si>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</si>
  <si>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</si>
  <si>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</si>
  <si>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</si>
  <si>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</si>
  <si>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</si>
  <si>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</si>
  <si>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</si>
  <si>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</si>
  <si>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</si>
  <si>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</si>
  <si>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</si>
  <si>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</si>
  <si>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</si>
  <si>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</si>
  <si>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</si>
  <si>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</si>
  <si>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</si>
  <si>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</si>
  <si>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</si>
  <si>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</si>
  <si>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</si>
  <si>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</si>
  <si>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</si>
  <si>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</si>
  <si>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</si>
  <si>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</si>
  <si>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</si>
  <si>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</si>
  <si>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</si>
  <si>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</si>
  <si>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</si>
  <si>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</si>
  <si>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</si>
  <si>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</si>
  <si>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</si>
  <si>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</si>
  <si>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</si>
  <si>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</si>
  <si>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</si>
  <si>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</si>
  <si>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</si>
  <si>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</si>
  <si>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</si>
  <si>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</si>
  <si>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</si>
  <si>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</si>
  <si>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</si>
  <si>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</si>
  <si>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</si>
  <si>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</si>
  <si>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</si>
  <si>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</si>
  <si>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</si>
  <si>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</si>
  <si>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</si>
  <si>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</si>
  <si>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</si>
  <si>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</si>
  <si>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</si>
  <si>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</si>
  <si>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</si>
  <si>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</si>
  <si>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</si>
  <si>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</si>
  <si>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</si>
  <si>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</si>
  <si>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</si>
  <si>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</si>
  <si>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</si>
  <si>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</si>
  <si>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</si>
  <si>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</si>
  <si>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</si>
  <si>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</si>
  <si>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</si>
  <si>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</si>
  <si>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</si>
  <si>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</si>
  <si>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</si>
  <si>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</si>
  <si>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</si>
  <si>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</si>
  <si>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</si>
  <si>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</si>
  <si>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</si>
  <si>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</si>
  <si>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</si>
  <si>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</si>
  <si>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</si>
  <si>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</si>
  <si>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</si>
  <si>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</si>
  <si>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</si>
  <si>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</si>
  <si>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</si>
  <si>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</si>
  <si>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</si>
  <si>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</si>
  <si>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</si>
  <si>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</si>
  <si>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</si>
  <si>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</si>
  <si>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</si>
  <si>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</si>
  <si>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</si>
  <si>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</si>
  <si>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</si>
  <si>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</si>
  <si>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</si>
  <si>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</si>
  <si>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</si>
  <si>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</si>
  <si>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</si>
  <si>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</si>
  <si>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</si>
  <si>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</si>
  <si>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</si>
  <si>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</si>
  <si>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</si>
  <si>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</si>
  <si>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</si>
  <si>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</si>
  <si>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</si>
  <si>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</si>
  <si>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</si>
  <si>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</si>
  <si>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</si>
  <si>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</si>
  <si>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</si>
  <si>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</si>
  <si>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</si>
  <si>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</si>
  <si>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</si>
  <si>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</si>
  <si>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</si>
  <si>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</si>
  <si>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</si>
  <si>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</si>
  <si>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</si>
  <si>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</si>
  <si>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</si>
  <si>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</si>
  <si>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</si>
  <si>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</si>
  <si>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</si>
  <si>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</si>
  <si>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</si>
  <si>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</si>
  <si>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</si>
  <si>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</si>
  <si>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</si>
  <si>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</si>
  <si>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</si>
  <si>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</si>
  <si>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</si>
  <si>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</si>
  <si>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</si>
  <si>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</si>
  <si>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</si>
  <si>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</si>
  <si>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</si>
  <si>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</si>
  <si>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</si>
  <si>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</si>
  <si>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</si>
  <si>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</si>
  <si>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</si>
  <si>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</si>
  <si>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</si>
  <si>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</si>
  <si>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</si>
  <si>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</si>
  <si>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</si>
  <si>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</si>
  <si>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</si>
  <si>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</si>
  <si>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</si>
  <si>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</si>
  <si>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</si>
  <si>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</si>
  <si>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</si>
  <si>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</si>
  <si>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</si>
  <si>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</si>
  <si>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</si>
  <si>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</si>
  <si>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</si>
  <si>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</si>
  <si>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</si>
  <si>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</si>
  <si>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</si>
  <si>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</si>
  <si>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</si>
  <si>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</si>
  <si>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</si>
  <si>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</si>
  <si>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</si>
  <si>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</si>
  <si>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</si>
  <si>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</si>
  <si>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</si>
  <si>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</si>
  <si>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</si>
  <si>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</si>
  <si>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</si>
  <si>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</si>
  <si>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</si>
  <si>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</si>
  <si>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</si>
  <si>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</si>
  <si>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</si>
  <si>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</si>
  <si>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</si>
  <si>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</si>
  <si>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</si>
  <si>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</si>
  <si>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</si>
  <si>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</si>
  <si>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</si>
  <si>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</si>
  <si>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</si>
  <si>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</si>
  <si>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</si>
  <si>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</si>
  <si>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</si>
  <si>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</si>
  <si>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</si>
  <si>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</si>
  <si>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</si>
  <si>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</si>
  <si>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</si>
  <si>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</si>
  <si>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</si>
  <si>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</si>
  <si>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</si>
  <si>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</si>
  <si>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</si>
  <si>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</si>
  <si>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</si>
  <si>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</si>
  <si>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</si>
  <si>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</si>
  <si>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</si>
  <si>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</si>
  <si>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</si>
  <si>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</si>
  <si>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</si>
  <si>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</si>
  <si>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</si>
  <si>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</si>
  <si>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</si>
  <si>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</si>
  <si>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</si>
  <si>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</si>
  <si>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</si>
  <si>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</si>
  <si>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</si>
  <si>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</si>
  <si>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</si>
  <si>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</si>
  <si>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</si>
  <si>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</si>
  <si>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</si>
  <si>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</si>
  <si>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</si>
  <si>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</si>
  <si>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</si>
  <si>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</si>
  <si>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</si>
  <si>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</si>
  <si>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</si>
  <si>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</si>
  <si>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</si>
  <si>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</si>
  <si>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</si>
  <si>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</si>
  <si>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</si>
  <si>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</si>
  <si>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</si>
  <si>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</si>
  <si>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</si>
  <si>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</si>
  <si>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</si>
  <si>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</si>
  <si>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</si>
  <si>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</si>
  <si>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</si>
  <si>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</si>
  <si>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</si>
  <si>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</si>
  <si>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</si>
  <si>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</si>
  <si>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</si>
  <si>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</si>
  <si>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</si>
  <si>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</si>
  <si>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</si>
  <si>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</si>
  <si>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</si>
  <si>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</si>
  <si>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</si>
  <si>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</si>
  <si>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</si>
  <si>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</si>
  <si>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</si>
  <si>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</si>
  <si>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</si>
  <si>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</si>
  <si>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</si>
  <si>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</si>
  <si>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</si>
  <si>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</si>
  <si>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</si>
  <si>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</si>
  <si>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</si>
  <si>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</si>
  <si>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</si>
  <si>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</si>
  <si>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</si>
  <si>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</si>
  <si>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</si>
  <si>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</si>
  <si>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</si>
  <si>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</si>
  <si>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</si>
  <si>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</si>
  <si>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</si>
  <si>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</si>
  <si>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</si>
  <si>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</si>
  <si>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</si>
  <si>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</si>
  <si>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</si>
  <si>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</si>
  <si>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</si>
  <si>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</si>
  <si>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</si>
  <si>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</si>
  <si>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</si>
  <si>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</si>
  <si>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</si>
  <si>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</si>
  <si>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</si>
  <si>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</si>
  <si>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</si>
  <si>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</si>
  <si>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</si>
  <si>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</si>
  <si>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</si>
  <si>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</si>
  <si>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</si>
  <si>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</si>
  <si>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</si>
  <si>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</si>
  <si>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</si>
  <si>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</si>
  <si>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</si>
  <si>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</si>
  <si>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</si>
  <si>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</si>
  <si>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</si>
  <si>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</si>
  <si>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</si>
  <si>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</si>
  <si>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</si>
  <si>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</si>
  <si>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</si>
  <si>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</si>
  <si>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</si>
  <si>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</si>
  <si>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</si>
  <si>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</si>
  <si>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</si>
  <si>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</si>
  <si>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</si>
  <si>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</si>
  <si>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</si>
  <si>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</si>
  <si>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</si>
  <si>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</si>
  <si>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</si>
  <si>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</si>
  <si>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</si>
  <si>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</si>
  <si>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</si>
  <si>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</si>
  <si>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</si>
  <si>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</si>
  <si>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</si>
  <si>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</si>
  <si>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</si>
  <si>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</si>
  <si>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</si>
  <si>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</si>
  <si>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</si>
  <si>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</si>
  <si>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</si>
  <si>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</si>
  <si>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</si>
  <si>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</si>
  <si>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</si>
  <si>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</si>
  <si>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</si>
  <si>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</si>
  <si>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</si>
  <si>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</si>
  <si>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</si>
  <si>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</si>
  <si>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</si>
  <si>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</si>
  <si>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</si>
  <si>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</si>
  <si>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</si>
  <si>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</si>
  <si>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</si>
  <si>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</si>
  <si>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</si>
  <si>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</si>
  <si>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</si>
  <si>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</si>
  <si>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</si>
  <si>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</si>
  <si>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</si>
  <si>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</si>
  <si>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</si>
  <si>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</si>
  <si>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</si>
  <si>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</si>
  <si>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</si>
  <si>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</si>
  <si>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</si>
  <si>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</si>
  <si>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</si>
  <si>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</si>
  <si>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</si>
  <si>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</si>
  <si>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</si>
  <si>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</si>
  <si>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</si>
  <si>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</si>
  <si>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</si>
  <si>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</si>
  <si>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</si>
  <si>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</si>
  <si>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</si>
  <si>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</si>
  <si>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</si>
  <si>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</si>
  <si>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</si>
  <si>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</si>
  <si>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</si>
  <si>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</si>
  <si>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</si>
  <si>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</si>
  <si>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</si>
  <si>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</si>
  <si>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</si>
  <si>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</si>
  <si>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</si>
  <si>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</si>
  <si>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</si>
  <si>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</si>
  <si>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</si>
  <si>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</si>
  <si>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</si>
  <si>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</si>
  <si>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</si>
  <si>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</si>
  <si>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</si>
  <si>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</si>
  <si>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</si>
  <si>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</si>
  <si>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</si>
  <si>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</si>
  <si>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</si>
  <si>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</si>
  <si>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</si>
  <si>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</si>
  <si>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</si>
  <si>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</si>
  <si>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</si>
  <si>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</si>
  <si>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</si>
  <si>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</si>
  <si>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</si>
  <si>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</si>
  <si>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</si>
  <si>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</si>
  <si>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</si>
  <si>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</si>
  <si>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</si>
  <si>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</si>
  <si>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</si>
  <si>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</si>
  <si>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</si>
  <si>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</si>
  <si>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</si>
  <si>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</si>
  <si>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</si>
  <si>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</si>
  <si>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</si>
  <si>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</si>
  <si>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</si>
  <si>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</si>
  <si>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</si>
  <si>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</si>
  <si>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</si>
  <si>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</si>
  <si>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</si>
  <si>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</si>
  <si>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</si>
  <si>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</si>
  <si>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</si>
  <si>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</si>
  <si>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</si>
  <si>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</si>
  <si>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</si>
  <si>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</si>
  <si>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</si>
  <si>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</si>
  <si>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</si>
  <si>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</si>
  <si>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</si>
  <si>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</si>
  <si>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</si>
  <si>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</si>
  <si>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</si>
  <si>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</si>
  <si>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</si>
  <si>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</si>
  <si>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</si>
  <si>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</si>
  <si>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</si>
  <si>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</si>
  <si>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</si>
  <si>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</si>
  <si>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</si>
  <si>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</si>
  <si>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</si>
  <si>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</si>
  <si>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</si>
  <si>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</si>
  <si>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</si>
  <si>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</si>
  <si>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</si>
  <si>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</si>
  <si>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</si>
  <si>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</si>
  <si>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</si>
  <si>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</si>
  <si>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</si>
  <si>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</si>
  <si>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</si>
  <si>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</si>
  <si>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</si>
  <si>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</si>
  <si>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</si>
  <si>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</si>
  <si>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</si>
  <si>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</si>
  <si>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</si>
  <si>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</si>
  <si>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</si>
  <si>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</si>
  <si>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</si>
  <si>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</si>
  <si>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</si>
  <si>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</si>
  <si>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</si>
  <si>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</si>
  <si>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</si>
  <si>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</si>
  <si>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</si>
  <si>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</si>
  <si>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</si>
  <si>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</si>
  <si>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</si>
  <si>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</si>
  <si>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</si>
  <si>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</si>
  <si>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</si>
  <si>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</si>
  <si>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</si>
  <si>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</si>
  <si>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</si>
  <si>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</si>
  <si>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</si>
  <si>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</si>
  <si>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</si>
  <si>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</si>
  <si>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</si>
  <si>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</si>
  <si>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</si>
  <si>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</si>
  <si>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</si>
  <si>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</si>
  <si>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</si>
  <si>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</si>
  <si>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</si>
  <si>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</si>
  <si>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</si>
  <si>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</si>
  <si>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</si>
  <si>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</si>
  <si>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</si>
  <si>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</si>
  <si>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</si>
  <si>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</si>
  <si>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</si>
  <si>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</si>
  <si>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</si>
  <si>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</si>
  <si>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</si>
  <si>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</si>
  <si>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</si>
  <si>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</si>
  <si>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</si>
  <si>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</si>
  <si>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</si>
  <si>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</si>
  <si>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</si>
  <si>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</si>
  <si>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</si>
  <si>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</si>
  <si>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</si>
  <si>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</si>
  <si>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</si>
  <si>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</si>
  <si>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</si>
  <si>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</si>
  <si>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</si>
  <si>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</si>
  <si>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</si>
  <si>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</si>
  <si>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</si>
  <si>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</si>
  <si>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</si>
  <si>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</si>
  <si>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</si>
  <si>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</si>
  <si>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</si>
  <si>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</si>
  <si>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</si>
  <si>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</si>
  <si>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</si>
  <si>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</si>
  <si>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</si>
  <si>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</si>
  <si>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</si>
  <si>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</si>
  <si>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</si>
  <si>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</si>
  <si>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</si>
  <si>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</si>
  <si>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</si>
  <si>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</si>
  <si>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</si>
  <si>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</si>
  <si>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</si>
  <si>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</si>
  <si>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</si>
  <si>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</si>
  <si>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</si>
  <si>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</si>
  <si>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</si>
  <si>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</si>
  <si>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</si>
  <si>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</si>
  <si>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</si>
  <si>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</si>
  <si>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</si>
  <si>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</si>
  <si>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</si>
  <si>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</si>
  <si>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</si>
  <si>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</si>
  <si>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</si>
  <si>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</si>
  <si>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</si>
  <si>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</si>
  <si>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</si>
  <si>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</si>
  <si>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</si>
  <si>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</si>
  <si>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</si>
  <si>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</si>
  <si>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</si>
  <si>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</si>
  <si>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</si>
  <si>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</si>
  <si>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</si>
  <si>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</si>
  <si>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</si>
  <si>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</si>
  <si>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</si>
  <si>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</si>
  <si>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</si>
  <si>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</si>
  <si>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</si>
  <si>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</si>
  <si>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</si>
  <si>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</si>
  <si>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</si>
  <si>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</si>
  <si>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</si>
  <si>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</si>
  <si>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</si>
  <si>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</si>
  <si>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</si>
  <si>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</si>
  <si>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</si>
  <si>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</si>
  <si>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</si>
  <si>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</si>
  <si>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</si>
  <si>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</si>
  <si>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</si>
  <si>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</si>
  <si>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</si>
  <si>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</si>
  <si>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</si>
  <si>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</si>
  <si>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</si>
  <si>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</si>
  <si>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</si>
  <si>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</si>
  <si>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</si>
  <si>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</si>
  <si>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</si>
  <si>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</si>
  <si>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</si>
  <si>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</si>
  <si>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</si>
  <si>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</si>
  <si>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</si>
  <si>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</si>
  <si>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</si>
  <si>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</si>
  <si>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</si>
  <si>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</si>
  <si>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</si>
  <si>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</si>
  <si>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</si>
  <si>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</si>
  <si>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</si>
  <si>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</si>
  <si>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</si>
  <si>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</si>
  <si>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</si>
  <si>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</si>
  <si>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</si>
  <si>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</si>
  <si>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</si>
  <si>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</si>
  <si>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</si>
  <si>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</si>
  <si>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</si>
  <si>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</si>
  <si>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</si>
  <si>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</si>
  <si>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</si>
  <si>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</si>
  <si>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</si>
  <si>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</si>
  <si>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</si>
  <si>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</si>
  <si>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</si>
  <si>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</si>
  <si>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</si>
  <si>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</si>
  <si>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</si>
  <si>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</si>
  <si>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</si>
  <si>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</si>
  <si>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</si>
  <si>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</si>
  <si>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</si>
  <si>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</si>
  <si>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</si>
  <si>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</si>
  <si>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</si>
  <si>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</si>
  <si>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</si>
  <si>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</si>
  <si>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</si>
  <si>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</si>
  <si>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</si>
  <si>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</si>
  <si>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</si>
  <si>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</si>
  <si>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</si>
  <si>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</si>
  <si>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</si>
  <si>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</si>
  <si>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</si>
  <si>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</si>
  <si>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</si>
  <si>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</si>
  <si>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</si>
  <si>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</si>
  <si>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</si>
  <si>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</si>
  <si>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</si>
  <si>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</si>
  <si>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</si>
  <si>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</si>
  <si>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</si>
  <si>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</si>
  <si>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</si>
  <si>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</si>
  <si>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</si>
  <si>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</si>
  <si>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</si>
  <si>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</si>
  <si>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</si>
  <si>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</si>
  <si>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</si>
  <si>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</si>
  <si>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</si>
  <si>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</si>
  <si>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</si>
  <si>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</si>
  <si>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</si>
  <si>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</si>
  <si>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</si>
  <si>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</si>
  <si>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</si>
  <si>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</si>
  <si>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</si>
  <si>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</si>
  <si>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</si>
  <si>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</si>
  <si>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</si>
  <si>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</si>
  <si>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</si>
  <si>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Row Labels</t>
  </si>
  <si>
    <t>Grand Total</t>
  </si>
  <si>
    <t>Count of state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</si>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</sst>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6"/>
        </patternFill>
      </fill>
    </dxf>
    <dxf>
      <font>
        <color rgb="FF9C0006"/>
      </font>
      <fill>
        <patternFill patternType="solid">
          <fgColor indexed="64"/>
          <bgColor theme="6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1/relationships/timelineCache" Target="timelineCaches/timelineCach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693304420468884E-2"/>
          <c:y val="4.1379310344827586E-2"/>
          <c:w val="0.78341114777665244"/>
          <c:h val="0.7781181102362204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2-BD42-9CCA-DC8713C419B4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391-EB48-B583-7B67314F906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91-EB48-B583-7B67314F906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391-EB48-B583-7B67314F90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4450944"/>
        <c:axId val="684452624"/>
      </c:barChart>
      <c:catAx>
        <c:axId val="684450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52624"/>
        <c:crosses val="autoZero"/>
        <c:auto val="1"/>
        <c:lblAlgn val="ctr"/>
        <c:lblOffset val="100"/>
        <c:noMultiLvlLbl val="0"/>
      </c:catAx>
      <c:valAx>
        <c:axId val="6844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45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[StarterBook_NA.xlsx]Subcategory!PivotTable1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6.879237808371666E-2"/>
          <c:y val="4.7457627118644069E-2"/>
          <c:w val="0.8249217991586667"/>
          <c:h val="0.739643934338716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9-3A46-B59F-41C3D81DFAD6}"/>
            </c:ext>
          </c:extLst>
        </c:ser>
        <c:ser>
          <c:idx val="1"/>
          <c:order val="1"/>
          <c:tx>
            <c:strRef>
              <c:f>Subcategory!$C$3:$C$4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Subcategory!$C$5:$C$46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579-3A46-B59F-41C3D81DFAD6}"/>
            </c:ext>
          </c:extLst>
        </c:ser>
        <c:ser>
          <c:idx val="2"/>
          <c:order val="2"/>
          <c:tx>
            <c:strRef>
              <c:f>Subcategory!$D$3:$D$4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Subcategory!$D$5:$D$46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579-3A46-B59F-41C3D81DFAD6}"/>
            </c:ext>
          </c:extLst>
        </c:ser>
        <c:ser>
          <c:idx val="3"/>
          <c:order val="3"/>
          <c:tx>
            <c:strRef>
              <c:f>Subcategory!$E$3:$E$4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Subcategory!$E$5:$E$46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579-3A46-B59F-41C3D81DF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05404256"/>
        <c:axId val="812706672"/>
      </c:barChart>
      <c:catAx>
        <c:axId val="80540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706672"/>
        <c:crosses val="autoZero"/>
        <c:auto val="1"/>
        <c:lblAlgn val="ctr"/>
        <c:lblOffset val="100"/>
        <c:noMultiLvlLbl val="0"/>
      </c:catAx>
      <c:valAx>
        <c:axId val="81270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0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811994391112072"/>
          <c:y val="0.40728607679964174"/>
          <c:w val="7.4392730018336753E-2"/>
          <c:h val="0.161730977348210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[StarterBook_NA.xlsx]Date!PivotTable2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ED-3E41-966B-C5A7E40416B4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ED-3E41-966B-C5A7E40416B4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ED-3E41-966B-C5A7E4041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6227520"/>
        <c:axId val="868338528"/>
      </c:lineChart>
      <c:catAx>
        <c:axId val="9062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338528"/>
        <c:crosses val="autoZero"/>
        <c:auto val="1"/>
        <c:lblAlgn val="ctr"/>
        <c:lblOffset val="100"/>
        <c:noMultiLvlLbl val="0"/>
      </c:catAx>
      <c:valAx>
        <c:axId val="86833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62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0</xdr:row>
      <xdr:rowOff>165100</xdr:rowOff>
    </xdr:from>
    <xdr:to>
      <xdr:col>13</xdr:col>
      <xdr:colOff>457200</xdr:colOff>
      <xdr:row>20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B8E063-25A6-EC43-9985-B9779F064B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2</xdr:row>
      <xdr:rowOff>63500</xdr:rowOff>
    </xdr:from>
    <xdr:to>
      <xdr:col>21</xdr:col>
      <xdr:colOff>546100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4CEE5-02C3-F546-AEA7-986641521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</xdr:colOff>
      <xdr:row>19</xdr:row>
      <xdr:rowOff>101600</xdr:rowOff>
    </xdr:from>
    <xdr:to>
      <xdr:col>5</xdr:col>
      <xdr:colOff>88900</xdr:colOff>
      <xdr:row>27</xdr:row>
      <xdr:rowOff>165100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Date Created Conversion">
              <a:extLst>
                <a:ext uri="{FF2B5EF4-FFF2-40B4-BE49-F238E27FC236}">
                  <a16:creationId xmlns:a16="http://schemas.microsoft.com/office/drawing/2014/main" id="{3F7418F1-920D-CC4D-B5E2-6465636F64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Created Convers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800" y="3784600"/>
              <a:ext cx="3898900" cy="158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5</xdr:col>
      <xdr:colOff>279400</xdr:colOff>
      <xdr:row>0</xdr:row>
      <xdr:rowOff>165100</xdr:rowOff>
    </xdr:from>
    <xdr:to>
      <xdr:col>9</xdr:col>
      <xdr:colOff>889000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4DDC7F-6712-1646-BEE4-DD86917D7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Arendt" refreshedDate="43504.187257523146" createdVersion="4" refreshedVersion="4" minRefreshableVersion="3" recordCount="4115" xr:uid="{00000000-000A-0000-FFFF-FFFF0D00000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Arendt" refreshedDate="43505.162387268516" createdVersion="6" refreshedVersion="6" minRefreshableVersion="3" recordCount="4114" xr:uid="{2CCACF52-394B-3348-9268-6432A654A7C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ole Arendt" refreshedDate="43508.154807754632" createdVersion="6" refreshedVersion="6" minRefreshableVersion="3" recordCount="4114" xr:uid="{87248E94-E5D6-0C47-84CB-3D8625375A80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 pivotCacheId="57861830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33C279-C6A1-8A4A-826F-7A48268B8BD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9"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B0B3B-E519-6040-8DAE-CBD99A9DD85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3"/>
        <item x="2"/>
        <item x="1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0C8E8-E5D0-894E-BFB9-18749D50E772}" name="PivotTable2" cacheId="2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outline="1" outlineData="1" multipleFieldFilters="0" chartFormat="1">
  <location ref="A4:E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32668DEB-232F-2A4E-9F0F-85875494F169}" sourceName="Date Created Conversion">
  <pivotTables>
    <pivotTable tabId="6" name="PivotTable2"/>
  </pivotTables>
  <state minimalRefreshVersion="6" lastRefreshVersion="6" pivotCacheId="578618300" filterType="unknown">
    <bounds startDate="2009-01-01T22:55:13" endDate="2019-01-01T10:30:0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8358CA9F-8689-EF43-8C19-62074C295BC7}" cache="NativeTimeline_Date_Created_Conversion" caption="Date Created Conversion" level="0" selectionLevel="0" scrollPosition="2011-09-22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workbookViewId="0">
      <selection activeCell="G28" sqref="G28"/>
    </sheetView>
  </sheetViews>
  <sheetFormatPr baseColWidth="10" defaultRowHeight="15" x14ac:dyDescent="0.2"/>
  <cols>
    <col min="1" max="1" width="14.33203125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1640625" customWidth="1"/>
    <col min="8" max="8" width="14.6640625" bestFit="1" customWidth="1"/>
    <col min="9" max="9" width="14.83203125" bestFit="1" customWidth="1"/>
    <col min="10" max="10" width="5.5" bestFit="1" customWidth="1"/>
    <col min="11" max="11" width="8.1640625" bestFit="1" customWidth="1"/>
    <col min="12" max="12" width="4" bestFit="1" customWidth="1"/>
    <col min="13" max="14" width="10" bestFit="1" customWidth="1"/>
  </cols>
  <sheetData>
    <row r="1" spans="1:6" x14ac:dyDescent="0.2">
      <c r="A1" s="9" t="s">
        <v>8223</v>
      </c>
      <c r="B1" t="s">
        <v>8314</v>
      </c>
    </row>
    <row r="3" spans="1:6" x14ac:dyDescent="0.2">
      <c r="A3" s="9" t="s">
        <v>8324</v>
      </c>
      <c r="B3" s="9" t="s">
        <v>8310</v>
      </c>
    </row>
    <row r="4" spans="1:6" x14ac:dyDescent="0.2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">
      <c r="A5" s="6" t="s">
        <v>8315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">
      <c r="A6" s="6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">
      <c r="A7" s="6" t="s">
        <v>8317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">
      <c r="A8" s="6" t="s">
        <v>8318</v>
      </c>
      <c r="B8" s="5"/>
      <c r="C8" s="5"/>
      <c r="D8" s="5">
        <v>24</v>
      </c>
      <c r="E8" s="5"/>
      <c r="F8" s="5">
        <v>24</v>
      </c>
    </row>
    <row r="9" spans="1:6" x14ac:dyDescent="0.2">
      <c r="A9" s="6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">
      <c r="A10" s="6" t="s">
        <v>8320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">
      <c r="A11" s="6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">
      <c r="A12" s="6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">
      <c r="A13" s="6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">
      <c r="A14" s="6" t="s">
        <v>8312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ageMargins left="0.75" right="0.75" top="1" bottom="1" header="0.5" footer="0.5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E7C69-1357-FC40-A7D5-1A744FB10FBE}">
  <dimension ref="A1:F46"/>
  <sheetViews>
    <sheetView workbookViewId="0">
      <selection activeCell="E29" sqref="E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5" customWidth="1"/>
    <col min="7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6" x14ac:dyDescent="0.2">
      <c r="A1" s="9" t="s">
        <v>8223</v>
      </c>
      <c r="B1" t="s">
        <v>8314</v>
      </c>
    </row>
    <row r="3" spans="1:6" x14ac:dyDescent="0.2">
      <c r="A3" s="9" t="s">
        <v>8313</v>
      </c>
      <c r="B3" s="9" t="s">
        <v>8310</v>
      </c>
    </row>
    <row r="4" spans="1:6" x14ac:dyDescent="0.2">
      <c r="A4" s="9" t="s">
        <v>8311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">
      <c r="A5" s="6" t="s">
        <v>8325</v>
      </c>
      <c r="B5" s="5"/>
      <c r="C5" s="5"/>
      <c r="D5" s="5">
        <v>100</v>
      </c>
      <c r="E5" s="5"/>
      <c r="F5" s="5">
        <v>100</v>
      </c>
    </row>
    <row r="6" spans="1:6" x14ac:dyDescent="0.2">
      <c r="A6" s="6" t="s">
        <v>8326</v>
      </c>
      <c r="B6" s="5"/>
      <c r="C6" s="5"/>
      <c r="D6" s="5"/>
      <c r="E6" s="5">
        <v>20</v>
      </c>
      <c r="F6" s="5">
        <v>20</v>
      </c>
    </row>
    <row r="7" spans="1:6" x14ac:dyDescent="0.2">
      <c r="A7" s="6" t="s">
        <v>8327</v>
      </c>
      <c r="B7" s="5"/>
      <c r="C7" s="5"/>
      <c r="D7" s="5"/>
      <c r="E7" s="5">
        <v>24</v>
      </c>
      <c r="F7" s="5">
        <v>24</v>
      </c>
    </row>
    <row r="8" spans="1:6" x14ac:dyDescent="0.2">
      <c r="A8" s="6" t="s">
        <v>8328</v>
      </c>
      <c r="B8" s="5"/>
      <c r="C8" s="5"/>
      <c r="D8" s="5">
        <v>40</v>
      </c>
      <c r="E8" s="5"/>
      <c r="F8" s="5">
        <v>40</v>
      </c>
    </row>
    <row r="9" spans="1:6" x14ac:dyDescent="0.2">
      <c r="A9" s="6" t="s">
        <v>8329</v>
      </c>
      <c r="B9" s="5">
        <v>40</v>
      </c>
      <c r="C9" s="5"/>
      <c r="D9" s="5"/>
      <c r="E9" s="5"/>
      <c r="F9" s="5">
        <v>40</v>
      </c>
    </row>
    <row r="10" spans="1:6" x14ac:dyDescent="0.2">
      <c r="A10" s="6" t="s">
        <v>8330</v>
      </c>
      <c r="B10" s="5">
        <v>180</v>
      </c>
      <c r="C10" s="5"/>
      <c r="D10" s="5"/>
      <c r="E10" s="5"/>
      <c r="F10" s="5">
        <v>180</v>
      </c>
    </row>
    <row r="11" spans="1:6" x14ac:dyDescent="0.2">
      <c r="A11" s="6" t="s">
        <v>8331</v>
      </c>
      <c r="B11" s="5"/>
      <c r="C11" s="5"/>
      <c r="D11" s="5">
        <v>80</v>
      </c>
      <c r="E11" s="5"/>
      <c r="F11" s="5">
        <v>80</v>
      </c>
    </row>
    <row r="12" spans="1:6" x14ac:dyDescent="0.2">
      <c r="A12" s="6" t="s">
        <v>8332</v>
      </c>
      <c r="B12" s="5">
        <v>40</v>
      </c>
      <c r="C12" s="5"/>
      <c r="D12" s="5"/>
      <c r="E12" s="5"/>
      <c r="F12" s="5">
        <v>40</v>
      </c>
    </row>
    <row r="13" spans="1:6" x14ac:dyDescent="0.2">
      <c r="A13" s="6" t="s">
        <v>8333</v>
      </c>
      <c r="B13" s="5"/>
      <c r="C13" s="5">
        <v>20</v>
      </c>
      <c r="D13" s="5">
        <v>40</v>
      </c>
      <c r="E13" s="5"/>
      <c r="F13" s="5">
        <v>60</v>
      </c>
    </row>
    <row r="14" spans="1:6" x14ac:dyDescent="0.2">
      <c r="A14" s="6" t="s">
        <v>8334</v>
      </c>
      <c r="B14" s="5"/>
      <c r="C14" s="5"/>
      <c r="D14" s="5">
        <v>40</v>
      </c>
      <c r="E14" s="5"/>
      <c r="F14" s="5">
        <v>40</v>
      </c>
    </row>
    <row r="15" spans="1:6" x14ac:dyDescent="0.2">
      <c r="A15" s="6" t="s">
        <v>8335</v>
      </c>
      <c r="B15" s="5"/>
      <c r="C15" s="5"/>
      <c r="D15" s="5">
        <v>120</v>
      </c>
      <c r="E15" s="5">
        <v>20</v>
      </c>
      <c r="F15" s="5">
        <v>140</v>
      </c>
    </row>
    <row r="16" spans="1:6" x14ac:dyDescent="0.2">
      <c r="A16" s="6" t="s">
        <v>8336</v>
      </c>
      <c r="B16" s="5"/>
      <c r="C16" s="5"/>
      <c r="D16" s="5">
        <v>20</v>
      </c>
      <c r="E16" s="5"/>
      <c r="F16" s="5">
        <v>20</v>
      </c>
    </row>
    <row r="17" spans="1:6" x14ac:dyDescent="0.2">
      <c r="A17" s="6" t="s">
        <v>8337</v>
      </c>
      <c r="B17" s="5">
        <v>140</v>
      </c>
      <c r="C17" s="5"/>
      <c r="D17" s="5"/>
      <c r="E17" s="5"/>
      <c r="F17" s="5">
        <v>140</v>
      </c>
    </row>
    <row r="18" spans="1:6" x14ac:dyDescent="0.2">
      <c r="A18" s="6" t="s">
        <v>8338</v>
      </c>
      <c r="B18" s="5">
        <v>140</v>
      </c>
      <c r="C18" s="5"/>
      <c r="D18" s="5">
        <v>20</v>
      </c>
      <c r="E18" s="5"/>
      <c r="F18" s="5">
        <v>160</v>
      </c>
    </row>
    <row r="19" spans="1:6" x14ac:dyDescent="0.2">
      <c r="A19" s="6" t="s">
        <v>8339</v>
      </c>
      <c r="B19" s="5"/>
      <c r="C19" s="5"/>
      <c r="D19" s="5">
        <v>60</v>
      </c>
      <c r="E19" s="5"/>
      <c r="F19" s="5">
        <v>60</v>
      </c>
    </row>
    <row r="20" spans="1:6" x14ac:dyDescent="0.2">
      <c r="A20" s="6" t="s">
        <v>8340</v>
      </c>
      <c r="B20" s="5">
        <v>9</v>
      </c>
      <c r="C20" s="5"/>
      <c r="D20" s="5">
        <v>11</v>
      </c>
      <c r="E20" s="5"/>
      <c r="F20" s="5">
        <v>20</v>
      </c>
    </row>
    <row r="21" spans="1:6" x14ac:dyDescent="0.2">
      <c r="A21" s="6" t="s">
        <v>8341</v>
      </c>
      <c r="B21" s="5">
        <v>20</v>
      </c>
      <c r="C21" s="5"/>
      <c r="D21" s="5"/>
      <c r="E21" s="5"/>
      <c r="F21" s="5">
        <v>20</v>
      </c>
    </row>
    <row r="22" spans="1:6" x14ac:dyDescent="0.2">
      <c r="A22" s="6" t="s">
        <v>8342</v>
      </c>
      <c r="B22" s="5"/>
      <c r="C22" s="5"/>
      <c r="D22" s="5">
        <v>40</v>
      </c>
      <c r="E22" s="5"/>
      <c r="F22" s="5">
        <v>40</v>
      </c>
    </row>
    <row r="23" spans="1:6" x14ac:dyDescent="0.2">
      <c r="A23" s="6" t="s">
        <v>8343</v>
      </c>
      <c r="B23" s="5">
        <v>60</v>
      </c>
      <c r="C23" s="5"/>
      <c r="D23" s="5">
        <v>60</v>
      </c>
      <c r="E23" s="5">
        <v>20</v>
      </c>
      <c r="F23" s="5">
        <v>140</v>
      </c>
    </row>
    <row r="24" spans="1:6" x14ac:dyDescent="0.2">
      <c r="A24" s="6" t="s">
        <v>8344</v>
      </c>
      <c r="B24" s="5"/>
      <c r="C24" s="5"/>
      <c r="D24" s="5">
        <v>20</v>
      </c>
      <c r="E24" s="5"/>
      <c r="F24" s="5">
        <v>20</v>
      </c>
    </row>
    <row r="25" spans="1:6" x14ac:dyDescent="0.2">
      <c r="A25" s="6" t="s">
        <v>8345</v>
      </c>
      <c r="B25" s="5">
        <v>60</v>
      </c>
      <c r="C25" s="5"/>
      <c r="D25" s="5"/>
      <c r="E25" s="5"/>
      <c r="F25" s="5">
        <v>60</v>
      </c>
    </row>
    <row r="26" spans="1:6" x14ac:dyDescent="0.2">
      <c r="A26" s="6" t="s">
        <v>8346</v>
      </c>
      <c r="B26" s="5"/>
      <c r="C26" s="5"/>
      <c r="D26" s="5">
        <v>20</v>
      </c>
      <c r="E26" s="5"/>
      <c r="F26" s="5">
        <v>20</v>
      </c>
    </row>
    <row r="27" spans="1:6" x14ac:dyDescent="0.2">
      <c r="A27" s="6" t="s">
        <v>8347</v>
      </c>
      <c r="B27" s="5">
        <v>103</v>
      </c>
      <c r="C27" s="5"/>
      <c r="D27" s="5">
        <v>57</v>
      </c>
      <c r="E27" s="5"/>
      <c r="F27" s="5">
        <v>160</v>
      </c>
    </row>
    <row r="28" spans="1:6" x14ac:dyDescent="0.2">
      <c r="A28" s="6" t="s">
        <v>8348</v>
      </c>
      <c r="B28" s="5"/>
      <c r="C28" s="5"/>
      <c r="D28" s="5">
        <v>20</v>
      </c>
      <c r="E28" s="5"/>
      <c r="F28" s="5">
        <v>20</v>
      </c>
    </row>
    <row r="29" spans="1:6" x14ac:dyDescent="0.2">
      <c r="A29" s="6" t="s">
        <v>8349</v>
      </c>
      <c r="B29" s="5">
        <v>694</v>
      </c>
      <c r="C29" s="5">
        <v>19</v>
      </c>
      <c r="D29" s="5">
        <v>353</v>
      </c>
      <c r="E29" s="5"/>
      <c r="F29" s="5">
        <v>1066</v>
      </c>
    </row>
    <row r="30" spans="1:6" x14ac:dyDescent="0.2">
      <c r="A30" s="6" t="s">
        <v>8350</v>
      </c>
      <c r="B30" s="5">
        <v>40</v>
      </c>
      <c r="C30" s="5"/>
      <c r="D30" s="5"/>
      <c r="E30" s="5"/>
      <c r="F30" s="5">
        <v>40</v>
      </c>
    </row>
    <row r="31" spans="1:6" x14ac:dyDescent="0.2">
      <c r="A31" s="6" t="s">
        <v>8351</v>
      </c>
      <c r="B31" s="5">
        <v>20</v>
      </c>
      <c r="C31" s="5"/>
      <c r="D31" s="5"/>
      <c r="E31" s="5"/>
      <c r="F31" s="5">
        <v>20</v>
      </c>
    </row>
    <row r="32" spans="1:6" x14ac:dyDescent="0.2">
      <c r="A32" s="6" t="s">
        <v>8352</v>
      </c>
      <c r="B32" s="5"/>
      <c r="C32" s="5"/>
      <c r="D32" s="5">
        <v>20</v>
      </c>
      <c r="E32" s="5"/>
      <c r="F32" s="5">
        <v>20</v>
      </c>
    </row>
    <row r="33" spans="1:6" x14ac:dyDescent="0.2">
      <c r="A33" s="6" t="s">
        <v>8353</v>
      </c>
      <c r="B33" s="5">
        <v>260</v>
      </c>
      <c r="C33" s="5"/>
      <c r="D33" s="5"/>
      <c r="E33" s="5"/>
      <c r="F33" s="5">
        <v>260</v>
      </c>
    </row>
    <row r="34" spans="1:6" x14ac:dyDescent="0.2">
      <c r="A34" s="6" t="s">
        <v>8354</v>
      </c>
      <c r="B34" s="5"/>
      <c r="C34" s="5"/>
      <c r="D34" s="5"/>
      <c r="E34" s="5">
        <v>40</v>
      </c>
      <c r="F34" s="5">
        <v>40</v>
      </c>
    </row>
    <row r="35" spans="1:6" x14ac:dyDescent="0.2">
      <c r="A35" s="6" t="s">
        <v>8355</v>
      </c>
      <c r="B35" s="5">
        <v>60</v>
      </c>
      <c r="C35" s="5"/>
      <c r="D35" s="5"/>
      <c r="E35" s="5"/>
      <c r="F35" s="5">
        <v>60</v>
      </c>
    </row>
    <row r="36" spans="1:6" x14ac:dyDescent="0.2">
      <c r="A36" s="6" t="s">
        <v>8356</v>
      </c>
      <c r="B36" s="5">
        <v>34</v>
      </c>
      <c r="C36" s="5">
        <v>6</v>
      </c>
      <c r="D36" s="5"/>
      <c r="E36" s="5"/>
      <c r="F36" s="5">
        <v>40</v>
      </c>
    </row>
    <row r="37" spans="1:6" x14ac:dyDescent="0.2">
      <c r="A37" s="6" t="s">
        <v>8357</v>
      </c>
      <c r="B37" s="5">
        <v>40</v>
      </c>
      <c r="C37" s="5"/>
      <c r="D37" s="5">
        <v>2</v>
      </c>
      <c r="E37" s="5">
        <v>18</v>
      </c>
      <c r="F37" s="5">
        <v>60</v>
      </c>
    </row>
    <row r="38" spans="1:6" x14ac:dyDescent="0.2">
      <c r="A38" s="6" t="s">
        <v>8358</v>
      </c>
      <c r="B38" s="5">
        <v>85</v>
      </c>
      <c r="C38" s="5">
        <v>5</v>
      </c>
      <c r="D38" s="5">
        <v>80</v>
      </c>
      <c r="E38" s="5">
        <v>17</v>
      </c>
      <c r="F38" s="5">
        <v>187</v>
      </c>
    </row>
    <row r="39" spans="1:6" x14ac:dyDescent="0.2">
      <c r="A39" s="6" t="s">
        <v>8359</v>
      </c>
      <c r="B39" s="5">
        <v>80</v>
      </c>
      <c r="C39" s="5"/>
      <c r="D39" s="5"/>
      <c r="E39" s="5"/>
      <c r="F39" s="5">
        <v>80</v>
      </c>
    </row>
    <row r="40" spans="1:6" x14ac:dyDescent="0.2">
      <c r="A40" s="6" t="s">
        <v>8360</v>
      </c>
      <c r="B40" s="5">
        <v>60</v>
      </c>
      <c r="C40" s="5"/>
      <c r="D40" s="5"/>
      <c r="E40" s="5"/>
      <c r="F40" s="5">
        <v>60</v>
      </c>
    </row>
    <row r="41" spans="1:6" x14ac:dyDescent="0.2">
      <c r="A41" s="6" t="s">
        <v>8361</v>
      </c>
      <c r="B41" s="5"/>
      <c r="C41" s="5"/>
      <c r="D41" s="5">
        <v>47</v>
      </c>
      <c r="E41" s="5">
        <v>10</v>
      </c>
      <c r="F41" s="5">
        <v>57</v>
      </c>
    </row>
    <row r="42" spans="1:6" x14ac:dyDescent="0.2">
      <c r="A42" s="6" t="s">
        <v>8362</v>
      </c>
      <c r="B42" s="5"/>
      <c r="C42" s="5"/>
      <c r="D42" s="5">
        <v>100</v>
      </c>
      <c r="E42" s="5"/>
      <c r="F42" s="5">
        <v>100</v>
      </c>
    </row>
    <row r="43" spans="1:6" x14ac:dyDescent="0.2">
      <c r="A43" s="6" t="s">
        <v>8363</v>
      </c>
      <c r="B43" s="5">
        <v>20</v>
      </c>
      <c r="C43" s="5"/>
      <c r="D43" s="5">
        <v>120</v>
      </c>
      <c r="E43" s="5">
        <v>60</v>
      </c>
      <c r="F43" s="5">
        <v>200</v>
      </c>
    </row>
    <row r="44" spans="1:6" x14ac:dyDescent="0.2">
      <c r="A44" s="6" t="s">
        <v>8364</v>
      </c>
      <c r="B44" s="5"/>
      <c r="C44" s="5"/>
      <c r="D44" s="5">
        <v>60</v>
      </c>
      <c r="E44" s="5">
        <v>100</v>
      </c>
      <c r="F44" s="5">
        <v>160</v>
      </c>
    </row>
    <row r="45" spans="1:6" x14ac:dyDescent="0.2">
      <c r="A45" s="6" t="s">
        <v>8365</v>
      </c>
      <c r="B45" s="5"/>
      <c r="C45" s="5"/>
      <c r="D45" s="5"/>
      <c r="E45" s="5">
        <v>20</v>
      </c>
      <c r="F45" s="5">
        <v>20</v>
      </c>
    </row>
    <row r="46" spans="1:6" x14ac:dyDescent="0.2">
      <c r="A46" s="6" t="s">
        <v>8312</v>
      </c>
      <c r="B46" s="5">
        <v>2185</v>
      </c>
      <c r="C46" s="5">
        <v>50</v>
      </c>
      <c r="D46" s="5">
        <v>1530</v>
      </c>
      <c r="E46" s="5">
        <v>349</v>
      </c>
      <c r="F46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CB8BA-4232-3349-84A6-D1033C076EEA}">
  <dimension ref="A2:E18"/>
  <sheetViews>
    <sheetView zoomScaleNormal="100" workbookViewId="0">
      <selection activeCell="H31" sqref="H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10.1640625" customWidth="1"/>
    <col min="7" max="7" width="10" bestFit="1" customWidth="1"/>
    <col min="8" max="10" width="27.6640625" bestFit="1" customWidth="1"/>
    <col min="11" max="11" width="16" bestFit="1" customWidth="1"/>
    <col min="12" max="12" width="32" bestFit="1" customWidth="1"/>
    <col min="13" max="13" width="19" bestFit="1" customWidth="1"/>
    <col min="14" max="15" width="27.6640625" bestFit="1" customWidth="1"/>
    <col min="16" max="16" width="16" bestFit="1" customWidth="1"/>
    <col min="17" max="17" width="32" bestFit="1" customWidth="1"/>
    <col min="18" max="18" width="30.5" bestFit="1" customWidth="1"/>
  </cols>
  <sheetData>
    <row r="2" spans="1:5" x14ac:dyDescent="0.2">
      <c r="A2" s="9" t="s">
        <v>8308</v>
      </c>
      <c r="B2" t="s">
        <v>8314</v>
      </c>
    </row>
    <row r="4" spans="1:5" x14ac:dyDescent="0.2">
      <c r="A4" s="9" t="s">
        <v>8313</v>
      </c>
      <c r="B4" s="9" t="s">
        <v>8310</v>
      </c>
    </row>
    <row r="5" spans="1:5" x14ac:dyDescent="0.2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">
      <c r="A6" s="6" t="s">
        <v>8368</v>
      </c>
      <c r="B6" s="5">
        <v>183</v>
      </c>
      <c r="C6" s="5">
        <v>149</v>
      </c>
      <c r="D6" s="5">
        <v>34</v>
      </c>
      <c r="E6" s="5">
        <v>366</v>
      </c>
    </row>
    <row r="7" spans="1:5" x14ac:dyDescent="0.2">
      <c r="A7" s="6" t="s">
        <v>8369</v>
      </c>
      <c r="B7" s="5">
        <v>202</v>
      </c>
      <c r="C7" s="5">
        <v>105</v>
      </c>
      <c r="D7" s="5">
        <v>27</v>
      </c>
      <c r="E7" s="5">
        <v>334</v>
      </c>
    </row>
    <row r="8" spans="1:5" x14ac:dyDescent="0.2">
      <c r="A8" s="6" t="s">
        <v>8370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">
      <c r="A9" s="6" t="s">
        <v>8371</v>
      </c>
      <c r="B9" s="5">
        <v>193</v>
      </c>
      <c r="C9" s="5">
        <v>103</v>
      </c>
      <c r="D9" s="5">
        <v>27</v>
      </c>
      <c r="E9" s="5">
        <v>323</v>
      </c>
    </row>
    <row r="10" spans="1:5" x14ac:dyDescent="0.2">
      <c r="A10" s="6" t="s">
        <v>8372</v>
      </c>
      <c r="B10" s="5">
        <v>233</v>
      </c>
      <c r="C10" s="5">
        <v>126</v>
      </c>
      <c r="D10" s="5">
        <v>26</v>
      </c>
      <c r="E10" s="5">
        <v>385</v>
      </c>
    </row>
    <row r="11" spans="1:5" x14ac:dyDescent="0.2">
      <c r="A11" s="6" t="s">
        <v>8373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">
      <c r="A12" s="6" t="s">
        <v>8374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">
      <c r="A13" s="6" t="s">
        <v>8375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">
      <c r="A14" s="6" t="s">
        <v>8376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">
      <c r="A15" s="6" t="s">
        <v>8377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">
      <c r="A16" s="6" t="s">
        <v>8378</v>
      </c>
      <c r="B16" s="5">
        <v>180</v>
      </c>
      <c r="C16" s="5">
        <v>113</v>
      </c>
      <c r="D16" s="5">
        <v>37</v>
      </c>
      <c r="E16" s="5">
        <v>330</v>
      </c>
    </row>
    <row r="17" spans="1:5" ht="15" customHeight="1" x14ac:dyDescent="0.2">
      <c r="A17" s="6" t="s">
        <v>8379</v>
      </c>
      <c r="B17" s="5">
        <v>111</v>
      </c>
      <c r="C17" s="5">
        <v>119</v>
      </c>
      <c r="D17" s="5">
        <v>23</v>
      </c>
      <c r="E17" s="5">
        <v>253</v>
      </c>
    </row>
    <row r="18" spans="1:5" ht="20" customHeight="1" x14ac:dyDescent="0.2">
      <c r="A18" s="6" t="s">
        <v>8312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115"/>
  <sheetViews>
    <sheetView tabSelected="1" topLeftCell="J1" zoomScale="80" zoomScaleNormal="8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3.1640625" customWidth="1"/>
    <col min="6" max="6" width="17" customWidth="1"/>
    <col min="7" max="7" width="13" customWidth="1"/>
    <col min="8" max="8" width="14.6640625" customWidth="1"/>
    <col min="9" max="9" width="19.33203125" customWidth="1"/>
    <col min="10" max="10" width="17.83203125" customWidth="1"/>
    <col min="11" max="11" width="15.5" customWidth="1"/>
    <col min="12" max="12" width="18.83203125" customWidth="1"/>
    <col min="13" max="13" width="11.5" customWidth="1"/>
    <col min="14" max="14" width="25.83203125" customWidth="1"/>
    <col min="15" max="15" width="20.33203125" style="12" customWidth="1"/>
    <col min="16" max="16" width="20.1640625" style="8" customWidth="1"/>
    <col min="17" max="17" width="16.5" customWidth="1"/>
    <col min="18" max="18" width="16.33203125" customWidth="1"/>
    <col min="19" max="19" width="28" customWidth="1"/>
    <col min="20" max="20" width="24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 t="shared" ref="O2:O65" si="0">E2/D2</f>
        <v>1.3685882352941177</v>
      </c>
      <c r="P2" s="8">
        <f t="shared" ref="P2:P65" si="1">E2/L2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si="0"/>
        <v>1.4260827250608272</v>
      </c>
      <c r="P3" s="8">
        <f t="shared" si="1"/>
        <v>185.48101265822785</v>
      </c>
      <c r="Q3" t="str">
        <f t="shared" ref="Q3:Q66" si="2">LEFT(N3,SEARCH("/",N3,1)-1)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ref="O66:O129" si="6">E66/D66</f>
        <v>1.7333333333333334</v>
      </c>
      <c r="P66" s="8">
        <f t="shared" ref="P66:P129" si="7">E66/L66</f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si="6"/>
        <v>1.0752857142857142</v>
      </c>
      <c r="P67" s="8">
        <f t="shared" si="7"/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ref="O130:O193" si="12">E130/D130</f>
        <v>1.8669999999999999E-2</v>
      </c>
      <c r="P130" s="8">
        <f t="shared" ref="P130:P193" si="13">E130/L130</f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si="12"/>
        <v>0</v>
      </c>
      <c r="P131" s="8" t="e">
        <f t="shared" si="13"/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ref="O194:O257" si="18">E194/D194</f>
        <v>1.7E-5</v>
      </c>
      <c r="P194" s="8">
        <f t="shared" ref="P194:P257" si="19">E194/L194</f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si="18"/>
        <v>0</v>
      </c>
      <c r="P195" s="8" t="e">
        <f t="shared" si="19"/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ref="O258:O321" si="24">E258/D258</f>
        <v>1.391</v>
      </c>
      <c r="P258" s="8">
        <f t="shared" ref="P258:P321" si="25">E258/L258</f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si="24"/>
        <v>1.0672648571428571</v>
      </c>
      <c r="P259" s="8">
        <f t="shared" si="25"/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ref="O322:O385" si="30">E322/D322</f>
        <v>1.0658000000000001</v>
      </c>
      <c r="P322" s="8">
        <f t="shared" ref="P322:P385" si="31">E322/L322</f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si="30"/>
        <v>1.0266285714285714</v>
      </c>
      <c r="P323" s="8">
        <f t="shared" si="31"/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ref="O386:O449" si="36">E386/D386</f>
        <v>1.1210500000000001</v>
      </c>
      <c r="P386" s="8">
        <f t="shared" ref="P386:P449" si="37">E386/L386</f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si="36"/>
        <v>1.05982</v>
      </c>
      <c r="P387" s="8">
        <f t="shared" si="37"/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ref="O450:O513" si="42">E450/D450</f>
        <v>3.2804E-2</v>
      </c>
      <c r="P450" s="8">
        <f t="shared" ref="P450:P513" si="43">E450/L450</f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si="42"/>
        <v>2.2499999999999999E-2</v>
      </c>
      <c r="P451" s="8">
        <f t="shared" si="43"/>
        <v>9</v>
      </c>
      <c r="Q451" t="str">
        <f t="shared" ref="Q451:Q514" si="44">LEFT(N451,SEARCH("/",N451,1)-1)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ref="O514:O577" si="48">E514/D514</f>
        <v>1.3749999999999999E-3</v>
      </c>
      <c r="P514" s="8">
        <f t="shared" ref="P514:P577" si="49">E514/L514</f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si="48"/>
        <v>0.13924</v>
      </c>
      <c r="P515" s="8">
        <f t="shared" si="49"/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ref="O578:O641" si="54">E578/D578</f>
        <v>1.2500000000000001E-5</v>
      </c>
      <c r="P578" s="8">
        <f t="shared" ref="P578:P641" si="55">E578/L578</f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si="54"/>
        <v>2E-3</v>
      </c>
      <c r="P579" s="8">
        <f t="shared" si="55"/>
        <v>10</v>
      </c>
      <c r="Q579" t="str">
        <f t="shared" ref="Q579:Q642" si="56">LEFT(N579,SEARCH("/",N579,1)-1)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ref="O642:O705" si="60">E642/D642</f>
        <v>1.4428571428571428</v>
      </c>
      <c r="P642" s="8">
        <f t="shared" ref="P642:P705" si="61">E642/L642</f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si="60"/>
        <v>1.1916249999999999</v>
      </c>
      <c r="P643" s="8">
        <f t="shared" si="61"/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ref="O706:O769" si="66">E706/D706</f>
        <v>8.7454545454545458E-3</v>
      </c>
      <c r="P706" s="8">
        <f t="shared" ref="P706:P769" si="67">E706/L706</f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si="66"/>
        <v>9.7699999999999992E-3</v>
      </c>
      <c r="P707" s="8">
        <f t="shared" si="67"/>
        <v>195.4</v>
      </c>
      <c r="Q707" t="str">
        <f t="shared" ref="Q707:Q770" si="68">LEFT(N707,SEARCH("/",N707,1)-1)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ref="O770:O833" si="72">E770/D770</f>
        <v>0</v>
      </c>
      <c r="P770" s="8" t="e">
        <f t="shared" ref="P770:P833" si="73">E770/L770</f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si="72"/>
        <v>0.41399999999999998</v>
      </c>
      <c r="P771" s="8">
        <f t="shared" si="73"/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ref="O834:O897" si="78">E834/D834</f>
        <v>1.0060706666666666</v>
      </c>
      <c r="P834" s="8">
        <f t="shared" ref="P834:P897" si="79">E834/L834</f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si="78"/>
        <v>1.0166666666666666</v>
      </c>
      <c r="P835" s="8">
        <f t="shared" si="79"/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ref="O898:O961" si="84">E898/D898</f>
        <v>0.4</v>
      </c>
      <c r="P898" s="8">
        <f t="shared" ref="P898:P961" si="85">E898/L898</f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si="84"/>
        <v>0</v>
      </c>
      <c r="P899" s="8" t="e">
        <f t="shared" si="85"/>
        <v>#DIV/0!</v>
      </c>
      <c r="Q899" t="str">
        <f t="shared" ref="Q899:Q962" si="86">LEFT(N899,SEARCH("/",N899,1)-1)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ref="O962:O1025" si="90">E962/D962</f>
        <v>0.46100628930817611</v>
      </c>
      <c r="P962" s="8">
        <f t="shared" ref="P962:P1025" si="91">E962/L962</f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si="90"/>
        <v>0.42188421052631581</v>
      </c>
      <c r="P963" s="8">
        <f t="shared" si="91"/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ref="O1026:O1089" si="96">E1026/D1026</f>
        <v>1.1863774999999999</v>
      </c>
      <c r="P1026" s="8">
        <f t="shared" ref="P1026:P1089" si="97">E1026/L1026</f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si="96"/>
        <v>1.099283142857143</v>
      </c>
      <c r="P1027" s="8">
        <f t="shared" si="97"/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ref="O1090:O1153" si="102">E1090/D1090</f>
        <v>0.14182977777777778</v>
      </c>
      <c r="P1090" s="8">
        <f t="shared" ref="P1090:P1153" si="103">E1090/L1090</f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si="102"/>
        <v>7.8266666666666665E-2</v>
      </c>
      <c r="P1091" s="8">
        <f t="shared" si="103"/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ref="O1154:O1217" si="108">E1154/D1154</f>
        <v>5.6937500000000002E-2</v>
      </c>
      <c r="P1154" s="8">
        <f t="shared" ref="P1154:P1217" si="109">E1154/L1154</f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si="108"/>
        <v>6.2500000000000003E-3</v>
      </c>
      <c r="P1155" s="8">
        <f t="shared" si="109"/>
        <v>50</v>
      </c>
      <c r="Q1155" t="str">
        <f t="shared" ref="Q1155:Q1218" si="110">LEFT(N1155,SEARCH("/",N1155,1)-1)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ref="O1218:O1281" si="114">E1218/D1218</f>
        <v>1.4570000000000001</v>
      </c>
      <c r="P1218" s="8">
        <f t="shared" ref="P1218:P1281" si="115">E1218/L1218</f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si="114"/>
        <v>1.026</v>
      </c>
      <c r="P1219" s="8">
        <f t="shared" si="115"/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ref="O1282:O1345" si="120">E1282/D1282</f>
        <v>1.1091186666666666</v>
      </c>
      <c r="P1282" s="8">
        <f t="shared" ref="P1282:P1345" si="121">E1282/L1282</f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si="120"/>
        <v>1.1071428571428572</v>
      </c>
      <c r="P1283" s="8">
        <f t="shared" si="121"/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ref="O1346:O1409" si="126">E1346/D1346</f>
        <v>3.7773333333333334</v>
      </c>
      <c r="P1346" s="8">
        <f t="shared" ref="P1346:P1409" si="127">E1346/L1346</f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si="126"/>
        <v>1.25</v>
      </c>
      <c r="P1347" s="8">
        <f t="shared" si="127"/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ref="O1410:O1473" si="132">E1410/D1410</f>
        <v>7.1999999999999995E-2</v>
      </c>
      <c r="P1410" s="8">
        <f t="shared" ref="P1410:P1473" si="133">E1410/L1410</f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si="132"/>
        <v>0</v>
      </c>
      <c r="P1411" s="8" t="e">
        <f t="shared" si="133"/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ref="O1474:O1537" si="138">E1474/D1474</f>
        <v>1.3870400000000001</v>
      </c>
      <c r="P1474" s="8">
        <f t="shared" ref="P1474:P1537" si="139">E1474/L1474</f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si="138"/>
        <v>1.20516</v>
      </c>
      <c r="P1475" s="8">
        <f t="shared" si="139"/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ref="O1538:O1601" si="144">E1538/D1538</f>
        <v>2.5030841666666666</v>
      </c>
      <c r="P1538" s="8">
        <f t="shared" ref="P1538:P1601" si="145">E1538/L1538</f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si="144"/>
        <v>1.7989999999999999</v>
      </c>
      <c r="P1539" s="8">
        <f t="shared" si="145"/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ref="O1602:O1665" si="150">E1602/D1602</f>
        <v>7.3400000000000007E-2</v>
      </c>
      <c r="P1602" s="8">
        <f t="shared" ref="P1602:P1665" si="151">E1602/L1602</f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si="150"/>
        <v>1.082492</v>
      </c>
      <c r="P1603" s="8">
        <f t="shared" si="151"/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ref="O1666:O1729" si="156">E1666/D1666</f>
        <v>1.2240879999999998</v>
      </c>
      <c r="P1666" s="8">
        <f t="shared" ref="P1666:P1729" si="157">E1666/L1666</f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si="156"/>
        <v>1.1945714285714286</v>
      </c>
      <c r="P1667" s="8">
        <f t="shared" si="157"/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ref="O1730:O1793" si="162">E1730/D1730</f>
        <v>0.68400000000000005</v>
      </c>
      <c r="P1730" s="8">
        <f t="shared" ref="P1730:P1793" si="163">E1730/L1730</f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si="162"/>
        <v>0</v>
      </c>
      <c r="P1731" s="8" t="e">
        <f t="shared" si="163"/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ref="O1794:O1857" si="168">E1794/D1794</f>
        <v>0.61124000000000001</v>
      </c>
      <c r="P1794" s="8">
        <f t="shared" ref="P1794:P1857" si="169">E1794/L1794</f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si="168"/>
        <v>1.3333333333333334E-2</v>
      </c>
      <c r="P1795" s="8">
        <f t="shared" si="169"/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ref="O1858:O1921" si="174">E1858/D1858</f>
        <v>1.0125</v>
      </c>
      <c r="P1858" s="8">
        <f t="shared" ref="P1858:P1921" si="175">E1858/L1858</f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si="174"/>
        <v>1</v>
      </c>
      <c r="P1859" s="8">
        <f t="shared" si="175"/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ref="O1922:O1985" si="180">E1922/D1922</f>
        <v>0.43030000000000002</v>
      </c>
      <c r="P1922" s="8">
        <f t="shared" ref="P1922:P1985" si="181">E1922/L1922</f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si="180"/>
        <v>1.3680000000000001</v>
      </c>
      <c r="P1923" s="8">
        <f t="shared" si="181"/>
        <v>54</v>
      </c>
      <c r="Q1923" t="str">
        <f t="shared" ref="Q1923:Q1986" si="182">LEFT(N1923,SEARCH("/",N1923,1)-1)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ref="O1986:O2049" si="186">E1986/D1986</f>
        <v>0.21146666666666666</v>
      </c>
      <c r="P1986" s="8">
        <f t="shared" ref="P1986:P2049" si="187">E1986/L1986</f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si="186"/>
        <v>3.1875000000000001E-2</v>
      </c>
      <c r="P1987" s="8">
        <f t="shared" si="187"/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ref="O2050:O2113" si="192">E2050/D2050</f>
        <v>1.4833229411764706</v>
      </c>
      <c r="P2050" s="8">
        <f t="shared" ref="P2050:P2113" si="193">E2050/L2050</f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si="192"/>
        <v>1.2019070000000001</v>
      </c>
      <c r="P2051" s="8">
        <f t="shared" si="193"/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ref="O2114:O2177" si="198">E2114/D2114</f>
        <v>1</v>
      </c>
      <c r="P2114" s="8">
        <f t="shared" ref="P2114:P2177" si="199">E2114/L2114</f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si="198"/>
        <v>1.0485714285714285</v>
      </c>
      <c r="P2115" s="8">
        <f t="shared" si="199"/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ref="O2178:O2241" si="204">E2178/D2178</f>
        <v>1.2602</v>
      </c>
      <c r="P2178" s="8">
        <f t="shared" ref="P2178:P2241" si="205">E2178/L2178</f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si="204"/>
        <v>1.0012000000000001</v>
      </c>
      <c r="P2179" s="8">
        <f t="shared" si="205"/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ref="O2242:O2305" si="210">E2242/D2242</f>
        <v>2.7067999999999999</v>
      </c>
      <c r="P2242" s="8">
        <f t="shared" ref="P2242:P2305" si="211">E2242/L2242</f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si="210"/>
        <v>8.0640000000000001</v>
      </c>
      <c r="P2243" s="8">
        <f t="shared" si="211"/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ref="O2306:O2369" si="216">E2306/D2306</f>
        <v>1.0070033333333335</v>
      </c>
      <c r="P2306" s="8">
        <f t="shared" ref="P2306:P2369" si="217">E2306/L2306</f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si="216"/>
        <v>1.0122777777777778</v>
      </c>
      <c r="P2307" s="8">
        <f t="shared" si="217"/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ref="O2370:O2433" si="222">E2370/D2370</f>
        <v>2.5000000000000001E-3</v>
      </c>
      <c r="P2370" s="8">
        <f t="shared" ref="P2370:P2433" si="223">E2370/L2370</f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si="222"/>
        <v>0</v>
      </c>
      <c r="P2371" s="8" t="e">
        <f t="shared" si="223"/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ref="O2434:O2497" si="228">E2434/D2434</f>
        <v>1.4285714285714287E-4</v>
      </c>
      <c r="P2434" s="8">
        <f t="shared" ref="P2434:P2497" si="229">E2434/L2434</f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si="228"/>
        <v>0</v>
      </c>
      <c r="P2435" s="8" t="e">
        <f t="shared" si="229"/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ref="O2498:O2561" si="234">E2498/D2498</f>
        <v>1</v>
      </c>
      <c r="P2498" s="8">
        <f t="shared" ref="P2498:P2561" si="235">E2498/L2498</f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si="234"/>
        <v>1.127715</v>
      </c>
      <c r="P2499" s="8">
        <f t="shared" si="235"/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ref="O2562:O2625" si="240">E2562/D2562</f>
        <v>1.0009999999999999</v>
      </c>
      <c r="P2562" s="8">
        <f t="shared" ref="P2562:P2625" si="241">E2562/L2562</f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si="240"/>
        <v>0</v>
      </c>
      <c r="P2563" s="8" t="e">
        <f t="shared" si="241"/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ref="O2626:O2689" si="246">E2626/D2626</f>
        <v>13.794206249999998</v>
      </c>
      <c r="P2626" s="8">
        <f t="shared" ref="P2626:P2689" si="247">E2626/L2626</f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si="246"/>
        <v>9.56</v>
      </c>
      <c r="P2627" s="8">
        <f t="shared" si="247"/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ref="O2690:O2753" si="252">E2690/D2690</f>
        <v>1.48E-3</v>
      </c>
      <c r="P2690" s="8">
        <f t="shared" ref="P2690:P2753" si="253">E2690/L2690</f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si="252"/>
        <v>2.8571428571428571E-5</v>
      </c>
      <c r="P2691" s="8">
        <f t="shared" si="253"/>
        <v>1</v>
      </c>
      <c r="Q2691" t="str">
        <f t="shared" ref="Q2691:Q2754" si="254">LEFT(N2691,SEARCH("/",N2691,1)-1)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ref="O2754:O2817" si="258">E2754/D2754</f>
        <v>0.11458333333333333</v>
      </c>
      <c r="P2754" s="8">
        <f t="shared" ref="P2754:P2817" si="259">E2754/L2754</f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si="258"/>
        <v>0.19</v>
      </c>
      <c r="P2755" s="8">
        <f t="shared" si="259"/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ref="O2818:O2881" si="264">E2818/D2818</f>
        <v>1.4156666666666666</v>
      </c>
      <c r="P2818" s="8">
        <f t="shared" ref="P2818:P2881" si="265">E2818/L2818</f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si="264"/>
        <v>1.3</v>
      </c>
      <c r="P2819" s="8">
        <f t="shared" si="265"/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ref="O2882:O2945" si="270">E2882/D2882</f>
        <v>0.23333333333333334</v>
      </c>
      <c r="P2882" s="8">
        <f t="shared" ref="P2882:P2945" si="271">E2882/L2882</f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si="270"/>
        <v>0</v>
      </c>
      <c r="P2883" s="8" t="e">
        <f t="shared" si="271"/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ref="O2946:O3009" si="276">E2946/D2946</f>
        <v>0.01</v>
      </c>
      <c r="P2946" s="8">
        <f t="shared" ref="P2946:P3009" si="277">E2946/L2946</f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si="276"/>
        <v>0</v>
      </c>
      <c r="P2947" s="8" t="e">
        <f t="shared" si="277"/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ref="O3010:O3073" si="282">E3010/D3010</f>
        <v>1.0116666666666667</v>
      </c>
      <c r="P3010" s="8">
        <f t="shared" ref="P3010:P3073" si="283">E3010/L3010</f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si="282"/>
        <v>1.19756</v>
      </c>
      <c r="P3011" s="8">
        <f t="shared" si="283"/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ref="O3074:O3137" si="288">E3074/D3074</f>
        <v>1.6666666666666666E-4</v>
      </c>
      <c r="P3074" s="8">
        <f t="shared" ref="P3074:P3137" si="289">E3074/L3074</f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si="288"/>
        <v>2.3035714285714285E-4</v>
      </c>
      <c r="P3075" s="8">
        <f t="shared" si="289"/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ref="O3138:O3201" si="294">E3138/D3138</f>
        <v>1.278</v>
      </c>
      <c r="P3138" s="8">
        <f t="shared" ref="P3138:P3201" si="295">E3138/L3138</f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si="294"/>
        <v>3.3333333333333333E-2</v>
      </c>
      <c r="P3139" s="8">
        <f t="shared" si="295"/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ref="O3202:O3265" si="300">E3202/D3202</f>
        <v>2.0000000000000002E-5</v>
      </c>
      <c r="P3202" s="8">
        <f t="shared" ref="P3202:P3265" si="301">E3202/L3202</f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si="300"/>
        <v>1.2500000000000001E-2</v>
      </c>
      <c r="P3203" s="8">
        <f t="shared" si="301"/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ref="O3266:O3329" si="306">E3266/D3266</f>
        <v>1.03</v>
      </c>
      <c r="P3266" s="8">
        <f t="shared" ref="P3266:P3329" si="307">E3266/L3266</f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si="306"/>
        <v>1.64</v>
      </c>
      <c r="P3267" s="8">
        <f t="shared" si="307"/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ref="O3330:O3393" si="312">E3330/D3330</f>
        <v>1.4638888888888888</v>
      </c>
      <c r="P3330" s="8">
        <f t="shared" ref="P3330:P3393" si="313">E3330/L3330</f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si="312"/>
        <v>1.1679999999999999</v>
      </c>
      <c r="P3331" s="8">
        <f t="shared" si="313"/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ref="O3394:O3457" si="318">E3394/D3394</f>
        <v>1</v>
      </c>
      <c r="P3394" s="8">
        <f t="shared" ref="P3394:P3457" si="319">E3394/L3394</f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si="318"/>
        <v>1.0580000000000001</v>
      </c>
      <c r="P3395" s="8">
        <f t="shared" si="319"/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ref="O3458:O3521" si="324">E3458/D3458</f>
        <v>1.913</v>
      </c>
      <c r="P3458" s="8">
        <f t="shared" ref="P3458:P3521" si="325">E3458/L3458</f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si="324"/>
        <v>1.4019999999999999</v>
      </c>
      <c r="P3459" s="8">
        <f t="shared" si="325"/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ref="O3522:O3585" si="330">E3522/D3522</f>
        <v>1.0075000000000001</v>
      </c>
      <c r="P3522" s="8">
        <f t="shared" ref="P3522:P3585" si="331">E3522/L3522</f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si="330"/>
        <v>1.6942857142857144</v>
      </c>
      <c r="P3523" s="8">
        <f t="shared" si="331"/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ref="O3586:O3649" si="336">E3586/D3586</f>
        <v>1.155</v>
      </c>
      <c r="P3586" s="8">
        <f t="shared" ref="P3586:P3649" si="337">E3586/L3586</f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si="336"/>
        <v>1.1911764705882353</v>
      </c>
      <c r="P3587" s="8">
        <f t="shared" si="337"/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ref="O3650:O3713" si="342">E3650/D3650</f>
        <v>1.003825</v>
      </c>
      <c r="P3650" s="8">
        <f t="shared" ref="P3650:P3713" si="343">E3650/L3650</f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si="342"/>
        <v>1.04</v>
      </c>
      <c r="P3651" s="8">
        <f t="shared" si="343"/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ref="O3714:O3777" si="348">E3714/D3714</f>
        <v>1.5373333333333334</v>
      </c>
      <c r="P3714" s="8">
        <f t="shared" ref="P3714:P3777" si="349">E3714/L3714</f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si="348"/>
        <v>1.0149999999999999</v>
      </c>
      <c r="P3715" s="8">
        <f t="shared" si="349"/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ref="O3778:O3841" si="354">E3778/D3778</f>
        <v>1.0671250000000001</v>
      </c>
      <c r="P3778" s="8">
        <f t="shared" ref="P3778:P3841" si="355">E3778/L3778</f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si="354"/>
        <v>1.4319999999999999</v>
      </c>
      <c r="P3779" s="8">
        <f t="shared" si="355"/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ref="O3842:O3905" si="360">E3842/D3842</f>
        <v>65</v>
      </c>
      <c r="P3842" s="8">
        <f t="shared" ref="P3842:P3905" si="361">E3842/L3842</f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si="360"/>
        <v>8.72E-2</v>
      </c>
      <c r="P3843" s="8">
        <f t="shared" si="361"/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ref="O3906:O3969" si="366">E3906/D3906</f>
        <v>2.9999999999999997E-4</v>
      </c>
      <c r="P3906" s="8">
        <f t="shared" ref="P3906:P3969" si="367">E3906/L3906</f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si="366"/>
        <v>0.11533333333333333</v>
      </c>
      <c r="P3907" s="8">
        <f t="shared" si="367"/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ref="O3970:O4033" si="372">E3970/D3970</f>
        <v>0.10539999999999999</v>
      </c>
      <c r="P3970" s="8">
        <f t="shared" ref="P3970:P4033" si="373">E3970/L3970</f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si="372"/>
        <v>7.4690265486725665E-2</v>
      </c>
      <c r="P3971" s="8">
        <f t="shared" si="373"/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ref="O4034:O4097" si="378">E4034/D4034</f>
        <v>6.8287037037037035E-2</v>
      </c>
      <c r="P4034" s="8">
        <f t="shared" ref="P4034:P4097" si="379">E4034/L4034</f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si="378"/>
        <v>0.25698702928870293</v>
      </c>
      <c r="P4035" s="8">
        <f t="shared" si="379"/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ref="O4098:O4115" si="384">E4098/D4098</f>
        <v>0.11428571428571428</v>
      </c>
      <c r="P4098" s="8">
        <f t="shared" ref="P4098:P4115" si="385">E4098/L4098</f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si="384"/>
        <v>0</v>
      </c>
      <c r="P4099" s="8" t="e">
        <f t="shared" si="385"/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1:F1048576">
    <cfRule type="containsText" dxfId="4" priority="8" operator="containsText" text="live">
      <formula>NOT(ISERROR(SEARCH("live",F1)))</formula>
    </cfRule>
    <cfRule type="containsText" dxfId="3" priority="9" operator="containsText" text="canceled">
      <formula>NOT(ISERROR(SEARCH("canceled",F1)))</formula>
    </cfRule>
    <cfRule type="containsText" dxfId="2" priority="10" operator="containsText" text="cancelled">
      <formula>NOT(ISERROR(SEARCH("cancelled",F1)))</formula>
    </cfRule>
    <cfRule type="containsText" dxfId="1" priority="11" operator="containsText" text="failed">
      <formula>NOT(ISERROR(SEARCH("failed",F1)))</formula>
    </cfRule>
    <cfRule type="containsText" dxfId="0" priority="12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B90E18"/>
        <color rgb="FF53C436"/>
        <color rgb="FF3366FF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</vt:lpstr>
      <vt:lpstr>Subcategory</vt:lpstr>
      <vt:lpstr>Date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Nicole Arendt</cp:lastModifiedBy>
  <dcterms:created xsi:type="dcterms:W3CDTF">2017-04-20T15:17:24Z</dcterms:created>
  <dcterms:modified xsi:type="dcterms:W3CDTF">2019-02-14T23:30:29Z</dcterms:modified>
</cp:coreProperties>
</file>