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weaver/Desktop/"/>
    </mc:Choice>
  </mc:AlternateContent>
  <xr:revisionPtr revIDLastSave="0" documentId="8_{DDCDBD1B-4ECA-1347-AC04-0DC15F1FA930}" xr6:coauthVersionLast="47" xr6:coauthVersionMax="47" xr10:uidLastSave="{00000000-0000-0000-0000-000000000000}"/>
  <bookViews>
    <workbookView xWindow="0" yWindow="500" windowWidth="28800" windowHeight="16340" activeTab="5" xr2:uid="{989C14F1-A0F9-3944-AFFB-ABC06646712E}"/>
  </bookViews>
  <sheets>
    <sheet name="Site Descriptions" sheetId="1" r:id="rId1"/>
    <sheet name="WQ" sheetId="2" r:id="rId2"/>
    <sheet name="Pebble Count" sheetId="3" r:id="rId3"/>
    <sheet name="LWD" sheetId="4" r:id="rId4"/>
    <sheet name="Canopy Cover" sheetId="6" r:id="rId5"/>
    <sheet name="Bankfull Width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5" l="1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41" i="5"/>
  <c r="F61" i="5"/>
  <c r="E62" i="5"/>
  <c r="F40" i="5"/>
  <c r="F39" i="5"/>
  <c r="G27" i="3"/>
  <c r="G26" i="3"/>
  <c r="G25" i="3"/>
  <c r="G24" i="3"/>
  <c r="G23" i="3"/>
  <c r="G22" i="3"/>
  <c r="G21" i="3"/>
  <c r="G20" i="3"/>
  <c r="G19" i="3"/>
  <c r="G18" i="3"/>
  <c r="G17" i="3"/>
  <c r="G16" i="3"/>
  <c r="F17" i="3"/>
  <c r="F18" i="3"/>
  <c r="F19" i="3"/>
  <c r="F20" i="3"/>
  <c r="F21" i="3"/>
  <c r="F22" i="3"/>
  <c r="F23" i="3"/>
  <c r="F24" i="3"/>
  <c r="F25" i="3"/>
  <c r="F26" i="3"/>
  <c r="F27" i="3"/>
  <c r="F16" i="3"/>
  <c r="F4" i="3"/>
  <c r="F5" i="3"/>
  <c r="F6" i="3"/>
  <c r="F7" i="3"/>
  <c r="F8" i="3"/>
  <c r="F9" i="3"/>
  <c r="F10" i="3"/>
  <c r="F11" i="3"/>
  <c r="F12" i="3"/>
  <c r="F13" i="3"/>
  <c r="F14" i="3"/>
  <c r="F3" i="3"/>
  <c r="E19" i="3"/>
  <c r="L8" i="6"/>
  <c r="L7" i="6"/>
  <c r="L6" i="6"/>
  <c r="L3" i="6"/>
  <c r="M3" i="6" s="1"/>
  <c r="L5" i="6"/>
  <c r="L4" i="6"/>
  <c r="E28" i="3"/>
  <c r="E15" i="3"/>
  <c r="E40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4" i="5"/>
  <c r="E3" i="5"/>
  <c r="F62" i="5" l="1"/>
  <c r="E61" i="5"/>
  <c r="E39" i="5"/>
  <c r="M6" i="6"/>
  <c r="G3" i="3"/>
  <c r="G4" i="3" l="1"/>
  <c r="G5" i="3" s="1"/>
  <c r="G6" i="3" s="1"/>
  <c r="G7" i="3" s="1"/>
  <c r="G8" i="3" s="1"/>
  <c r="G9" i="3" s="1"/>
  <c r="G10" i="3" s="1"/>
  <c r="G11" i="3" s="1"/>
  <c r="G12" i="3" s="1"/>
  <c r="G13" i="3" s="1"/>
  <c r="G14" i="3" s="1"/>
</calcChain>
</file>

<file path=xl/sharedStrings.xml><?xml version="1.0" encoding="utf-8"?>
<sst xmlns="http://schemas.openxmlformats.org/spreadsheetml/2006/main" count="141" uniqueCount="78">
  <si>
    <t>Site Name</t>
  </si>
  <si>
    <t>Latitude</t>
  </si>
  <si>
    <t>Longitude</t>
  </si>
  <si>
    <t>Description</t>
  </si>
  <si>
    <t>Collection Date</t>
  </si>
  <si>
    <t>Site 1</t>
  </si>
  <si>
    <t>slight flow, transect located west of stream crossing, medium turbidity (visual est.), crawfish sighting</t>
  </si>
  <si>
    <t>Site 2</t>
  </si>
  <si>
    <t>Meandering stream with some sediment bars and banks, low flow, one fish sighting</t>
  </si>
  <si>
    <t>Collection Method</t>
  </si>
  <si>
    <t>Temp (°C)</t>
  </si>
  <si>
    <t>DO %</t>
  </si>
  <si>
    <t>Date Collected</t>
  </si>
  <si>
    <t>DO6+ monitor</t>
  </si>
  <si>
    <t>Class Name</t>
  </si>
  <si>
    <t>Particle size class (mm)</t>
  </si>
  <si>
    <t>Total (count)</t>
  </si>
  <si>
    <t>% of total</t>
  </si>
  <si>
    <t>Cumulative percent %</t>
  </si>
  <si>
    <t xml:space="preserve">Date Collected </t>
  </si>
  <si>
    <t>Method of Collection</t>
  </si>
  <si>
    <t>Sand</t>
  </si>
  <si>
    <t>&lt; 2</t>
  </si>
  <si>
    <t>5/1/25 &amp; 5/10/25</t>
  </si>
  <si>
    <t>Count and Measure</t>
  </si>
  <si>
    <t>VF gravel</t>
  </si>
  <si>
    <t>2—4</t>
  </si>
  <si>
    <t>gravel</t>
  </si>
  <si>
    <t>5—8</t>
  </si>
  <si>
    <t>Med. Gravel</t>
  </si>
  <si>
    <t>9—16</t>
  </si>
  <si>
    <t>Coarse gravel</t>
  </si>
  <si>
    <t>17—32</t>
  </si>
  <si>
    <t>VC gravel</t>
  </si>
  <si>
    <t>33—64</t>
  </si>
  <si>
    <t>Small cobble</t>
  </si>
  <si>
    <t>65—90</t>
  </si>
  <si>
    <t>Med. Cobble</t>
  </si>
  <si>
    <t>91—128</t>
  </si>
  <si>
    <t>Large cobble</t>
  </si>
  <si>
    <t>129—256</t>
  </si>
  <si>
    <t>Small boulder</t>
  </si>
  <si>
    <t>257—512</t>
  </si>
  <si>
    <t>Med. Boulder</t>
  </si>
  <si>
    <t>513—1024</t>
  </si>
  <si>
    <t>Large boulder</t>
  </si>
  <si>
    <t>&gt; 1025</t>
  </si>
  <si>
    <t>TOTAL Count</t>
  </si>
  <si>
    <t>Diameter (ft)</t>
  </si>
  <si>
    <t>Length (ft)</t>
  </si>
  <si>
    <t>Pool associated (y/n)</t>
  </si>
  <si>
    <t>Rootwad (y/n)</t>
  </si>
  <si>
    <t>Alive (y/n)</t>
  </si>
  <si>
    <t>Y</t>
  </si>
  <si>
    <t>N</t>
  </si>
  <si>
    <t>Visual</t>
  </si>
  <si>
    <t>Point of Stream (ft)</t>
  </si>
  <si>
    <t>Left Bank</t>
  </si>
  <si>
    <t>Right Bank</t>
  </si>
  <si>
    <t>Upstream</t>
  </si>
  <si>
    <t>Downstream</t>
  </si>
  <si>
    <t>Left Center</t>
  </si>
  <si>
    <t>Right Center</t>
  </si>
  <si>
    <t>Percent Cover</t>
  </si>
  <si>
    <t>Average Cover</t>
  </si>
  <si>
    <t>0ft (beginning transect)</t>
  </si>
  <si>
    <t>Densiometer</t>
  </si>
  <si>
    <t>50ft</t>
  </si>
  <si>
    <t>100ft (end of transect)</t>
  </si>
  <si>
    <t>Overall Bank Width Measured (ft)</t>
  </si>
  <si>
    <t>Distance from Left Bank (ft)</t>
  </si>
  <si>
    <t>Depth (ft)</t>
  </si>
  <si>
    <t>Depth (in)</t>
  </si>
  <si>
    <t>Notes</t>
  </si>
  <si>
    <t>stream profile looking downstream with left bank on the left</t>
  </si>
  <si>
    <t>MAX depth</t>
  </si>
  <si>
    <t>MIN depth</t>
  </si>
  <si>
    <t>These values are consistent with water quality measurements made in Spring 2024 (Bennett-Wells et al.,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</si>
</sst>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6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10" fontId="0" fillId="0" borderId="11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2" fillId="0" borderId="24" xfId="0" applyFont="1" applyBorder="1"/>
    <xf numFmtId="0" fontId="2" fillId="0" borderId="16" xfId="0" applyFont="1" applyBorder="1"/>
    <xf numFmtId="0" fontId="2" fillId="0" borderId="25" xfId="0" applyFont="1" applyBorder="1"/>
    <xf numFmtId="0" fontId="0" fillId="0" borderId="26" xfId="0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/>
    </xf>
    <xf numFmtId="10" fontId="2" fillId="0" borderId="16" xfId="0" applyNumberFormat="1" applyFont="1" applyBorder="1"/>
    <xf numFmtId="0" fontId="2" fillId="0" borderId="22" xfId="0" applyFont="1" applyBorder="1"/>
    <xf numFmtId="0" fontId="3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0" fontId="2" fillId="0" borderId="25" xfId="0" applyNumberFormat="1" applyFont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/>
    <xf numFmtId="0" fontId="0" fillId="0" borderId="34" xfId="0" applyBorder="1" applyAlignment="1">
      <alignment horizontal="center" vertical="center"/>
    </xf>
    <xf numFmtId="0" fontId="0" fillId="0" borderId="28" xfId="0" applyBorder="1"/>
    <xf numFmtId="10" fontId="0" fillId="0" borderId="32" xfId="0" applyNumberFormat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0" fontId="0" fillId="0" borderId="3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1 Stream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Streambed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'Bankfull Width'!$D$3:$D$38</c:f>
              <c:numCache>
                <c:formatCode>General</c:formatCode>
                <c:ptCount val="3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</c:numCache>
            </c:numRef>
          </c:cat>
          <c:val>
            <c:numRef>
              <c:f>'Bankfull Width'!$E$3:$E$38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0.4375</c:v>
                </c:pt>
                <c:pt idx="7">
                  <c:v>0.4375</c:v>
                </c:pt>
                <c:pt idx="8">
                  <c:v>0.54166666666666663</c:v>
                </c:pt>
                <c:pt idx="9">
                  <c:v>0.5625</c:v>
                </c:pt>
                <c:pt idx="10">
                  <c:v>0.58333333333333337</c:v>
                </c:pt>
                <c:pt idx="11">
                  <c:v>0.58333333333333337</c:v>
                </c:pt>
                <c:pt idx="12">
                  <c:v>0.75</c:v>
                </c:pt>
                <c:pt idx="13">
                  <c:v>0.79166666666666663</c:v>
                </c:pt>
                <c:pt idx="14">
                  <c:v>1</c:v>
                </c:pt>
                <c:pt idx="15">
                  <c:v>1.0208333333333333</c:v>
                </c:pt>
                <c:pt idx="16">
                  <c:v>1.2291666666666667</c:v>
                </c:pt>
                <c:pt idx="17">
                  <c:v>1.2083333333333333</c:v>
                </c:pt>
                <c:pt idx="18">
                  <c:v>1.3125</c:v>
                </c:pt>
                <c:pt idx="19">
                  <c:v>1.4583333333333333</c:v>
                </c:pt>
                <c:pt idx="20">
                  <c:v>1.5833333333333333</c:v>
                </c:pt>
                <c:pt idx="21">
                  <c:v>1.5833333333333333</c:v>
                </c:pt>
                <c:pt idx="22">
                  <c:v>1.5</c:v>
                </c:pt>
                <c:pt idx="23">
                  <c:v>1.7083333333333333</c:v>
                </c:pt>
                <c:pt idx="24">
                  <c:v>1.625</c:v>
                </c:pt>
                <c:pt idx="25">
                  <c:v>1.625</c:v>
                </c:pt>
                <c:pt idx="26">
                  <c:v>1.5</c:v>
                </c:pt>
                <c:pt idx="27">
                  <c:v>1.3333333333333333</c:v>
                </c:pt>
                <c:pt idx="28">
                  <c:v>1.3333333333333333</c:v>
                </c:pt>
                <c:pt idx="29">
                  <c:v>1.4166666666666667</c:v>
                </c:pt>
                <c:pt idx="30">
                  <c:v>1.25</c:v>
                </c:pt>
                <c:pt idx="31">
                  <c:v>1</c:v>
                </c:pt>
                <c:pt idx="32">
                  <c:v>1.0833333333333333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E2-AE4D-ABBD-4BB2C28DB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77568"/>
        <c:axId val="1603913360"/>
      </c:lineChart>
      <c:catAx>
        <c:axId val="1603377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13360"/>
        <c:crosses val="max"/>
        <c:auto val="1"/>
        <c:lblAlgn val="ctr"/>
        <c:lblOffset val="100"/>
        <c:noMultiLvlLbl val="0"/>
      </c:catAx>
      <c:valAx>
        <c:axId val="1603913360"/>
        <c:scaling>
          <c:orientation val="maxMin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775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 2 Stream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Streambed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'Bankfull Width'!$D$41:$D$60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9.1999999999999993</c:v>
                </c:pt>
              </c:numCache>
            </c:numRef>
          </c:cat>
          <c:val>
            <c:numRef>
              <c:f>'Bankfull Width'!$E$41:$E$60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2.0833333333333332E-2</c:v>
                </c:pt>
                <c:pt idx="7">
                  <c:v>0.1875</c:v>
                </c:pt>
                <c:pt idx="8">
                  <c:v>0.29166666666666669</c:v>
                </c:pt>
                <c:pt idx="9">
                  <c:v>0.33333333333333331</c:v>
                </c:pt>
                <c:pt idx="10">
                  <c:v>0.35416666666666669</c:v>
                </c:pt>
                <c:pt idx="11">
                  <c:v>0.39583333333333331</c:v>
                </c:pt>
                <c:pt idx="12">
                  <c:v>0.45833333333333331</c:v>
                </c:pt>
                <c:pt idx="13">
                  <c:v>0.5625</c:v>
                </c:pt>
                <c:pt idx="14">
                  <c:v>0.52083333333333337</c:v>
                </c:pt>
                <c:pt idx="15">
                  <c:v>0.14583333333333334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2-5145-B743-63FCEAA2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77568"/>
        <c:axId val="1603913360"/>
      </c:lineChart>
      <c:catAx>
        <c:axId val="1603377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13360"/>
        <c:crosses val="max"/>
        <c:auto val="1"/>
        <c:lblAlgn val="ctr"/>
        <c:lblOffset val="100"/>
        <c:noMultiLvlLbl val="0"/>
      </c:catAx>
      <c:valAx>
        <c:axId val="1603913360"/>
        <c:scaling>
          <c:orientation val="maxMin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7756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31750</xdr:rowOff>
    </xdr:from>
    <xdr:to>
      <xdr:col>12</xdr:col>
      <xdr:colOff>647700</xdr:colOff>
      <xdr:row>13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D15C1E-8FAC-BB13-C410-07879B69F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14</xdr:row>
      <xdr:rowOff>158750</xdr:rowOff>
    </xdr:from>
    <xdr:to>
      <xdr:col>12</xdr:col>
      <xdr:colOff>692150</xdr:colOff>
      <xdr:row>27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57313A-8C82-ED46-BAD6-327116C12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9044-7CFA-6B42-9BAD-B4300FA6CBF7}">
  <dimension ref="B1:F4"/>
  <sheetViews>
    <sheetView showGridLines="0" workbookViewId="0">
      <selection activeCell="F11" sqref="F11"/>
    </sheetView>
  </sheetViews>
  <sheetFormatPr baseColWidth="10" defaultColWidth="11" defaultRowHeight="16" x14ac:dyDescent="0.2"/>
  <cols>
    <col min="2" max="2" width="12.83203125" bestFit="1" customWidth="1"/>
    <col min="3" max="3" width="13.83203125" customWidth="1"/>
    <col min="4" max="4" width="13.5" customWidth="1"/>
    <col min="5" max="5" width="53.83203125" customWidth="1"/>
    <col min="6" max="6" width="18.1640625" customWidth="1"/>
  </cols>
  <sheetData>
    <row r="1" spans="2:6" ht="17" thickBot="1" x14ac:dyDescent="0.25"/>
    <row r="2" spans="2:6" s="1" customFormat="1" ht="21" x14ac:dyDescent="0.25">
      <c r="B2" s="51" t="s">
        <v>0</v>
      </c>
      <c r="C2" s="52" t="s">
        <v>1</v>
      </c>
      <c r="D2" s="52" t="s">
        <v>2</v>
      </c>
      <c r="E2" s="52" t="s">
        <v>3</v>
      </c>
      <c r="F2" s="53" t="s">
        <v>4</v>
      </c>
    </row>
    <row r="3" spans="2:6" s="2" customFormat="1" ht="35" thickBot="1" x14ac:dyDescent="0.25">
      <c r="B3" s="58" t="s">
        <v>5</v>
      </c>
      <c r="C3" s="23">
        <v>35.525278</v>
      </c>
      <c r="D3" s="23">
        <v>-120.8425</v>
      </c>
      <c r="E3" s="16" t="s">
        <v>6</v>
      </c>
      <c r="F3" s="59">
        <v>45778</v>
      </c>
    </row>
    <row r="4" spans="2:6" ht="35" thickBot="1" x14ac:dyDescent="0.25">
      <c r="B4" s="60" t="s">
        <v>7</v>
      </c>
      <c r="C4" s="61">
        <v>35.522778000000002</v>
      </c>
      <c r="D4" s="61">
        <v>-120.854444</v>
      </c>
      <c r="E4" s="62" t="s">
        <v>8</v>
      </c>
      <c r="F4" s="63">
        <v>45788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0D08-8172-3246-B2C9-75CC1C8AE207}">
  <dimension ref="B1:I8"/>
  <sheetViews>
    <sheetView showGridLines="0" workbookViewId="0">
      <selection activeCell="D7" sqref="D7"/>
    </sheetView>
  </sheetViews>
  <sheetFormatPr baseColWidth="10" defaultColWidth="11" defaultRowHeight="16" x14ac:dyDescent="0.2"/>
  <cols>
    <col min="2" max="2" width="12.83203125" bestFit="1" customWidth="1"/>
    <col min="3" max="3" width="22.6640625" bestFit="1" customWidth="1"/>
    <col min="4" max="4" width="18.5" customWidth="1"/>
    <col min="5" max="5" width="14.1640625" customWidth="1"/>
    <col min="6" max="6" width="17.5" customWidth="1"/>
    <col min="7" max="7" width="29.5" customWidth="1"/>
  </cols>
  <sheetData>
    <row r="1" spans="2:9" ht="17" thickBot="1" x14ac:dyDescent="0.25"/>
    <row r="2" spans="2:9" s="1" customFormat="1" ht="21" x14ac:dyDescent="0.25">
      <c r="B2" s="51" t="s">
        <v>0</v>
      </c>
      <c r="C2" s="52" t="s">
        <v>9</v>
      </c>
      <c r="D2" s="52" t="s">
        <v>10</v>
      </c>
      <c r="E2" s="52" t="s">
        <v>11</v>
      </c>
      <c r="F2" s="52" t="s">
        <v>12</v>
      </c>
      <c r="G2" s="53" t="s">
        <v>73</v>
      </c>
    </row>
    <row r="3" spans="2:9" ht="69" customHeight="1" x14ac:dyDescent="0.2">
      <c r="B3" s="54" t="s">
        <v>5</v>
      </c>
      <c r="C3" s="45" t="s">
        <v>13</v>
      </c>
      <c r="D3" s="45">
        <v>19.600000000000001</v>
      </c>
      <c r="E3" s="49">
        <v>0.91</v>
      </c>
      <c r="F3" s="50">
        <v>45778</v>
      </c>
      <c r="G3" s="48" t="s">
        <v>77</v>
      </c>
    </row>
    <row r="4" spans="2:9" ht="98" customHeight="1" thickBot="1" x14ac:dyDescent="0.25">
      <c r="B4" s="56" t="s">
        <v>7</v>
      </c>
      <c r="C4" s="16" t="s">
        <v>13</v>
      </c>
      <c r="D4" s="9">
        <v>14.6</v>
      </c>
      <c r="E4" s="57">
        <v>0.63400000000000001</v>
      </c>
      <c r="F4" s="13">
        <v>45788</v>
      </c>
      <c r="G4" s="47" t="s">
        <v>77</v>
      </c>
    </row>
    <row r="8" spans="2:9" x14ac:dyDescent="0.2">
      <c r="I8" s="5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DFBC-49E5-C74D-A70C-4035549774A4}">
  <dimension ref="B1:I28"/>
  <sheetViews>
    <sheetView showGridLines="0" workbookViewId="0">
      <selection activeCell="M11" sqref="M11"/>
    </sheetView>
  </sheetViews>
  <sheetFormatPr baseColWidth="10" defaultColWidth="11" defaultRowHeight="16" x14ac:dyDescent="0.2"/>
  <cols>
    <col min="2" max="2" width="12.83203125" bestFit="1" customWidth="1"/>
    <col min="3" max="3" width="22.5" customWidth="1"/>
    <col min="4" max="4" width="27.1640625" customWidth="1"/>
    <col min="5" max="5" width="17.1640625" customWidth="1"/>
    <col min="6" max="6" width="23.83203125" bestFit="1" customWidth="1"/>
    <col min="7" max="7" width="27" customWidth="1"/>
    <col min="8" max="8" width="20.6640625" customWidth="1"/>
    <col min="9" max="9" width="25.6640625" customWidth="1"/>
  </cols>
  <sheetData>
    <row r="1" spans="2:9" ht="17" thickBot="1" x14ac:dyDescent="0.25"/>
    <row r="2" spans="2:9" s="1" customFormat="1" ht="21" x14ac:dyDescent="0.25">
      <c r="B2" s="51" t="s">
        <v>0</v>
      </c>
      <c r="C2" s="52" t="s">
        <v>14</v>
      </c>
      <c r="D2" s="52" t="s">
        <v>15</v>
      </c>
      <c r="E2" s="52" t="s">
        <v>16</v>
      </c>
      <c r="F2" s="64" t="s">
        <v>17</v>
      </c>
      <c r="G2" s="65" t="s">
        <v>18</v>
      </c>
      <c r="H2" s="52" t="s">
        <v>19</v>
      </c>
      <c r="I2" s="53" t="s">
        <v>20</v>
      </c>
    </row>
    <row r="3" spans="2:9" ht="17" x14ac:dyDescent="0.2">
      <c r="B3" s="66" t="s">
        <v>5</v>
      </c>
      <c r="C3" s="14" t="s">
        <v>21</v>
      </c>
      <c r="D3" s="14" t="s">
        <v>22</v>
      </c>
      <c r="E3" s="7">
        <v>0</v>
      </c>
      <c r="F3" s="25">
        <f>E3/E$15</f>
        <v>0</v>
      </c>
      <c r="G3" s="28">
        <f>0+F3</f>
        <v>0</v>
      </c>
      <c r="H3" s="74" t="s">
        <v>23</v>
      </c>
      <c r="I3" s="77" t="s">
        <v>24</v>
      </c>
    </row>
    <row r="4" spans="2:9" x14ac:dyDescent="0.2">
      <c r="B4" s="67"/>
      <c r="C4" s="7" t="s">
        <v>25</v>
      </c>
      <c r="D4" s="15" t="s">
        <v>26</v>
      </c>
      <c r="E4" s="7">
        <v>0</v>
      </c>
      <c r="F4" s="25">
        <f t="shared" ref="F4:F14" si="0">E4/E$15</f>
        <v>0</v>
      </c>
      <c r="G4" s="28">
        <f>G3+F4</f>
        <v>0</v>
      </c>
      <c r="H4" s="75"/>
      <c r="I4" s="78"/>
    </row>
    <row r="5" spans="2:9" x14ac:dyDescent="0.2">
      <c r="B5" s="67"/>
      <c r="C5" s="7" t="s">
        <v>27</v>
      </c>
      <c r="D5" s="15" t="s">
        <v>28</v>
      </c>
      <c r="E5" s="7">
        <v>3</v>
      </c>
      <c r="F5" s="25">
        <f t="shared" si="0"/>
        <v>0.03</v>
      </c>
      <c r="G5" s="28">
        <f t="shared" ref="G5:G14" si="1">G4+F5</f>
        <v>0.03</v>
      </c>
      <c r="H5" s="75"/>
      <c r="I5" s="78"/>
    </row>
    <row r="6" spans="2:9" x14ac:dyDescent="0.2">
      <c r="B6" s="67"/>
      <c r="C6" s="7" t="s">
        <v>29</v>
      </c>
      <c r="D6" s="7" t="s">
        <v>30</v>
      </c>
      <c r="E6" s="7">
        <v>9</v>
      </c>
      <c r="F6" s="25">
        <f t="shared" si="0"/>
        <v>0.09</v>
      </c>
      <c r="G6" s="28">
        <f t="shared" si="1"/>
        <v>0.12</v>
      </c>
      <c r="H6" s="75"/>
      <c r="I6" s="78"/>
    </row>
    <row r="7" spans="2:9" x14ac:dyDescent="0.2">
      <c r="B7" s="67"/>
      <c r="C7" s="7" t="s">
        <v>31</v>
      </c>
      <c r="D7" s="7" t="s">
        <v>32</v>
      </c>
      <c r="E7" s="7">
        <v>10</v>
      </c>
      <c r="F7" s="25">
        <f t="shared" si="0"/>
        <v>0.1</v>
      </c>
      <c r="G7" s="28">
        <f t="shared" si="1"/>
        <v>0.22</v>
      </c>
      <c r="H7" s="75"/>
      <c r="I7" s="78"/>
    </row>
    <row r="8" spans="2:9" x14ac:dyDescent="0.2">
      <c r="B8" s="67"/>
      <c r="C8" s="7" t="s">
        <v>33</v>
      </c>
      <c r="D8" s="7" t="s">
        <v>34</v>
      </c>
      <c r="E8" s="7">
        <v>32</v>
      </c>
      <c r="F8" s="25">
        <f t="shared" si="0"/>
        <v>0.32</v>
      </c>
      <c r="G8" s="28">
        <f t="shared" si="1"/>
        <v>0.54</v>
      </c>
      <c r="H8" s="75"/>
      <c r="I8" s="78"/>
    </row>
    <row r="9" spans="2:9" x14ac:dyDescent="0.2">
      <c r="B9" s="67"/>
      <c r="C9" s="7" t="s">
        <v>35</v>
      </c>
      <c r="D9" s="7" t="s">
        <v>36</v>
      </c>
      <c r="E9" s="7">
        <v>16</v>
      </c>
      <c r="F9" s="25">
        <f t="shared" si="0"/>
        <v>0.16</v>
      </c>
      <c r="G9" s="28">
        <f t="shared" si="1"/>
        <v>0.70000000000000007</v>
      </c>
      <c r="H9" s="75"/>
      <c r="I9" s="78"/>
    </row>
    <row r="10" spans="2:9" x14ac:dyDescent="0.2">
      <c r="B10" s="67"/>
      <c r="C10" s="7" t="s">
        <v>37</v>
      </c>
      <c r="D10" s="7" t="s">
        <v>38</v>
      </c>
      <c r="E10" s="7">
        <v>7</v>
      </c>
      <c r="F10" s="25">
        <f t="shared" si="0"/>
        <v>7.0000000000000007E-2</v>
      </c>
      <c r="G10" s="28">
        <f t="shared" si="1"/>
        <v>0.77</v>
      </c>
      <c r="H10" s="75"/>
      <c r="I10" s="78"/>
    </row>
    <row r="11" spans="2:9" x14ac:dyDescent="0.2">
      <c r="B11" s="67"/>
      <c r="C11" s="7" t="s">
        <v>39</v>
      </c>
      <c r="D11" s="7" t="s">
        <v>40</v>
      </c>
      <c r="E11" s="7">
        <v>13</v>
      </c>
      <c r="F11" s="25">
        <f t="shared" si="0"/>
        <v>0.13</v>
      </c>
      <c r="G11" s="28">
        <f t="shared" si="1"/>
        <v>0.9</v>
      </c>
      <c r="H11" s="75"/>
      <c r="I11" s="78"/>
    </row>
    <row r="12" spans="2:9" x14ac:dyDescent="0.2">
      <c r="B12" s="67"/>
      <c r="C12" s="7" t="s">
        <v>41</v>
      </c>
      <c r="D12" s="7" t="s">
        <v>42</v>
      </c>
      <c r="E12" s="7">
        <v>6</v>
      </c>
      <c r="F12" s="25">
        <f t="shared" si="0"/>
        <v>0.06</v>
      </c>
      <c r="G12" s="28">
        <f t="shared" si="1"/>
        <v>0.96</v>
      </c>
      <c r="H12" s="75"/>
      <c r="I12" s="78"/>
    </row>
    <row r="13" spans="2:9" x14ac:dyDescent="0.2">
      <c r="B13" s="67"/>
      <c r="C13" s="7" t="s">
        <v>43</v>
      </c>
      <c r="D13" s="7" t="s">
        <v>44</v>
      </c>
      <c r="E13" s="7">
        <v>4</v>
      </c>
      <c r="F13" s="25">
        <f t="shared" si="0"/>
        <v>0.04</v>
      </c>
      <c r="G13" s="28">
        <f t="shared" si="1"/>
        <v>1</v>
      </c>
      <c r="H13" s="75"/>
      <c r="I13" s="78"/>
    </row>
    <row r="14" spans="2:9" x14ac:dyDescent="0.2">
      <c r="B14" s="67"/>
      <c r="C14" s="7" t="s">
        <v>45</v>
      </c>
      <c r="D14" s="7" t="s">
        <v>46</v>
      </c>
      <c r="E14" s="7">
        <v>0</v>
      </c>
      <c r="F14" s="25">
        <f t="shared" si="0"/>
        <v>0</v>
      </c>
      <c r="G14" s="28">
        <f t="shared" si="1"/>
        <v>1</v>
      </c>
      <c r="H14" s="75"/>
      <c r="I14" s="78"/>
    </row>
    <row r="15" spans="2:9" ht="17" thickBot="1" x14ac:dyDescent="0.25">
      <c r="B15" s="68"/>
      <c r="C15" s="20"/>
      <c r="D15" s="10" t="s">
        <v>47</v>
      </c>
      <c r="E15" s="10">
        <f>SUM(E3:E14)</f>
        <v>100</v>
      </c>
      <c r="F15" s="26"/>
      <c r="G15" s="21"/>
      <c r="H15" s="76"/>
      <c r="I15" s="79"/>
    </row>
    <row r="16" spans="2:9" ht="17" x14ac:dyDescent="0.2">
      <c r="B16" s="69" t="s">
        <v>7</v>
      </c>
      <c r="C16" s="18" t="s">
        <v>21</v>
      </c>
      <c r="D16" s="18" t="s">
        <v>22</v>
      </c>
      <c r="E16" s="4">
        <v>0</v>
      </c>
      <c r="F16" s="24">
        <f>E16/E$28</f>
        <v>0</v>
      </c>
      <c r="G16" s="27">
        <f>E16+F16</f>
        <v>0</v>
      </c>
      <c r="H16" s="80">
        <v>45788</v>
      </c>
      <c r="I16" s="81" t="s">
        <v>24</v>
      </c>
    </row>
    <row r="17" spans="2:9" x14ac:dyDescent="0.2">
      <c r="B17" s="67"/>
      <c r="C17" s="7" t="s">
        <v>25</v>
      </c>
      <c r="D17" s="15" t="s">
        <v>26</v>
      </c>
      <c r="E17" s="7">
        <v>5</v>
      </c>
      <c r="F17" s="24">
        <f t="shared" ref="F17:F27" si="2">E17/E$28</f>
        <v>0.05</v>
      </c>
      <c r="G17" s="28">
        <f t="shared" ref="G17:G27" si="3">G16+F17</f>
        <v>0.05</v>
      </c>
      <c r="H17" s="75"/>
      <c r="I17" s="82"/>
    </row>
    <row r="18" spans="2:9" x14ac:dyDescent="0.2">
      <c r="B18" s="67"/>
      <c r="C18" s="7" t="s">
        <v>27</v>
      </c>
      <c r="D18" s="15" t="s">
        <v>28</v>
      </c>
      <c r="E18" s="7">
        <v>21</v>
      </c>
      <c r="F18" s="24">
        <f t="shared" si="2"/>
        <v>0.21</v>
      </c>
      <c r="G18" s="28">
        <f t="shared" si="3"/>
        <v>0.26</v>
      </c>
      <c r="H18" s="75"/>
      <c r="I18" s="82"/>
    </row>
    <row r="19" spans="2:9" x14ac:dyDescent="0.2">
      <c r="B19" s="67"/>
      <c r="C19" s="7" t="s">
        <v>29</v>
      </c>
      <c r="D19" s="7" t="s">
        <v>30</v>
      </c>
      <c r="E19" s="7">
        <f>25+26</f>
        <v>51</v>
      </c>
      <c r="F19" s="24">
        <f t="shared" si="2"/>
        <v>0.51</v>
      </c>
      <c r="G19" s="28">
        <f t="shared" si="3"/>
        <v>0.77</v>
      </c>
      <c r="H19" s="75"/>
      <c r="I19" s="82"/>
    </row>
    <row r="20" spans="2:9" x14ac:dyDescent="0.2">
      <c r="B20" s="67"/>
      <c r="C20" s="7" t="s">
        <v>31</v>
      </c>
      <c r="D20" s="7" t="s">
        <v>32</v>
      </c>
      <c r="E20" s="7">
        <v>20</v>
      </c>
      <c r="F20" s="24">
        <f t="shared" si="2"/>
        <v>0.2</v>
      </c>
      <c r="G20" s="28">
        <f t="shared" si="3"/>
        <v>0.97</v>
      </c>
      <c r="H20" s="75"/>
      <c r="I20" s="82"/>
    </row>
    <row r="21" spans="2:9" x14ac:dyDescent="0.2">
      <c r="B21" s="67"/>
      <c r="C21" s="7" t="s">
        <v>33</v>
      </c>
      <c r="D21" s="7" t="s">
        <v>34</v>
      </c>
      <c r="E21" s="7">
        <v>3</v>
      </c>
      <c r="F21" s="24">
        <f t="shared" si="2"/>
        <v>0.03</v>
      </c>
      <c r="G21" s="28">
        <f t="shared" si="3"/>
        <v>1</v>
      </c>
      <c r="H21" s="75"/>
      <c r="I21" s="82"/>
    </row>
    <row r="22" spans="2:9" x14ac:dyDescent="0.2">
      <c r="B22" s="67"/>
      <c r="C22" s="7" t="s">
        <v>35</v>
      </c>
      <c r="D22" s="7" t="s">
        <v>36</v>
      </c>
      <c r="E22" s="7">
        <v>0</v>
      </c>
      <c r="F22" s="24">
        <f t="shared" si="2"/>
        <v>0</v>
      </c>
      <c r="G22" s="28">
        <f t="shared" si="3"/>
        <v>1</v>
      </c>
      <c r="H22" s="75"/>
      <c r="I22" s="82"/>
    </row>
    <row r="23" spans="2:9" x14ac:dyDescent="0.2">
      <c r="B23" s="67"/>
      <c r="C23" s="7" t="s">
        <v>37</v>
      </c>
      <c r="D23" s="7" t="s">
        <v>38</v>
      </c>
      <c r="E23" s="7">
        <v>0</v>
      </c>
      <c r="F23" s="24">
        <f t="shared" si="2"/>
        <v>0</v>
      </c>
      <c r="G23" s="28">
        <f t="shared" si="3"/>
        <v>1</v>
      </c>
      <c r="H23" s="75"/>
      <c r="I23" s="82"/>
    </row>
    <row r="24" spans="2:9" x14ac:dyDescent="0.2">
      <c r="B24" s="67"/>
      <c r="C24" s="7" t="s">
        <v>39</v>
      </c>
      <c r="D24" s="7" t="s">
        <v>40</v>
      </c>
      <c r="E24" s="7">
        <v>0</v>
      </c>
      <c r="F24" s="24">
        <f t="shared" si="2"/>
        <v>0</v>
      </c>
      <c r="G24" s="28">
        <f t="shared" si="3"/>
        <v>1</v>
      </c>
      <c r="H24" s="75"/>
      <c r="I24" s="82"/>
    </row>
    <row r="25" spans="2:9" x14ac:dyDescent="0.2">
      <c r="B25" s="67"/>
      <c r="C25" s="7" t="s">
        <v>41</v>
      </c>
      <c r="D25" s="7" t="s">
        <v>42</v>
      </c>
      <c r="E25" s="7">
        <v>0</v>
      </c>
      <c r="F25" s="24">
        <f t="shared" si="2"/>
        <v>0</v>
      </c>
      <c r="G25" s="28">
        <f t="shared" si="3"/>
        <v>1</v>
      </c>
      <c r="H25" s="75"/>
      <c r="I25" s="82"/>
    </row>
    <row r="26" spans="2:9" x14ac:dyDescent="0.2">
      <c r="B26" s="67"/>
      <c r="C26" s="7" t="s">
        <v>43</v>
      </c>
      <c r="D26" s="7" t="s">
        <v>44</v>
      </c>
      <c r="E26" s="7">
        <v>0</v>
      </c>
      <c r="F26" s="24">
        <f t="shared" si="2"/>
        <v>0</v>
      </c>
      <c r="G26" s="28">
        <f t="shared" si="3"/>
        <v>1</v>
      </c>
      <c r="H26" s="75"/>
      <c r="I26" s="82"/>
    </row>
    <row r="27" spans="2:9" x14ac:dyDescent="0.2">
      <c r="B27" s="67"/>
      <c r="C27" s="7" t="s">
        <v>45</v>
      </c>
      <c r="D27" s="7" t="s">
        <v>46</v>
      </c>
      <c r="E27" s="7">
        <v>0</v>
      </c>
      <c r="F27" s="24">
        <f t="shared" si="2"/>
        <v>0</v>
      </c>
      <c r="G27" s="28">
        <f t="shared" si="3"/>
        <v>1</v>
      </c>
      <c r="H27" s="75"/>
      <c r="I27" s="82"/>
    </row>
    <row r="28" spans="2:9" ht="17" thickBot="1" x14ac:dyDescent="0.25">
      <c r="B28" s="68"/>
      <c r="C28" s="20"/>
      <c r="D28" s="10" t="s">
        <v>47</v>
      </c>
      <c r="E28" s="10">
        <f>SUM(E16:E27)</f>
        <v>100</v>
      </c>
      <c r="F28" s="20"/>
      <c r="G28" s="21"/>
      <c r="H28" s="76"/>
      <c r="I28" s="83"/>
    </row>
  </sheetData>
  <mergeCells count="4">
    <mergeCell ref="H3:H15"/>
    <mergeCell ref="I3:I15"/>
    <mergeCell ref="H16:H28"/>
    <mergeCell ref="I16:I28"/>
  </mergeCells>
  <phoneticPr fontId="4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A45A-4B85-A74E-BCE5-DD84EE2B4C35}">
  <dimension ref="B1:I5"/>
  <sheetViews>
    <sheetView showGridLines="0" workbookViewId="0">
      <selection activeCell="J18" sqref="J18"/>
    </sheetView>
  </sheetViews>
  <sheetFormatPr baseColWidth="10" defaultColWidth="11" defaultRowHeight="16" x14ac:dyDescent="0.2"/>
  <cols>
    <col min="2" max="2" width="12.83203125" bestFit="1" customWidth="1"/>
    <col min="3" max="3" width="15.83203125" bestFit="1" customWidth="1"/>
    <col min="4" max="4" width="13.1640625" bestFit="1" customWidth="1"/>
    <col min="5" max="5" width="25.5" bestFit="1" customWidth="1"/>
    <col min="6" max="6" width="18" bestFit="1" customWidth="1"/>
    <col min="7" max="7" width="13.1640625" bestFit="1" customWidth="1"/>
    <col min="8" max="8" width="20" customWidth="1"/>
    <col min="9" max="9" width="25" customWidth="1"/>
  </cols>
  <sheetData>
    <row r="1" spans="2:9" ht="17" thickBot="1" x14ac:dyDescent="0.25"/>
    <row r="2" spans="2:9" s="1" customFormat="1" ht="21" x14ac:dyDescent="0.25">
      <c r="B2" s="51" t="s">
        <v>0</v>
      </c>
      <c r="C2" s="52" t="s">
        <v>48</v>
      </c>
      <c r="D2" s="52" t="s">
        <v>49</v>
      </c>
      <c r="E2" s="52" t="s">
        <v>50</v>
      </c>
      <c r="F2" s="52" t="s">
        <v>51</v>
      </c>
      <c r="G2" s="52" t="s">
        <v>52</v>
      </c>
      <c r="H2" s="52" t="s">
        <v>12</v>
      </c>
      <c r="I2" s="53" t="s">
        <v>20</v>
      </c>
    </row>
    <row r="3" spans="2:9" ht="17" thickBot="1" x14ac:dyDescent="0.25">
      <c r="B3" s="56" t="s">
        <v>5</v>
      </c>
      <c r="C3" s="9">
        <v>0.5</v>
      </c>
      <c r="D3" s="9">
        <v>15</v>
      </c>
      <c r="E3" s="9" t="s">
        <v>53</v>
      </c>
      <c r="F3" s="9" t="s">
        <v>54</v>
      </c>
      <c r="G3" s="9" t="s">
        <v>54</v>
      </c>
      <c r="H3" s="13">
        <v>45787</v>
      </c>
      <c r="I3" s="70" t="s">
        <v>55</v>
      </c>
    </row>
    <row r="4" spans="2:9" x14ac:dyDescent="0.2">
      <c r="B4" s="85" t="s">
        <v>7</v>
      </c>
      <c r="C4" s="4">
        <v>0.49212600000000001</v>
      </c>
      <c r="D4" s="4">
        <v>5</v>
      </c>
      <c r="E4" s="4" t="s">
        <v>53</v>
      </c>
      <c r="F4" s="4" t="s">
        <v>54</v>
      </c>
      <c r="G4" s="4" t="s">
        <v>54</v>
      </c>
      <c r="H4" s="22">
        <v>45788</v>
      </c>
      <c r="I4" s="81" t="s">
        <v>55</v>
      </c>
    </row>
    <row r="5" spans="2:9" ht="17" thickBot="1" x14ac:dyDescent="0.25">
      <c r="B5" s="86"/>
      <c r="C5" s="9">
        <v>0.65616799999999997</v>
      </c>
      <c r="D5" s="9">
        <v>8</v>
      </c>
      <c r="E5" s="9" t="s">
        <v>53</v>
      </c>
      <c r="F5" s="9" t="s">
        <v>54</v>
      </c>
      <c r="G5" s="46" t="s">
        <v>54</v>
      </c>
      <c r="H5" s="72">
        <v>45789</v>
      </c>
      <c r="I5" s="84"/>
    </row>
  </sheetData>
  <mergeCells count="2">
    <mergeCell ref="I4:I5"/>
    <mergeCell ref="B4:B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81DE-0308-6E44-822C-873F00D3E896}">
  <dimension ref="B1:M9"/>
  <sheetViews>
    <sheetView showGridLines="0" workbookViewId="0">
      <selection activeCell="G31" sqref="G31"/>
    </sheetView>
  </sheetViews>
  <sheetFormatPr baseColWidth="10" defaultColWidth="11" defaultRowHeight="16" x14ac:dyDescent="0.2"/>
  <cols>
    <col min="2" max="2" width="12.83203125" bestFit="1" customWidth="1"/>
    <col min="3" max="3" width="23.6640625" bestFit="1" customWidth="1"/>
    <col min="4" max="4" width="12" customWidth="1"/>
    <col min="5" max="5" width="13.5" bestFit="1" customWidth="1"/>
    <col min="6" max="6" width="12.1640625" bestFit="1" customWidth="1"/>
    <col min="7" max="7" width="15.6640625" bestFit="1" customWidth="1"/>
    <col min="8" max="8" width="15.5" customWidth="1"/>
    <col min="9" max="9" width="15.83203125" customWidth="1"/>
    <col min="10" max="10" width="26.6640625" customWidth="1"/>
    <col min="11" max="13" width="21" customWidth="1"/>
  </cols>
  <sheetData>
    <row r="1" spans="2:13" ht="17" thickBot="1" x14ac:dyDescent="0.25"/>
    <row r="2" spans="2:13" s="1" customFormat="1" ht="21" x14ac:dyDescent="0.25">
      <c r="B2" s="51" t="s">
        <v>0</v>
      </c>
      <c r="C2" s="52" t="s">
        <v>56</v>
      </c>
      <c r="D2" s="52" t="s">
        <v>57</v>
      </c>
      <c r="E2" s="52" t="s">
        <v>58</v>
      </c>
      <c r="F2" s="52" t="s">
        <v>59</v>
      </c>
      <c r="G2" s="52" t="s">
        <v>60</v>
      </c>
      <c r="H2" s="52" t="s">
        <v>61</v>
      </c>
      <c r="I2" s="52" t="s">
        <v>62</v>
      </c>
      <c r="J2" s="52" t="s">
        <v>20</v>
      </c>
      <c r="K2" s="52" t="s">
        <v>12</v>
      </c>
      <c r="L2" s="52" t="s">
        <v>63</v>
      </c>
      <c r="M2" s="53" t="s">
        <v>64</v>
      </c>
    </row>
    <row r="3" spans="2:13" ht="50" customHeight="1" x14ac:dyDescent="0.2">
      <c r="B3" s="67" t="s">
        <v>5</v>
      </c>
      <c r="C3" s="8" t="s">
        <v>65</v>
      </c>
      <c r="D3" s="7">
        <v>10</v>
      </c>
      <c r="E3" s="7">
        <v>14</v>
      </c>
      <c r="F3" s="7">
        <v>7</v>
      </c>
      <c r="G3" s="7">
        <v>13</v>
      </c>
      <c r="H3" s="7">
        <v>9</v>
      </c>
      <c r="I3" s="7">
        <v>13</v>
      </c>
      <c r="J3" s="74" t="s">
        <v>66</v>
      </c>
      <c r="K3" s="90">
        <v>45787</v>
      </c>
      <c r="L3" s="6">
        <f t="shared" ref="L3:L8" si="0">SUM(D3:I3)/100</f>
        <v>0.66</v>
      </c>
      <c r="M3" s="87">
        <f>AVERAGE(L3:L5)</f>
        <v>0.56999999999999995</v>
      </c>
    </row>
    <row r="4" spans="2:13" ht="50" customHeight="1" x14ac:dyDescent="0.2">
      <c r="B4" s="67"/>
      <c r="C4" s="8" t="s">
        <v>67</v>
      </c>
      <c r="D4" s="7">
        <v>6</v>
      </c>
      <c r="E4" s="7">
        <v>12</v>
      </c>
      <c r="F4" s="7">
        <v>9</v>
      </c>
      <c r="G4" s="7">
        <v>8</v>
      </c>
      <c r="H4" s="7">
        <v>4</v>
      </c>
      <c r="I4" s="7">
        <v>8</v>
      </c>
      <c r="J4" s="75"/>
      <c r="K4" s="75"/>
      <c r="L4" s="5">
        <f t="shared" si="0"/>
        <v>0.47</v>
      </c>
      <c r="M4" s="88"/>
    </row>
    <row r="5" spans="2:13" ht="50" customHeight="1" thickBot="1" x14ac:dyDescent="0.25">
      <c r="B5" s="56"/>
      <c r="C5" s="10" t="s">
        <v>68</v>
      </c>
      <c r="D5" s="9">
        <v>12</v>
      </c>
      <c r="E5" s="9">
        <v>11</v>
      </c>
      <c r="F5" s="9">
        <v>8</v>
      </c>
      <c r="G5" s="9">
        <v>10</v>
      </c>
      <c r="H5" s="9">
        <v>10</v>
      </c>
      <c r="I5" s="9">
        <v>7</v>
      </c>
      <c r="J5" s="76"/>
      <c r="K5" s="76"/>
      <c r="L5" s="29">
        <f t="shared" si="0"/>
        <v>0.57999999999999996</v>
      </c>
      <c r="M5" s="89"/>
    </row>
    <row r="6" spans="2:13" ht="50" customHeight="1" x14ac:dyDescent="0.2">
      <c r="B6" s="71" t="s">
        <v>7</v>
      </c>
      <c r="C6" s="11" t="s">
        <v>65</v>
      </c>
      <c r="D6" s="4">
        <v>11</v>
      </c>
      <c r="E6" s="4">
        <v>17</v>
      </c>
      <c r="F6" s="4">
        <v>15</v>
      </c>
      <c r="G6" s="4">
        <v>17</v>
      </c>
      <c r="H6" s="4">
        <v>15</v>
      </c>
      <c r="I6" s="4">
        <v>12</v>
      </c>
      <c r="J6" s="91" t="s">
        <v>66</v>
      </c>
      <c r="K6" s="92">
        <v>45788</v>
      </c>
      <c r="L6" s="24">
        <f t="shared" si="0"/>
        <v>0.87</v>
      </c>
      <c r="M6" s="93">
        <f>AVERAGE(L6:L8)</f>
        <v>0.80333333333333334</v>
      </c>
    </row>
    <row r="7" spans="2:13" ht="50" customHeight="1" x14ac:dyDescent="0.2">
      <c r="B7" s="67"/>
      <c r="C7" s="8" t="s">
        <v>67</v>
      </c>
      <c r="D7" s="7">
        <v>16</v>
      </c>
      <c r="E7" s="7">
        <v>15</v>
      </c>
      <c r="F7" s="7">
        <v>16</v>
      </c>
      <c r="G7" s="7">
        <v>10</v>
      </c>
      <c r="H7" s="7">
        <v>17</v>
      </c>
      <c r="I7" s="7">
        <v>17</v>
      </c>
      <c r="J7" s="75"/>
      <c r="K7" s="75"/>
      <c r="L7" s="25">
        <f t="shared" si="0"/>
        <v>0.91</v>
      </c>
      <c r="M7" s="88"/>
    </row>
    <row r="8" spans="2:13" ht="50" customHeight="1" thickBot="1" x14ac:dyDescent="0.25">
      <c r="B8" s="56"/>
      <c r="C8" s="10" t="s">
        <v>68</v>
      </c>
      <c r="D8" s="9">
        <v>10</v>
      </c>
      <c r="E8" s="9">
        <v>12</v>
      </c>
      <c r="F8" s="9">
        <v>6</v>
      </c>
      <c r="G8" s="9">
        <v>10</v>
      </c>
      <c r="H8" s="9">
        <v>14</v>
      </c>
      <c r="I8" s="9">
        <v>11</v>
      </c>
      <c r="J8" s="76"/>
      <c r="K8" s="76"/>
      <c r="L8" s="57">
        <f t="shared" si="0"/>
        <v>0.63</v>
      </c>
      <c r="M8" s="89"/>
    </row>
    <row r="9" spans="2:13" ht="50" customHeight="1" x14ac:dyDescent="0.2"/>
  </sheetData>
  <mergeCells count="6">
    <mergeCell ref="M3:M5"/>
    <mergeCell ref="K3:K5"/>
    <mergeCell ref="J3:J5"/>
    <mergeCell ref="J6:J8"/>
    <mergeCell ref="K6:K8"/>
    <mergeCell ref="M6:M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86FC-5940-1C40-AC0F-D90EDBD17E89}">
  <sheetPr>
    <pageSetUpPr fitToPage="1"/>
  </sheetPr>
  <dimension ref="B1:H83"/>
  <sheetViews>
    <sheetView showGridLines="0" tabSelected="1" topLeftCell="A30" zoomScale="64" zoomScaleNormal="64" workbookViewId="0">
      <selection activeCell="Q24" sqref="Q24"/>
    </sheetView>
  </sheetViews>
  <sheetFormatPr baseColWidth="10" defaultColWidth="11" defaultRowHeight="16" x14ac:dyDescent="0.2"/>
  <cols>
    <col min="2" max="2" width="13.6640625" customWidth="1"/>
    <col min="3" max="3" width="39.6640625" customWidth="1"/>
    <col min="4" max="4" width="33.33203125" customWidth="1"/>
    <col min="5" max="6" width="16.1640625" customWidth="1"/>
    <col min="7" max="7" width="48" customWidth="1"/>
  </cols>
  <sheetData>
    <row r="1" spans="2:8" ht="17" thickBot="1" x14ac:dyDescent="0.25"/>
    <row r="2" spans="2:8" ht="21" x14ac:dyDescent="0.25">
      <c r="B2" s="51" t="s">
        <v>0</v>
      </c>
      <c r="C2" s="52" t="s">
        <v>69</v>
      </c>
      <c r="D2" s="52" t="s">
        <v>70</v>
      </c>
      <c r="E2" s="52" t="s">
        <v>71</v>
      </c>
      <c r="F2" s="52" t="s">
        <v>72</v>
      </c>
      <c r="G2" s="73" t="s">
        <v>73</v>
      </c>
      <c r="H2" s="1"/>
    </row>
    <row r="3" spans="2:8" x14ac:dyDescent="0.2">
      <c r="B3" s="99" t="s">
        <v>5</v>
      </c>
      <c r="C3" s="94">
        <v>17.5</v>
      </c>
      <c r="D3" s="30">
        <v>0</v>
      </c>
      <c r="E3" s="7">
        <f>D3/12</f>
        <v>0</v>
      </c>
      <c r="F3" s="17">
        <v>0</v>
      </c>
      <c r="G3" s="97" t="s">
        <v>74</v>
      </c>
    </row>
    <row r="4" spans="2:8" x14ac:dyDescent="0.2">
      <c r="B4" s="99"/>
      <c r="C4" s="94"/>
      <c r="D4" s="30">
        <v>0.5</v>
      </c>
      <c r="E4" s="7">
        <f>F4/12</f>
        <v>0</v>
      </c>
      <c r="F4" s="17">
        <v>0</v>
      </c>
      <c r="G4" s="82"/>
    </row>
    <row r="5" spans="2:8" x14ac:dyDescent="0.2">
      <c r="B5" s="99"/>
      <c r="C5" s="94"/>
      <c r="D5" s="30">
        <v>1</v>
      </c>
      <c r="E5" s="7">
        <f t="shared" ref="E5:E38" si="0">F5/12</f>
        <v>0</v>
      </c>
      <c r="F5" s="17">
        <v>0</v>
      </c>
      <c r="G5" s="82"/>
    </row>
    <row r="6" spans="2:8" x14ac:dyDescent="0.2">
      <c r="B6" s="99"/>
      <c r="C6" s="94"/>
      <c r="D6" s="30">
        <v>1.5</v>
      </c>
      <c r="E6" s="7">
        <f t="shared" si="0"/>
        <v>0</v>
      </c>
      <c r="F6" s="17">
        <v>0</v>
      </c>
      <c r="G6" s="82"/>
    </row>
    <row r="7" spans="2:8" x14ac:dyDescent="0.2">
      <c r="B7" s="99"/>
      <c r="C7" s="94"/>
      <c r="D7" s="30">
        <v>2</v>
      </c>
      <c r="E7" s="7">
        <f t="shared" si="0"/>
        <v>0</v>
      </c>
      <c r="F7" s="17">
        <v>0</v>
      </c>
      <c r="G7" s="82"/>
    </row>
    <row r="8" spans="2:8" x14ac:dyDescent="0.2">
      <c r="B8" s="99"/>
      <c r="C8" s="94"/>
      <c r="D8" s="30">
        <v>2.5</v>
      </c>
      <c r="E8" s="7">
        <f t="shared" si="0"/>
        <v>0.33333333333333331</v>
      </c>
      <c r="F8" s="17">
        <v>4</v>
      </c>
      <c r="G8" s="82"/>
    </row>
    <row r="9" spans="2:8" x14ac:dyDescent="0.2">
      <c r="B9" s="99"/>
      <c r="C9" s="94"/>
      <c r="D9" s="30">
        <v>3</v>
      </c>
      <c r="E9" s="7">
        <f t="shared" si="0"/>
        <v>0.4375</v>
      </c>
      <c r="F9" s="17">
        <v>5.25</v>
      </c>
      <c r="G9" s="82"/>
    </row>
    <row r="10" spans="2:8" x14ac:dyDescent="0.2">
      <c r="B10" s="99"/>
      <c r="C10" s="94"/>
      <c r="D10" s="30">
        <v>3.5</v>
      </c>
      <c r="E10" s="7">
        <f t="shared" si="0"/>
        <v>0.4375</v>
      </c>
      <c r="F10" s="17">
        <v>5.25</v>
      </c>
      <c r="G10" s="82"/>
    </row>
    <row r="11" spans="2:8" x14ac:dyDescent="0.2">
      <c r="B11" s="99"/>
      <c r="C11" s="94"/>
      <c r="D11" s="30">
        <v>4</v>
      </c>
      <c r="E11" s="7">
        <f t="shared" si="0"/>
        <v>0.54166666666666663</v>
      </c>
      <c r="F11" s="17">
        <v>6.5</v>
      </c>
      <c r="G11" s="82"/>
    </row>
    <row r="12" spans="2:8" x14ac:dyDescent="0.2">
      <c r="B12" s="99"/>
      <c r="C12" s="94"/>
      <c r="D12" s="30">
        <v>4.5</v>
      </c>
      <c r="E12" s="7">
        <f t="shared" si="0"/>
        <v>0.5625</v>
      </c>
      <c r="F12" s="17">
        <v>6.75</v>
      </c>
      <c r="G12" s="82"/>
    </row>
    <row r="13" spans="2:8" x14ac:dyDescent="0.2">
      <c r="B13" s="99"/>
      <c r="C13" s="94"/>
      <c r="D13" s="30">
        <v>5</v>
      </c>
      <c r="E13" s="7">
        <f t="shared" si="0"/>
        <v>0.58333333333333337</v>
      </c>
      <c r="F13" s="17">
        <v>7</v>
      </c>
      <c r="G13" s="82"/>
    </row>
    <row r="14" spans="2:8" x14ac:dyDescent="0.2">
      <c r="B14" s="99"/>
      <c r="C14" s="94"/>
      <c r="D14" s="30">
        <v>5.5</v>
      </c>
      <c r="E14" s="7">
        <f t="shared" si="0"/>
        <v>0.58333333333333337</v>
      </c>
      <c r="F14" s="17">
        <v>7</v>
      </c>
      <c r="G14" s="82"/>
    </row>
    <row r="15" spans="2:8" x14ac:dyDescent="0.2">
      <c r="B15" s="99"/>
      <c r="C15" s="94"/>
      <c r="D15" s="30">
        <v>6</v>
      </c>
      <c r="E15" s="7">
        <f t="shared" si="0"/>
        <v>0.75</v>
      </c>
      <c r="F15" s="17">
        <v>9</v>
      </c>
      <c r="G15" s="82"/>
    </row>
    <row r="16" spans="2:8" x14ac:dyDescent="0.2">
      <c r="B16" s="99"/>
      <c r="C16" s="94"/>
      <c r="D16" s="30">
        <v>6.5</v>
      </c>
      <c r="E16" s="7">
        <f t="shared" si="0"/>
        <v>0.79166666666666663</v>
      </c>
      <c r="F16" s="17">
        <v>9.5</v>
      </c>
      <c r="G16" s="82"/>
    </row>
    <row r="17" spans="2:7" x14ac:dyDescent="0.2">
      <c r="B17" s="99"/>
      <c r="C17" s="94"/>
      <c r="D17" s="30">
        <v>7</v>
      </c>
      <c r="E17" s="7">
        <f t="shared" si="0"/>
        <v>1</v>
      </c>
      <c r="F17" s="17">
        <v>12</v>
      </c>
      <c r="G17" s="82"/>
    </row>
    <row r="18" spans="2:7" x14ac:dyDescent="0.2">
      <c r="B18" s="99"/>
      <c r="C18" s="94"/>
      <c r="D18" s="30">
        <v>7.5</v>
      </c>
      <c r="E18" s="7">
        <f t="shared" si="0"/>
        <v>1.0208333333333333</v>
      </c>
      <c r="F18" s="17">
        <v>12.25</v>
      </c>
      <c r="G18" s="82"/>
    </row>
    <row r="19" spans="2:7" x14ac:dyDescent="0.2">
      <c r="B19" s="99"/>
      <c r="C19" s="94"/>
      <c r="D19" s="30">
        <v>8</v>
      </c>
      <c r="E19" s="7">
        <f t="shared" si="0"/>
        <v>1.2291666666666667</v>
      </c>
      <c r="F19" s="17">
        <v>14.75</v>
      </c>
      <c r="G19" s="82"/>
    </row>
    <row r="20" spans="2:7" x14ac:dyDescent="0.2">
      <c r="B20" s="99"/>
      <c r="C20" s="94"/>
      <c r="D20" s="30">
        <v>8.5</v>
      </c>
      <c r="E20" s="7">
        <f t="shared" si="0"/>
        <v>1.2083333333333333</v>
      </c>
      <c r="F20" s="17">
        <v>14.5</v>
      </c>
      <c r="G20" s="82"/>
    </row>
    <row r="21" spans="2:7" x14ac:dyDescent="0.2">
      <c r="B21" s="99"/>
      <c r="C21" s="94"/>
      <c r="D21" s="30">
        <v>9</v>
      </c>
      <c r="E21" s="7">
        <f t="shared" si="0"/>
        <v>1.3125</v>
      </c>
      <c r="F21" s="17">
        <v>15.75</v>
      </c>
      <c r="G21" s="82"/>
    </row>
    <row r="22" spans="2:7" x14ac:dyDescent="0.2">
      <c r="B22" s="99"/>
      <c r="C22" s="94"/>
      <c r="D22" s="30">
        <v>9.5</v>
      </c>
      <c r="E22" s="7">
        <f t="shared" si="0"/>
        <v>1.4583333333333333</v>
      </c>
      <c r="F22" s="17">
        <v>17.5</v>
      </c>
      <c r="G22" s="82"/>
    </row>
    <row r="23" spans="2:7" x14ac:dyDescent="0.2">
      <c r="B23" s="99"/>
      <c r="C23" s="94"/>
      <c r="D23" s="30">
        <v>10</v>
      </c>
      <c r="E23" s="7">
        <f t="shared" si="0"/>
        <v>1.5833333333333333</v>
      </c>
      <c r="F23" s="17">
        <v>19</v>
      </c>
      <c r="G23" s="82"/>
    </row>
    <row r="24" spans="2:7" x14ac:dyDescent="0.2">
      <c r="B24" s="99"/>
      <c r="C24" s="94"/>
      <c r="D24" s="30">
        <v>10.5</v>
      </c>
      <c r="E24" s="7">
        <f t="shared" si="0"/>
        <v>1.5833333333333333</v>
      </c>
      <c r="F24" s="17">
        <v>19</v>
      </c>
      <c r="G24" s="82"/>
    </row>
    <row r="25" spans="2:7" x14ac:dyDescent="0.2">
      <c r="B25" s="99"/>
      <c r="C25" s="94"/>
      <c r="D25" s="30">
        <v>11</v>
      </c>
      <c r="E25" s="7">
        <f t="shared" si="0"/>
        <v>1.5</v>
      </c>
      <c r="F25" s="17">
        <v>18</v>
      </c>
      <c r="G25" s="82"/>
    </row>
    <row r="26" spans="2:7" x14ac:dyDescent="0.2">
      <c r="B26" s="99"/>
      <c r="C26" s="94"/>
      <c r="D26" s="30">
        <v>11.5</v>
      </c>
      <c r="E26" s="7">
        <f t="shared" si="0"/>
        <v>1.7083333333333333</v>
      </c>
      <c r="F26" s="17">
        <v>20.5</v>
      </c>
      <c r="G26" s="82"/>
    </row>
    <row r="27" spans="2:7" x14ac:dyDescent="0.2">
      <c r="B27" s="99"/>
      <c r="C27" s="94"/>
      <c r="D27" s="30">
        <v>12</v>
      </c>
      <c r="E27" s="7">
        <f t="shared" si="0"/>
        <v>1.625</v>
      </c>
      <c r="F27" s="17">
        <v>19.5</v>
      </c>
      <c r="G27" s="82"/>
    </row>
    <row r="28" spans="2:7" x14ac:dyDescent="0.2">
      <c r="B28" s="99"/>
      <c r="C28" s="94"/>
      <c r="D28" s="30">
        <v>12.5</v>
      </c>
      <c r="E28" s="7">
        <f t="shared" si="0"/>
        <v>1.625</v>
      </c>
      <c r="F28" s="17">
        <v>19.5</v>
      </c>
      <c r="G28" s="82"/>
    </row>
    <row r="29" spans="2:7" x14ac:dyDescent="0.2">
      <c r="B29" s="99"/>
      <c r="C29" s="94"/>
      <c r="D29" s="30">
        <v>13</v>
      </c>
      <c r="E29" s="7">
        <f t="shared" si="0"/>
        <v>1.5</v>
      </c>
      <c r="F29" s="17">
        <v>18</v>
      </c>
      <c r="G29" s="82"/>
    </row>
    <row r="30" spans="2:7" x14ac:dyDescent="0.2">
      <c r="B30" s="99"/>
      <c r="C30" s="94"/>
      <c r="D30" s="30">
        <v>13.5</v>
      </c>
      <c r="E30" s="7">
        <f t="shared" si="0"/>
        <v>1.3333333333333333</v>
      </c>
      <c r="F30" s="17">
        <v>16</v>
      </c>
      <c r="G30" s="82"/>
    </row>
    <row r="31" spans="2:7" x14ac:dyDescent="0.2">
      <c r="B31" s="99"/>
      <c r="C31" s="94"/>
      <c r="D31" s="30">
        <v>14</v>
      </c>
      <c r="E31" s="7">
        <f t="shared" si="0"/>
        <v>1.3333333333333333</v>
      </c>
      <c r="F31" s="17">
        <v>16</v>
      </c>
      <c r="G31" s="82"/>
    </row>
    <row r="32" spans="2:7" x14ac:dyDescent="0.2">
      <c r="B32" s="99"/>
      <c r="C32" s="94"/>
      <c r="D32" s="30">
        <v>14.5</v>
      </c>
      <c r="E32" s="7">
        <f t="shared" si="0"/>
        <v>1.4166666666666667</v>
      </c>
      <c r="F32" s="17">
        <v>17</v>
      </c>
      <c r="G32" s="82"/>
    </row>
    <row r="33" spans="2:7" x14ac:dyDescent="0.2">
      <c r="B33" s="99"/>
      <c r="C33" s="94"/>
      <c r="D33" s="30">
        <v>15</v>
      </c>
      <c r="E33" s="7">
        <f t="shared" si="0"/>
        <v>1.25</v>
      </c>
      <c r="F33" s="17">
        <v>15</v>
      </c>
      <c r="G33" s="82"/>
    </row>
    <row r="34" spans="2:7" x14ac:dyDescent="0.2">
      <c r="B34" s="99"/>
      <c r="C34" s="94"/>
      <c r="D34" s="30">
        <v>15.5</v>
      </c>
      <c r="E34" s="7">
        <f t="shared" si="0"/>
        <v>1</v>
      </c>
      <c r="F34" s="17">
        <v>12</v>
      </c>
      <c r="G34" s="82"/>
    </row>
    <row r="35" spans="2:7" x14ac:dyDescent="0.2">
      <c r="B35" s="99"/>
      <c r="C35" s="94"/>
      <c r="D35" s="30">
        <v>16</v>
      </c>
      <c r="E35" s="7">
        <f t="shared" si="0"/>
        <v>1.0833333333333333</v>
      </c>
      <c r="F35" s="17">
        <v>13</v>
      </c>
      <c r="G35" s="82"/>
    </row>
    <row r="36" spans="2:7" x14ac:dyDescent="0.2">
      <c r="B36" s="99"/>
      <c r="C36" s="94"/>
      <c r="D36" s="30">
        <v>16.5</v>
      </c>
      <c r="E36" s="7">
        <f t="shared" si="0"/>
        <v>1</v>
      </c>
      <c r="F36" s="17">
        <v>12</v>
      </c>
      <c r="G36" s="82"/>
    </row>
    <row r="37" spans="2:7" x14ac:dyDescent="0.2">
      <c r="B37" s="99"/>
      <c r="C37" s="94"/>
      <c r="D37" s="30">
        <v>17</v>
      </c>
      <c r="E37" s="7">
        <f t="shared" si="0"/>
        <v>0</v>
      </c>
      <c r="F37" s="17">
        <v>0</v>
      </c>
      <c r="G37" s="82"/>
    </row>
    <row r="38" spans="2:7" ht="17" thickBot="1" x14ac:dyDescent="0.25">
      <c r="B38" s="99"/>
      <c r="C38" s="94"/>
      <c r="D38" s="32">
        <v>17.5</v>
      </c>
      <c r="E38" s="3">
        <f t="shared" si="0"/>
        <v>0</v>
      </c>
      <c r="F38" s="36">
        <v>0</v>
      </c>
      <c r="G38" s="82"/>
    </row>
    <row r="39" spans="2:7" ht="17" thickBot="1" x14ac:dyDescent="0.25">
      <c r="B39" s="99"/>
      <c r="C39" s="94"/>
      <c r="D39" s="39" t="s">
        <v>75</v>
      </c>
      <c r="E39" s="40">
        <f>MAX(E3:E38)</f>
        <v>1.7083333333333333</v>
      </c>
      <c r="F39" s="41">
        <f>MAX(F3:F38)</f>
        <v>20.5</v>
      </c>
      <c r="G39" s="82"/>
    </row>
    <row r="40" spans="2:7" ht="17" thickBot="1" x14ac:dyDescent="0.25">
      <c r="B40" s="99"/>
      <c r="C40" s="96"/>
      <c r="D40" s="42" t="s">
        <v>76</v>
      </c>
      <c r="E40" s="43">
        <f>MIN(D3:D38)</f>
        <v>0</v>
      </c>
      <c r="F40" s="44">
        <f>MIN(F3:F38)</f>
        <v>0</v>
      </c>
      <c r="G40" s="98"/>
    </row>
    <row r="41" spans="2:7" x14ac:dyDescent="0.2">
      <c r="B41" s="99" t="s">
        <v>7</v>
      </c>
      <c r="C41" s="94">
        <v>9.1999999999999993</v>
      </c>
      <c r="D41" s="7">
        <v>0</v>
      </c>
      <c r="E41" s="7">
        <f>F41/12</f>
        <v>0</v>
      </c>
      <c r="F41" s="7">
        <v>0</v>
      </c>
      <c r="G41" s="97" t="s">
        <v>74</v>
      </c>
    </row>
    <row r="42" spans="2:7" x14ac:dyDescent="0.2">
      <c r="B42" s="99"/>
      <c r="C42" s="94"/>
      <c r="D42" s="35">
        <v>0.5</v>
      </c>
      <c r="E42" s="4">
        <f t="shared" ref="E42:E60" si="1">F42/12</f>
        <v>0</v>
      </c>
      <c r="F42" s="19">
        <v>0</v>
      </c>
      <c r="G42" s="82"/>
    </row>
    <row r="43" spans="2:7" x14ac:dyDescent="0.2">
      <c r="B43" s="99"/>
      <c r="C43" s="94"/>
      <c r="D43" s="30">
        <v>1</v>
      </c>
      <c r="E43" s="7">
        <f t="shared" si="1"/>
        <v>0</v>
      </c>
      <c r="F43" s="17">
        <v>0</v>
      </c>
      <c r="G43" s="82"/>
    </row>
    <row r="44" spans="2:7" x14ac:dyDescent="0.2">
      <c r="B44" s="99"/>
      <c r="C44" s="94"/>
      <c r="D44" s="30">
        <v>1.5</v>
      </c>
      <c r="E44" s="7">
        <f t="shared" si="1"/>
        <v>0</v>
      </c>
      <c r="F44" s="17">
        <v>0</v>
      </c>
      <c r="G44" s="82"/>
    </row>
    <row r="45" spans="2:7" x14ac:dyDescent="0.2">
      <c r="B45" s="99"/>
      <c r="C45" s="94"/>
      <c r="D45" s="30">
        <v>2</v>
      </c>
      <c r="E45" s="7">
        <f t="shared" si="1"/>
        <v>0</v>
      </c>
      <c r="F45" s="17">
        <v>0</v>
      </c>
      <c r="G45" s="82"/>
    </row>
    <row r="46" spans="2:7" x14ac:dyDescent="0.2">
      <c r="B46" s="99"/>
      <c r="C46" s="94"/>
      <c r="D46" s="30">
        <v>2.5</v>
      </c>
      <c r="E46" s="7">
        <f t="shared" si="1"/>
        <v>0</v>
      </c>
      <c r="F46" s="17">
        <v>0</v>
      </c>
      <c r="G46" s="82"/>
    </row>
    <row r="47" spans="2:7" x14ac:dyDescent="0.2">
      <c r="B47" s="99"/>
      <c r="C47" s="94"/>
      <c r="D47" s="30">
        <v>3</v>
      </c>
      <c r="E47" s="7">
        <f t="shared" si="1"/>
        <v>2.0833333333333332E-2</v>
      </c>
      <c r="F47" s="17">
        <v>0.25</v>
      </c>
      <c r="G47" s="82"/>
    </row>
    <row r="48" spans="2:7" x14ac:dyDescent="0.2">
      <c r="B48" s="99"/>
      <c r="C48" s="94"/>
      <c r="D48" s="30">
        <v>3.5</v>
      </c>
      <c r="E48" s="7">
        <f t="shared" si="1"/>
        <v>0.1875</v>
      </c>
      <c r="F48" s="17">
        <v>2.25</v>
      </c>
      <c r="G48" s="82"/>
    </row>
    <row r="49" spans="2:7" x14ac:dyDescent="0.2">
      <c r="B49" s="99"/>
      <c r="C49" s="94"/>
      <c r="D49" s="30">
        <v>4</v>
      </c>
      <c r="E49" s="7">
        <f t="shared" si="1"/>
        <v>0.29166666666666669</v>
      </c>
      <c r="F49" s="17">
        <v>3.5</v>
      </c>
      <c r="G49" s="82"/>
    </row>
    <row r="50" spans="2:7" x14ac:dyDescent="0.2">
      <c r="B50" s="99"/>
      <c r="C50" s="94"/>
      <c r="D50" s="30">
        <v>4.5</v>
      </c>
      <c r="E50" s="7">
        <f t="shared" si="1"/>
        <v>0.33333333333333331</v>
      </c>
      <c r="F50" s="17">
        <v>4</v>
      </c>
      <c r="G50" s="82"/>
    </row>
    <row r="51" spans="2:7" x14ac:dyDescent="0.2">
      <c r="B51" s="99"/>
      <c r="C51" s="94"/>
      <c r="D51" s="30">
        <v>5</v>
      </c>
      <c r="E51" s="7">
        <f t="shared" si="1"/>
        <v>0.35416666666666669</v>
      </c>
      <c r="F51" s="17">
        <v>4.25</v>
      </c>
      <c r="G51" s="82"/>
    </row>
    <row r="52" spans="2:7" x14ac:dyDescent="0.2">
      <c r="B52" s="99"/>
      <c r="C52" s="94"/>
      <c r="D52" s="30">
        <v>5.5</v>
      </c>
      <c r="E52" s="7">
        <f t="shared" si="1"/>
        <v>0.39583333333333331</v>
      </c>
      <c r="F52" s="17">
        <v>4.75</v>
      </c>
      <c r="G52" s="82"/>
    </row>
    <row r="53" spans="2:7" x14ac:dyDescent="0.2">
      <c r="B53" s="99"/>
      <c r="C53" s="94"/>
      <c r="D53" s="30">
        <v>6</v>
      </c>
      <c r="E53" s="7">
        <f t="shared" si="1"/>
        <v>0.45833333333333331</v>
      </c>
      <c r="F53" s="17">
        <v>5.5</v>
      </c>
      <c r="G53" s="82"/>
    </row>
    <row r="54" spans="2:7" x14ac:dyDescent="0.2">
      <c r="B54" s="99"/>
      <c r="C54" s="94"/>
      <c r="D54" s="30">
        <v>6.5</v>
      </c>
      <c r="E54" s="7">
        <f t="shared" si="1"/>
        <v>0.5625</v>
      </c>
      <c r="F54" s="17">
        <v>6.75</v>
      </c>
      <c r="G54" s="82"/>
    </row>
    <row r="55" spans="2:7" x14ac:dyDescent="0.2">
      <c r="B55" s="99"/>
      <c r="C55" s="94"/>
      <c r="D55" s="30">
        <v>7</v>
      </c>
      <c r="E55" s="7">
        <f t="shared" si="1"/>
        <v>0.52083333333333337</v>
      </c>
      <c r="F55" s="17">
        <v>6.25</v>
      </c>
      <c r="G55" s="82"/>
    </row>
    <row r="56" spans="2:7" x14ac:dyDescent="0.2">
      <c r="B56" s="99"/>
      <c r="C56" s="94"/>
      <c r="D56" s="30">
        <v>7.5</v>
      </c>
      <c r="E56" s="7">
        <f t="shared" si="1"/>
        <v>0.14583333333333334</v>
      </c>
      <c r="F56" s="17">
        <v>1.75</v>
      </c>
      <c r="G56" s="82"/>
    </row>
    <row r="57" spans="2:7" x14ac:dyDescent="0.2">
      <c r="B57" s="99"/>
      <c r="C57" s="94"/>
      <c r="D57" s="30">
        <v>8</v>
      </c>
      <c r="E57" s="7">
        <f t="shared" si="1"/>
        <v>0</v>
      </c>
      <c r="F57" s="17">
        <v>0</v>
      </c>
      <c r="G57" s="82"/>
    </row>
    <row r="58" spans="2:7" x14ac:dyDescent="0.2">
      <c r="B58" s="99"/>
      <c r="C58" s="94"/>
      <c r="D58" s="30">
        <v>8.5</v>
      </c>
      <c r="E58" s="7">
        <f t="shared" si="1"/>
        <v>0</v>
      </c>
      <c r="F58" s="17">
        <v>0</v>
      </c>
      <c r="G58" s="82"/>
    </row>
    <row r="59" spans="2:7" x14ac:dyDescent="0.2">
      <c r="B59" s="99"/>
      <c r="C59" s="94"/>
      <c r="D59" s="30">
        <v>9</v>
      </c>
      <c r="E59" s="7">
        <f t="shared" si="1"/>
        <v>0</v>
      </c>
      <c r="F59" s="17">
        <v>0</v>
      </c>
      <c r="G59" s="82"/>
    </row>
    <row r="60" spans="2:7" ht="17" thickBot="1" x14ac:dyDescent="0.25">
      <c r="B60" s="99"/>
      <c r="C60" s="94"/>
      <c r="D60" s="32">
        <v>9.1999999999999993</v>
      </c>
      <c r="E60" s="3">
        <f t="shared" si="1"/>
        <v>0</v>
      </c>
      <c r="F60" s="36">
        <v>0</v>
      </c>
      <c r="G60" s="82"/>
    </row>
    <row r="61" spans="2:7" x14ac:dyDescent="0.2">
      <c r="B61" s="99"/>
      <c r="C61" s="94"/>
      <c r="D61" s="33" t="s">
        <v>75</v>
      </c>
      <c r="E61" s="31">
        <f>MAX(E41:E60)</f>
        <v>0.5625</v>
      </c>
      <c r="F61" s="37">
        <f>MAX(F41:F60)</f>
        <v>6.75</v>
      </c>
      <c r="G61" s="82"/>
    </row>
    <row r="62" spans="2:7" ht="17" thickBot="1" x14ac:dyDescent="0.25">
      <c r="B62" s="100"/>
      <c r="C62" s="95"/>
      <c r="D62" s="34" t="s">
        <v>76</v>
      </c>
      <c r="E62" s="10">
        <f>MIN(D26:D60)</f>
        <v>0</v>
      </c>
      <c r="F62" s="38">
        <f>MIN(F26:F60)</f>
        <v>0</v>
      </c>
      <c r="G62" s="83"/>
    </row>
    <row r="63" spans="2:7" x14ac:dyDescent="0.2">
      <c r="B63" s="12"/>
      <c r="C63" s="12"/>
      <c r="D63" s="12"/>
      <c r="E63" s="12"/>
      <c r="F63" s="12"/>
      <c r="G63" s="12"/>
    </row>
    <row r="64" spans="2:7" x14ac:dyDescent="0.2">
      <c r="B64" s="12"/>
      <c r="C64" s="12"/>
      <c r="D64" s="12"/>
      <c r="E64" s="12"/>
      <c r="F64" s="12"/>
      <c r="G64" s="12"/>
    </row>
    <row r="65" spans="2:7" x14ac:dyDescent="0.2">
      <c r="B65" s="12"/>
      <c r="C65" s="12"/>
      <c r="D65" s="12"/>
      <c r="E65" s="12"/>
      <c r="F65" s="12"/>
      <c r="G65" s="12"/>
    </row>
    <row r="66" spans="2:7" x14ac:dyDescent="0.2">
      <c r="B66" s="12"/>
      <c r="C66" s="12"/>
      <c r="D66" s="12"/>
      <c r="E66" s="12"/>
      <c r="F66" s="12"/>
      <c r="G66" s="12"/>
    </row>
    <row r="67" spans="2:7" x14ac:dyDescent="0.2">
      <c r="B67" s="12"/>
      <c r="C67" s="12"/>
      <c r="D67" s="12"/>
      <c r="E67" s="12"/>
      <c r="F67" s="12"/>
      <c r="G67" s="12"/>
    </row>
    <row r="68" spans="2:7" x14ac:dyDescent="0.2">
      <c r="B68" s="12"/>
      <c r="C68" s="12"/>
      <c r="D68" s="12"/>
      <c r="E68" s="12"/>
      <c r="F68" s="12"/>
      <c r="G68" s="12"/>
    </row>
    <row r="69" spans="2:7" x14ac:dyDescent="0.2">
      <c r="B69" s="12"/>
      <c r="C69" s="12"/>
      <c r="D69" s="12"/>
      <c r="E69" s="12"/>
      <c r="F69" s="12"/>
      <c r="G69" s="12"/>
    </row>
    <row r="70" spans="2:7" x14ac:dyDescent="0.2">
      <c r="B70" s="12"/>
      <c r="C70" s="12"/>
      <c r="D70" s="12"/>
      <c r="E70" s="12"/>
      <c r="F70" s="12"/>
      <c r="G70" s="12"/>
    </row>
    <row r="71" spans="2:7" x14ac:dyDescent="0.2">
      <c r="B71" s="12"/>
      <c r="C71" s="12"/>
      <c r="D71" s="12"/>
      <c r="E71" s="12"/>
      <c r="F71" s="12"/>
      <c r="G71" s="12"/>
    </row>
    <row r="72" spans="2:7" x14ac:dyDescent="0.2">
      <c r="B72" s="12"/>
      <c r="C72" s="12"/>
      <c r="D72" s="12"/>
      <c r="E72" s="12"/>
      <c r="F72" s="12"/>
      <c r="G72" s="12"/>
    </row>
    <row r="73" spans="2:7" x14ac:dyDescent="0.2">
      <c r="B73" s="12"/>
      <c r="C73" s="12"/>
      <c r="D73" s="12"/>
      <c r="E73" s="12"/>
      <c r="F73" s="12"/>
      <c r="G73" s="12"/>
    </row>
    <row r="74" spans="2:7" x14ac:dyDescent="0.2">
      <c r="B74" s="12"/>
      <c r="C74" s="12"/>
      <c r="D74" s="12"/>
      <c r="E74" s="12"/>
      <c r="F74" s="12"/>
      <c r="G74" s="12"/>
    </row>
    <row r="75" spans="2:7" x14ac:dyDescent="0.2">
      <c r="B75" s="12"/>
      <c r="C75" s="12"/>
      <c r="D75" s="12"/>
      <c r="E75" s="12"/>
      <c r="F75" s="12"/>
      <c r="G75" s="12"/>
    </row>
    <row r="76" spans="2:7" x14ac:dyDescent="0.2">
      <c r="B76" s="12"/>
      <c r="C76" s="12"/>
      <c r="D76" s="12"/>
      <c r="E76" s="12"/>
      <c r="F76" s="12"/>
      <c r="G76" s="12"/>
    </row>
    <row r="77" spans="2:7" x14ac:dyDescent="0.2">
      <c r="B77" s="12"/>
      <c r="C77" s="12"/>
      <c r="D77" s="12"/>
      <c r="E77" s="12"/>
      <c r="F77" s="12"/>
      <c r="G77" s="12"/>
    </row>
    <row r="78" spans="2:7" x14ac:dyDescent="0.2">
      <c r="B78" s="12"/>
      <c r="C78" s="12"/>
      <c r="D78" s="12"/>
      <c r="E78" s="12"/>
      <c r="F78" s="12"/>
      <c r="G78" s="12"/>
    </row>
    <row r="79" spans="2:7" x14ac:dyDescent="0.2">
      <c r="B79" s="12"/>
      <c r="C79" s="12"/>
      <c r="D79" s="12"/>
      <c r="E79" s="12"/>
      <c r="F79" s="12"/>
      <c r="G79" s="12"/>
    </row>
    <row r="80" spans="2:7" x14ac:dyDescent="0.2">
      <c r="B80" s="12"/>
      <c r="C80" s="12"/>
      <c r="D80" s="12"/>
      <c r="E80" s="12"/>
      <c r="F80" s="12"/>
      <c r="G80" s="12"/>
    </row>
    <row r="81" spans="2:7" x14ac:dyDescent="0.2">
      <c r="B81" s="12"/>
      <c r="C81" s="12"/>
      <c r="D81" s="12"/>
      <c r="E81" s="12"/>
      <c r="F81" s="12"/>
      <c r="G81" s="12"/>
    </row>
    <row r="82" spans="2:7" x14ac:dyDescent="0.2">
      <c r="B82" s="12"/>
      <c r="C82" s="12"/>
      <c r="D82" s="12"/>
      <c r="E82" s="12"/>
      <c r="F82" s="12"/>
      <c r="G82" s="12"/>
    </row>
    <row r="83" spans="2:7" x14ac:dyDescent="0.2">
      <c r="B83" s="12"/>
      <c r="C83" s="12"/>
      <c r="D83" s="12"/>
      <c r="E83" s="12"/>
      <c r="F83" s="12"/>
      <c r="G83" s="12"/>
    </row>
  </sheetData>
  <mergeCells count="6">
    <mergeCell ref="C41:C62"/>
    <mergeCell ref="C3:C40"/>
    <mergeCell ref="G41:G62"/>
    <mergeCell ref="G3:G40"/>
    <mergeCell ref="B3:B40"/>
    <mergeCell ref="B41:B62"/>
  </mergeCells>
  <pageMargins left="0.25" right="0.25" top="0.75" bottom="0.75" header="0.3" footer="0.3"/>
  <pageSetup fitToWidth="0" fitToHeight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 Descriptions</vt:lpstr>
      <vt:lpstr>WQ</vt:lpstr>
      <vt:lpstr>Pebble Count</vt:lpstr>
      <vt:lpstr>LWD</vt:lpstr>
      <vt:lpstr>Canopy Cover</vt:lpstr>
      <vt:lpstr>Bankfull Width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Elizabeth Weaver</dc:creator>
  <cp:keywords/>
  <dc:description/>
  <cp:lastModifiedBy>Nicole Weaver</cp:lastModifiedBy>
  <cp:revision/>
  <dcterms:created xsi:type="dcterms:W3CDTF">2025-04-29T17:30:05Z</dcterms:created>
  <dcterms:modified xsi:type="dcterms:W3CDTF">2025-06-12T19:52:20Z</dcterms:modified>
  <cp:category/>
  <cp:contentStatus/>
</cp:coreProperties>
</file>