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\Documents\3rd Year\3YP Eynsham\"/>
    </mc:Choice>
  </mc:AlternateContent>
  <xr:revisionPtr revIDLastSave="0" documentId="13_ncr:1_{63175C1C-B036-4F79-A063-400C50135115}" xr6:coauthVersionLast="43" xr6:coauthVersionMax="43" xr10:uidLastSave="{00000000-0000-0000-0000-000000000000}"/>
  <bookViews>
    <workbookView xWindow="-110" yWindow="-110" windowWidth="19420" windowHeight="10420" tabRatio="610" activeTab="1" xr2:uid="{00000000-000D-0000-FFFF-FFFF00000000}"/>
  </bookViews>
  <sheets>
    <sheet name="Data" sheetId="1" r:id="rId1"/>
    <sheet name="10% EVs" sheetId="2" r:id="rId2"/>
    <sheet name="Hourly 10% EVs" sheetId="11" r:id="rId3"/>
    <sheet name="20% EVs" sheetId="4" r:id="rId4"/>
    <sheet name="30% EVs" sheetId="6" r:id="rId5"/>
    <sheet name="40% EVs" sheetId="8" r:id="rId6"/>
    <sheet name="Energy demand based on traffic 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2" l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40" i="2"/>
  <c r="E41" i="2"/>
  <c r="E42" i="2"/>
  <c r="E43" i="2"/>
  <c r="E44" i="2"/>
  <c r="E45" i="2"/>
  <c r="E46" i="2"/>
  <c r="E47" i="2"/>
  <c r="E48" i="2"/>
  <c r="E15" i="2"/>
  <c r="F15" i="2" s="1"/>
  <c r="Q22" i="11"/>
  <c r="Q5" i="11"/>
  <c r="A15" i="2"/>
  <c r="B15" i="2"/>
  <c r="H15" i="2"/>
  <c r="I15" i="2" s="1"/>
  <c r="A16" i="2"/>
  <c r="B16" i="2"/>
  <c r="H16" i="2"/>
  <c r="I16" i="2" s="1"/>
  <c r="A17" i="2"/>
  <c r="B17" i="2"/>
  <c r="H17" i="2"/>
  <c r="I17" i="2" s="1"/>
  <c r="A18" i="2"/>
  <c r="B18" i="2"/>
  <c r="H18" i="2"/>
  <c r="I18" i="2" s="1"/>
  <c r="O18" i="2"/>
  <c r="D17" i="2" s="1"/>
  <c r="A19" i="2"/>
  <c r="B19" i="2"/>
  <c r="D19" i="2"/>
  <c r="H19" i="2"/>
  <c r="A20" i="2"/>
  <c r="B20" i="2"/>
  <c r="D20" i="2"/>
  <c r="H20" i="2"/>
  <c r="E25" i="11"/>
  <c r="F25" i="11" s="1"/>
  <c r="B25" i="11"/>
  <c r="C25" i="11" s="1"/>
  <c r="E24" i="11"/>
  <c r="F24" i="11" s="1"/>
  <c r="B24" i="11"/>
  <c r="C24" i="11" s="1"/>
  <c r="E23" i="11"/>
  <c r="F23" i="11" s="1"/>
  <c r="B23" i="11"/>
  <c r="C23" i="11" s="1"/>
  <c r="E22" i="11"/>
  <c r="F22" i="11" s="1"/>
  <c r="B22" i="11"/>
  <c r="C22" i="11" s="1"/>
  <c r="E21" i="11"/>
  <c r="F21" i="11" s="1"/>
  <c r="D21" i="11"/>
  <c r="C21" i="11"/>
  <c r="B21" i="11"/>
  <c r="D20" i="11"/>
  <c r="E20" i="11" s="1"/>
  <c r="F20" i="11" s="1"/>
  <c r="B20" i="11"/>
  <c r="C20" i="11" s="1"/>
  <c r="E19" i="11"/>
  <c r="F19" i="11" s="1"/>
  <c r="D19" i="11"/>
  <c r="C19" i="11"/>
  <c r="B19" i="11"/>
  <c r="D18" i="11"/>
  <c r="E18" i="11" s="1"/>
  <c r="F18" i="11" s="1"/>
  <c r="B18" i="11"/>
  <c r="C18" i="11" s="1"/>
  <c r="E17" i="11"/>
  <c r="F17" i="11" s="1"/>
  <c r="D17" i="11"/>
  <c r="C17" i="11"/>
  <c r="B17" i="11"/>
  <c r="D16" i="11"/>
  <c r="E16" i="11" s="1"/>
  <c r="F16" i="11" s="1"/>
  <c r="B16" i="11"/>
  <c r="C16" i="11" s="1"/>
  <c r="E15" i="11"/>
  <c r="F15" i="11" s="1"/>
  <c r="D15" i="11"/>
  <c r="C15" i="11"/>
  <c r="B15" i="11"/>
  <c r="D14" i="11"/>
  <c r="E14" i="11" s="1"/>
  <c r="F14" i="11" s="1"/>
  <c r="B14" i="11"/>
  <c r="C14" i="11" s="1"/>
  <c r="E13" i="11"/>
  <c r="F13" i="11" s="1"/>
  <c r="D13" i="11"/>
  <c r="C13" i="11"/>
  <c r="B13" i="11"/>
  <c r="D12" i="11"/>
  <c r="E12" i="11" s="1"/>
  <c r="F12" i="11" s="1"/>
  <c r="B12" i="11"/>
  <c r="C12" i="11" s="1"/>
  <c r="E11" i="11"/>
  <c r="F11" i="11" s="1"/>
  <c r="D11" i="11"/>
  <c r="C11" i="11"/>
  <c r="B11" i="11"/>
  <c r="D10" i="11"/>
  <c r="E10" i="11" s="1"/>
  <c r="F10" i="11" s="1"/>
  <c r="B10" i="11"/>
  <c r="C10" i="11" s="1"/>
  <c r="E9" i="11"/>
  <c r="F9" i="11" s="1"/>
  <c r="D9" i="11"/>
  <c r="C9" i="11"/>
  <c r="B9" i="11"/>
  <c r="D8" i="11"/>
  <c r="E8" i="11" s="1"/>
  <c r="F8" i="11" s="1"/>
  <c r="B8" i="11"/>
  <c r="C8" i="11" s="1"/>
  <c r="E7" i="11"/>
  <c r="F7" i="11" s="1"/>
  <c r="D7" i="11"/>
  <c r="C7" i="11"/>
  <c r="B7" i="11"/>
  <c r="D6" i="11"/>
  <c r="E6" i="11" s="1"/>
  <c r="F6" i="11" s="1"/>
  <c r="B6" i="11"/>
  <c r="C6" i="11" s="1"/>
  <c r="E5" i="11"/>
  <c r="F5" i="11" s="1"/>
  <c r="D5" i="11"/>
  <c r="C5" i="11"/>
  <c r="B5" i="11"/>
  <c r="D4" i="11"/>
  <c r="E4" i="11" s="1"/>
  <c r="F4" i="11" s="1"/>
  <c r="B4" i="11"/>
  <c r="C4" i="11" s="1"/>
  <c r="E3" i="11"/>
  <c r="F3" i="11" s="1"/>
  <c r="D3" i="11"/>
  <c r="B3" i="11"/>
  <c r="C3" i="11" s="1"/>
  <c r="D2" i="11"/>
  <c r="E2" i="11" s="1"/>
  <c r="F2" i="11" s="1"/>
  <c r="B2" i="11"/>
  <c r="C2" i="11" s="1"/>
  <c r="G27" i="1"/>
  <c r="G14" i="1"/>
  <c r="G15" i="1"/>
  <c r="G16" i="1"/>
  <c r="G17" i="1"/>
  <c r="G18" i="1"/>
  <c r="G19" i="1"/>
  <c r="G13" i="1"/>
  <c r="G12" i="1"/>
  <c r="E14" i="1"/>
  <c r="E15" i="1"/>
  <c r="E16" i="1"/>
  <c r="E17" i="1"/>
  <c r="E18" i="1"/>
  <c r="E19" i="1"/>
  <c r="E13" i="1"/>
  <c r="E12" i="1"/>
  <c r="M46" i="3"/>
  <c r="L46" i="3"/>
  <c r="K46" i="3"/>
  <c r="J46" i="3"/>
  <c r="I46" i="3"/>
  <c r="H46" i="3"/>
  <c r="G46" i="3"/>
  <c r="F46" i="3"/>
  <c r="E46" i="3"/>
  <c r="D46" i="3"/>
  <c r="C46" i="3"/>
  <c r="B46" i="3"/>
  <c r="M43" i="3"/>
  <c r="L43" i="3"/>
  <c r="K43" i="3"/>
  <c r="J43" i="3"/>
  <c r="I43" i="3"/>
  <c r="H43" i="3"/>
  <c r="G43" i="3"/>
  <c r="F43" i="3"/>
  <c r="E43" i="3"/>
  <c r="D43" i="3"/>
  <c r="C43" i="3"/>
  <c r="B43" i="3"/>
  <c r="M40" i="3"/>
  <c r="L40" i="3"/>
  <c r="K40" i="3"/>
  <c r="J40" i="3"/>
  <c r="I40" i="3"/>
  <c r="H40" i="3"/>
  <c r="G40" i="3"/>
  <c r="F40" i="3"/>
  <c r="E40" i="3"/>
  <c r="D40" i="3"/>
  <c r="C40" i="3"/>
  <c r="B40" i="3"/>
  <c r="C33" i="3"/>
  <c r="D33" i="3"/>
  <c r="E33" i="3"/>
  <c r="F33" i="3"/>
  <c r="G33" i="3"/>
  <c r="H33" i="3"/>
  <c r="I33" i="3"/>
  <c r="J33" i="3"/>
  <c r="K33" i="3"/>
  <c r="L33" i="3"/>
  <c r="M33" i="3"/>
  <c r="I20" i="2" l="1"/>
  <c r="K15" i="2"/>
  <c r="L15" i="2" s="1"/>
  <c r="K20" i="2"/>
  <c r="L20" i="2" s="1"/>
  <c r="K18" i="2"/>
  <c r="L18" i="2" s="1"/>
  <c r="D15" i="2"/>
  <c r="I19" i="2"/>
  <c r="K19" i="2"/>
  <c r="L19" i="2" s="1"/>
  <c r="D16" i="2"/>
  <c r="K17" i="2"/>
  <c r="L17" i="2" s="1"/>
  <c r="D18" i="2"/>
  <c r="K16" i="2"/>
  <c r="L16" i="2" s="1"/>
  <c r="B47" i="3"/>
  <c r="B44" i="3"/>
  <c r="B41" i="3"/>
  <c r="H35" i="8"/>
  <c r="F35" i="8"/>
  <c r="H34" i="8"/>
  <c r="H33" i="8"/>
  <c r="H32" i="8"/>
  <c r="H31" i="8"/>
  <c r="H30" i="8"/>
  <c r="H29" i="8"/>
  <c r="H28" i="8"/>
  <c r="A27" i="8"/>
  <c r="A26" i="8"/>
  <c r="A25" i="8"/>
  <c r="A24" i="8"/>
  <c r="A23" i="8"/>
  <c r="O22" i="8"/>
  <c r="H22" i="8"/>
  <c r="D22" i="8"/>
  <c r="A22" i="8"/>
  <c r="D21" i="8"/>
  <c r="H21" i="8" s="1"/>
  <c r="A21" i="8"/>
  <c r="A20" i="8"/>
  <c r="A19" i="8"/>
  <c r="A18" i="8"/>
  <c r="B17" i="8"/>
  <c r="A17" i="8"/>
  <c r="D16" i="8"/>
  <c r="E16" i="8" s="1"/>
  <c r="A16" i="8"/>
  <c r="D15" i="8"/>
  <c r="H15" i="8" s="1"/>
  <c r="A15" i="8"/>
  <c r="A14" i="8"/>
  <c r="A13" i="8"/>
  <c r="D12" i="8"/>
  <c r="A12" i="8"/>
  <c r="D11" i="8"/>
  <c r="H11" i="8" s="1"/>
  <c r="A11" i="8"/>
  <c r="A10" i="8"/>
  <c r="A9" i="8"/>
  <c r="H8" i="8"/>
  <c r="D8" i="8"/>
  <c r="E8" i="8" s="1"/>
  <c r="A8" i="8"/>
  <c r="D7" i="8"/>
  <c r="H7" i="8" s="1"/>
  <c r="A7" i="8"/>
  <c r="A6" i="8"/>
  <c r="O5" i="8"/>
  <c r="D5" i="8"/>
  <c r="A5" i="8"/>
  <c r="D4" i="8"/>
  <c r="H4" i="8" s="1"/>
  <c r="A4" i="8"/>
  <c r="A3" i="8"/>
  <c r="A2" i="8"/>
  <c r="H35" i="6"/>
  <c r="F35" i="6"/>
  <c r="H34" i="6"/>
  <c r="H33" i="6"/>
  <c r="H32" i="6"/>
  <c r="H31" i="6"/>
  <c r="H30" i="6"/>
  <c r="H29" i="6"/>
  <c r="H28" i="6"/>
  <c r="A27" i="6"/>
  <c r="A26" i="6"/>
  <c r="A25" i="6"/>
  <c r="A24" i="6"/>
  <c r="A23" i="6"/>
  <c r="O22" i="6"/>
  <c r="A22" i="6"/>
  <c r="A21" i="6"/>
  <c r="B20" i="6"/>
  <c r="A20" i="6"/>
  <c r="A19" i="6"/>
  <c r="A18" i="6"/>
  <c r="A17" i="6"/>
  <c r="B16" i="6"/>
  <c r="A16" i="6"/>
  <c r="A15" i="6"/>
  <c r="A14" i="6"/>
  <c r="A13" i="6"/>
  <c r="B12" i="6"/>
  <c r="A12" i="6"/>
  <c r="A11" i="6"/>
  <c r="A10" i="6"/>
  <c r="A9" i="6"/>
  <c r="A8" i="6"/>
  <c r="A7" i="6"/>
  <c r="A6" i="6"/>
  <c r="O5" i="6"/>
  <c r="B5" i="6"/>
  <c r="A5" i="6"/>
  <c r="D4" i="6"/>
  <c r="E4" i="6" s="1"/>
  <c r="A4" i="6"/>
  <c r="A3" i="6"/>
  <c r="A2" i="6"/>
  <c r="H35" i="4"/>
  <c r="F35" i="4"/>
  <c r="H34" i="4"/>
  <c r="H33" i="4"/>
  <c r="H32" i="4"/>
  <c r="H31" i="4"/>
  <c r="H30" i="4"/>
  <c r="H29" i="4"/>
  <c r="H28" i="4"/>
  <c r="A27" i="4"/>
  <c r="A26" i="4"/>
  <c r="A25" i="4"/>
  <c r="A24" i="4"/>
  <c r="A23" i="4"/>
  <c r="O22" i="4"/>
  <c r="A22" i="4"/>
  <c r="B21" i="4"/>
  <c r="A21" i="4"/>
  <c r="B20" i="4"/>
  <c r="A20" i="4"/>
  <c r="D19" i="4"/>
  <c r="E19" i="4" s="1"/>
  <c r="A19" i="4"/>
  <c r="A18" i="4"/>
  <c r="A17" i="4"/>
  <c r="B16" i="4"/>
  <c r="A16" i="4"/>
  <c r="D15" i="4"/>
  <c r="E15" i="4" s="1"/>
  <c r="A15" i="4"/>
  <c r="A14" i="4"/>
  <c r="A13" i="4"/>
  <c r="B12" i="4"/>
  <c r="A12" i="4"/>
  <c r="D11" i="4"/>
  <c r="E11" i="4" s="1"/>
  <c r="A11" i="4"/>
  <c r="A10" i="4"/>
  <c r="A9" i="4"/>
  <c r="A8" i="4"/>
  <c r="D7" i="4"/>
  <c r="E7" i="4" s="1"/>
  <c r="A7" i="4"/>
  <c r="D6" i="4"/>
  <c r="A6" i="4"/>
  <c r="O5" i="4"/>
  <c r="D18" i="4" s="1"/>
  <c r="A5" i="4"/>
  <c r="H4" i="4"/>
  <c r="E4" i="4"/>
  <c r="D4" i="4"/>
  <c r="A4" i="4"/>
  <c r="E3" i="4"/>
  <c r="D3" i="4"/>
  <c r="H3" i="4" s="1"/>
  <c r="A3" i="4"/>
  <c r="A2" i="4"/>
  <c r="K34" i="3"/>
  <c r="G34" i="3"/>
  <c r="M34" i="3"/>
  <c r="J34" i="3"/>
  <c r="I34" i="3"/>
  <c r="H34" i="3"/>
  <c r="F34" i="3"/>
  <c r="E34" i="3"/>
  <c r="D34" i="3"/>
  <c r="C34" i="3"/>
  <c r="B33" i="3"/>
  <c r="B34" i="3" s="1"/>
  <c r="I48" i="2"/>
  <c r="F48" i="2"/>
  <c r="H40" i="2"/>
  <c r="I47" i="2" s="1"/>
  <c r="B40" i="2"/>
  <c r="A40" i="2"/>
  <c r="H39" i="2"/>
  <c r="A39" i="2"/>
  <c r="H38" i="2"/>
  <c r="A38" i="2"/>
  <c r="H37" i="2"/>
  <c r="B37" i="2"/>
  <c r="A37" i="2"/>
  <c r="H36" i="2"/>
  <c r="B36" i="2"/>
  <c r="A36" i="2"/>
  <c r="O35" i="2"/>
  <c r="H35" i="2"/>
  <c r="A35" i="2"/>
  <c r="H34" i="2"/>
  <c r="A34" i="2"/>
  <c r="H33" i="2"/>
  <c r="A33" i="2"/>
  <c r="H32" i="2"/>
  <c r="A32" i="2"/>
  <c r="H31" i="2"/>
  <c r="A31" i="2"/>
  <c r="H30" i="2"/>
  <c r="B30" i="2"/>
  <c r="A30" i="2"/>
  <c r="H29" i="2"/>
  <c r="A29" i="2"/>
  <c r="H28" i="2"/>
  <c r="A28" i="2"/>
  <c r="H27" i="2"/>
  <c r="A27" i="2"/>
  <c r="H26" i="2"/>
  <c r="B26" i="2"/>
  <c r="A26" i="2"/>
  <c r="H25" i="2"/>
  <c r="A25" i="2"/>
  <c r="H24" i="2"/>
  <c r="A24" i="2"/>
  <c r="H23" i="2"/>
  <c r="A23" i="2"/>
  <c r="H22" i="2"/>
  <c r="A22" i="2"/>
  <c r="H21" i="2"/>
  <c r="A21" i="2"/>
  <c r="D29" i="1"/>
  <c r="E27" i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B22" i="6" s="1"/>
  <c r="G21" i="1"/>
  <c r="E21" i="1"/>
  <c r="C21" i="1"/>
  <c r="G20" i="1"/>
  <c r="E20" i="1"/>
  <c r="C20" i="1"/>
  <c r="C19" i="1"/>
  <c r="C18" i="1"/>
  <c r="C17" i="1"/>
  <c r="C16" i="1"/>
  <c r="C15" i="1"/>
  <c r="C14" i="1"/>
  <c r="C13" i="1"/>
  <c r="C12" i="1"/>
  <c r="G11" i="1"/>
  <c r="E11" i="1"/>
  <c r="G10" i="1"/>
  <c r="E10" i="1"/>
  <c r="C10" i="1"/>
  <c r="B23" i="2" s="1"/>
  <c r="G9" i="1"/>
  <c r="E9" i="1"/>
  <c r="C9" i="1"/>
  <c r="G8" i="1"/>
  <c r="E8" i="1"/>
  <c r="G7" i="1"/>
  <c r="E7" i="1"/>
  <c r="G6" i="1"/>
  <c r="E6" i="1"/>
  <c r="C6" i="1"/>
  <c r="G5" i="1"/>
  <c r="E5" i="1"/>
  <c r="C5" i="1"/>
  <c r="G4" i="1"/>
  <c r="E4" i="1"/>
  <c r="G3" i="1"/>
  <c r="E3" i="1"/>
  <c r="C3" i="1"/>
  <c r="B3" i="1"/>
  <c r="B4" i="1" s="1"/>
  <c r="B5" i="1" s="1"/>
  <c r="B6" i="1" s="1"/>
  <c r="B7" i="1" s="1"/>
  <c r="B8" i="1" s="1"/>
  <c r="B9" i="1" s="1"/>
  <c r="B10" i="1" s="1"/>
  <c r="B11" i="1" s="1"/>
  <c r="C11" i="1" s="1"/>
  <c r="C2" i="1"/>
  <c r="D31" i="2" l="1"/>
  <c r="I37" i="2"/>
  <c r="F45" i="2"/>
  <c r="D29" i="2"/>
  <c r="I22" i="2"/>
  <c r="D25" i="2"/>
  <c r="D30" i="2"/>
  <c r="I35" i="2"/>
  <c r="D35" i="2"/>
  <c r="I40" i="2"/>
  <c r="I26" i="2"/>
  <c r="F40" i="2"/>
  <c r="D26" i="2"/>
  <c r="D34" i="2"/>
  <c r="D36" i="2"/>
  <c r="D37" i="2"/>
  <c r="F38" i="2"/>
  <c r="F42" i="2"/>
  <c r="D21" i="2"/>
  <c r="D22" i="2"/>
  <c r="I36" i="2"/>
  <c r="D33" i="2"/>
  <c r="B11" i="8"/>
  <c r="B11" i="6"/>
  <c r="B11" i="4"/>
  <c r="B24" i="2"/>
  <c r="B14" i="8"/>
  <c r="B14" i="6"/>
  <c r="B14" i="4"/>
  <c r="B26" i="6"/>
  <c r="B26" i="4"/>
  <c r="B39" i="2"/>
  <c r="B26" i="8"/>
  <c r="B27" i="2"/>
  <c r="B2" i="6"/>
  <c r="B2" i="8"/>
  <c r="B5" i="8"/>
  <c r="B9" i="6"/>
  <c r="B9" i="4"/>
  <c r="B9" i="8"/>
  <c r="B15" i="8"/>
  <c r="B15" i="6"/>
  <c r="B15" i="4"/>
  <c r="B28" i="2"/>
  <c r="B21" i="8"/>
  <c r="B34" i="2"/>
  <c r="B25" i="8"/>
  <c r="B25" i="6"/>
  <c r="B25" i="4"/>
  <c r="F35" i="2"/>
  <c r="I39" i="2"/>
  <c r="I44" i="2"/>
  <c r="I42" i="2"/>
  <c r="C8" i="1"/>
  <c r="B22" i="2"/>
  <c r="I30" i="2"/>
  <c r="F47" i="2"/>
  <c r="K47" i="2" s="1"/>
  <c r="L47" i="2" s="1"/>
  <c r="F43" i="2"/>
  <c r="F39" i="2"/>
  <c r="K39" i="2" s="1"/>
  <c r="L39" i="2" s="1"/>
  <c r="F44" i="2"/>
  <c r="F37" i="2"/>
  <c r="K37" i="2" s="1"/>
  <c r="L37" i="2" s="1"/>
  <c r="F36" i="2"/>
  <c r="I43" i="2"/>
  <c r="F46" i="2"/>
  <c r="H6" i="4"/>
  <c r="E6" i="4"/>
  <c r="F34" i="4"/>
  <c r="F33" i="4"/>
  <c r="K35" i="4"/>
  <c r="H4" i="6"/>
  <c r="D27" i="6"/>
  <c r="H27" i="6" s="1"/>
  <c r="D26" i="6"/>
  <c r="H26" i="6" s="1"/>
  <c r="D25" i="6"/>
  <c r="H25" i="6" s="1"/>
  <c r="D24" i="6"/>
  <c r="H24" i="6" s="1"/>
  <c r="D23" i="6"/>
  <c r="H23" i="6" s="1"/>
  <c r="D17" i="6"/>
  <c r="D13" i="6"/>
  <c r="D9" i="6"/>
  <c r="D2" i="6"/>
  <c r="D21" i="6"/>
  <c r="H21" i="6" s="1"/>
  <c r="D20" i="6"/>
  <c r="H20" i="6" s="1"/>
  <c r="D16" i="6"/>
  <c r="D12" i="6"/>
  <c r="D8" i="6"/>
  <c r="D5" i="6"/>
  <c r="D18" i="6"/>
  <c r="D14" i="6"/>
  <c r="D10" i="6"/>
  <c r="D6" i="6"/>
  <c r="D3" i="6"/>
  <c r="D22" i="6"/>
  <c r="H22" i="6" s="1"/>
  <c r="B6" i="8"/>
  <c r="B6" i="6"/>
  <c r="B6" i="4"/>
  <c r="B10" i="8"/>
  <c r="B10" i="6"/>
  <c r="B10" i="4"/>
  <c r="B18" i="8"/>
  <c r="B18" i="6"/>
  <c r="B18" i="4"/>
  <c r="B22" i="8"/>
  <c r="B35" i="2"/>
  <c r="B31" i="2"/>
  <c r="H18" i="4"/>
  <c r="E18" i="4"/>
  <c r="E5" i="8"/>
  <c r="H5" i="8"/>
  <c r="B19" i="8"/>
  <c r="B19" i="6"/>
  <c r="B19" i="4"/>
  <c r="B32" i="2"/>
  <c r="B5" i="4"/>
  <c r="C4" i="1"/>
  <c r="B3" i="8"/>
  <c r="B3" i="6"/>
  <c r="B3" i="4"/>
  <c r="C7" i="1"/>
  <c r="B13" i="6"/>
  <c r="B13" i="4"/>
  <c r="B13" i="8"/>
  <c r="I21" i="2"/>
  <c r="I24" i="2"/>
  <c r="I23" i="2"/>
  <c r="K23" i="2" s="1"/>
  <c r="L23" i="2" s="1"/>
  <c r="I25" i="2"/>
  <c r="I28" i="2"/>
  <c r="I27" i="2"/>
  <c r="I29" i="2"/>
  <c r="I33" i="2"/>
  <c r="I32" i="2"/>
  <c r="I31" i="2"/>
  <c r="I38" i="2"/>
  <c r="B38" i="2"/>
  <c r="F41" i="2"/>
  <c r="I46" i="2"/>
  <c r="B2" i="4"/>
  <c r="H7" i="4"/>
  <c r="H11" i="4"/>
  <c r="H15" i="4"/>
  <c r="H19" i="4"/>
  <c r="B22" i="4"/>
  <c r="D7" i="6"/>
  <c r="D11" i="6"/>
  <c r="D15" i="6"/>
  <c r="D19" i="6"/>
  <c r="B21" i="6"/>
  <c r="E12" i="8"/>
  <c r="H12" i="8"/>
  <c r="I34" i="6"/>
  <c r="B12" i="8"/>
  <c r="B16" i="8"/>
  <c r="B20" i="8"/>
  <c r="B24" i="8"/>
  <c r="B24" i="6"/>
  <c r="B24" i="4"/>
  <c r="D23" i="2"/>
  <c r="D27" i="2"/>
  <c r="I41" i="2"/>
  <c r="I45" i="2"/>
  <c r="K48" i="2"/>
  <c r="D5" i="4"/>
  <c r="D10" i="4"/>
  <c r="D14" i="4"/>
  <c r="I35" i="4"/>
  <c r="I35" i="6"/>
  <c r="K35" i="6" s="1"/>
  <c r="H16" i="8"/>
  <c r="B17" i="6"/>
  <c r="B17" i="4"/>
  <c r="B23" i="6"/>
  <c r="B23" i="4"/>
  <c r="B27" i="6"/>
  <c r="B27" i="4"/>
  <c r="D40" i="2"/>
  <c r="D39" i="2"/>
  <c r="D38" i="2"/>
  <c r="D24" i="2"/>
  <c r="B25" i="2"/>
  <c r="D28" i="2"/>
  <c r="B29" i="2"/>
  <c r="D32" i="2"/>
  <c r="B33" i="2"/>
  <c r="I34" i="2"/>
  <c r="D27" i="4"/>
  <c r="H27" i="4" s="1"/>
  <c r="D26" i="4"/>
  <c r="H26" i="4" s="1"/>
  <c r="D25" i="4"/>
  <c r="H25" i="4" s="1"/>
  <c r="I28" i="4" s="1"/>
  <c r="D24" i="4"/>
  <c r="H24" i="4" s="1"/>
  <c r="D23" i="4"/>
  <c r="H23" i="4" s="1"/>
  <c r="D17" i="4"/>
  <c r="D13" i="4"/>
  <c r="D9" i="4"/>
  <c r="D2" i="4"/>
  <c r="D22" i="4"/>
  <c r="H22" i="4" s="1"/>
  <c r="D21" i="4"/>
  <c r="H21" i="4" s="1"/>
  <c r="D20" i="4"/>
  <c r="H20" i="4" s="1"/>
  <c r="D16" i="4"/>
  <c r="D12" i="4"/>
  <c r="D8" i="4"/>
  <c r="B23" i="8"/>
  <c r="B27" i="8"/>
  <c r="K35" i="8"/>
  <c r="I33" i="6"/>
  <c r="I32" i="6"/>
  <c r="E4" i="8"/>
  <c r="D27" i="8"/>
  <c r="H27" i="8" s="1"/>
  <c r="D26" i="8"/>
  <c r="H26" i="8" s="1"/>
  <c r="D25" i="8"/>
  <c r="H25" i="8" s="1"/>
  <c r="D24" i="8"/>
  <c r="H24" i="8" s="1"/>
  <c r="D23" i="8"/>
  <c r="H23" i="8" s="1"/>
  <c r="D19" i="8"/>
  <c r="D18" i="8"/>
  <c r="D14" i="8"/>
  <c r="D10" i="8"/>
  <c r="D6" i="8"/>
  <c r="D3" i="8"/>
  <c r="D20" i="8"/>
  <c r="H20" i="8" s="1"/>
  <c r="D17" i="8"/>
  <c r="D13" i="8"/>
  <c r="D9" i="8"/>
  <c r="D2" i="8"/>
  <c r="E7" i="8"/>
  <c r="E11" i="8"/>
  <c r="E15" i="8"/>
  <c r="I33" i="8"/>
  <c r="I34" i="8"/>
  <c r="I35" i="8"/>
  <c r="K45" i="2" l="1"/>
  <c r="L45" i="2" s="1"/>
  <c r="K40" i="2"/>
  <c r="L40" i="2" s="1"/>
  <c r="K42" i="2"/>
  <c r="L42" i="2" s="1"/>
  <c r="K28" i="2"/>
  <c r="L28" i="2" s="1"/>
  <c r="K38" i="2"/>
  <c r="L38" i="2" s="1"/>
  <c r="K31" i="2"/>
  <c r="L31" i="2" s="1"/>
  <c r="K24" i="2"/>
  <c r="L24" i="2" s="1"/>
  <c r="K22" i="2"/>
  <c r="L22" i="2" s="1"/>
  <c r="K36" i="2"/>
  <c r="L36" i="2" s="1"/>
  <c r="K41" i="2"/>
  <c r="L41" i="2" s="1"/>
  <c r="K32" i="2"/>
  <c r="L32" i="2" s="1"/>
  <c r="K44" i="2"/>
  <c r="L44" i="2" s="1"/>
  <c r="K35" i="2"/>
  <c r="L35" i="2" s="1"/>
  <c r="K26" i="2"/>
  <c r="L26" i="2" s="1"/>
  <c r="K34" i="2"/>
  <c r="L34" i="2" s="1"/>
  <c r="K21" i="2"/>
  <c r="L21" i="2" s="1"/>
  <c r="E9" i="8"/>
  <c r="H9" i="8"/>
  <c r="H13" i="4"/>
  <c r="E13" i="4"/>
  <c r="I31" i="4"/>
  <c r="E11" i="6"/>
  <c r="H11" i="6"/>
  <c r="B4" i="8"/>
  <c r="B4" i="6"/>
  <c r="B4" i="4"/>
  <c r="H18" i="6"/>
  <c r="E18" i="6"/>
  <c r="I30" i="8"/>
  <c r="H6" i="8"/>
  <c r="E6" i="8"/>
  <c r="H19" i="8"/>
  <c r="E19" i="8"/>
  <c r="E12" i="4"/>
  <c r="H12" i="4"/>
  <c r="I22" i="4"/>
  <c r="H17" i="4"/>
  <c r="E17" i="4"/>
  <c r="E7" i="6"/>
  <c r="H7" i="6"/>
  <c r="K33" i="2"/>
  <c r="L33" i="2" s="1"/>
  <c r="H6" i="6"/>
  <c r="I6" i="6" s="1"/>
  <c r="E6" i="6"/>
  <c r="E5" i="6"/>
  <c r="H5" i="6"/>
  <c r="H13" i="6"/>
  <c r="E13" i="6"/>
  <c r="B8" i="8"/>
  <c r="B21" i="2"/>
  <c r="B8" i="4"/>
  <c r="B8" i="6"/>
  <c r="K25" i="2"/>
  <c r="L25" i="2" s="1"/>
  <c r="E17" i="8"/>
  <c r="H17" i="8"/>
  <c r="H10" i="8"/>
  <c r="E10" i="8"/>
  <c r="I27" i="8"/>
  <c r="I29" i="8"/>
  <c r="I28" i="6"/>
  <c r="I28" i="8"/>
  <c r="E16" i="4"/>
  <c r="H16" i="4"/>
  <c r="H2" i="4"/>
  <c r="E2" i="4"/>
  <c r="I23" i="4"/>
  <c r="I27" i="4"/>
  <c r="I33" i="4"/>
  <c r="I29" i="4"/>
  <c r="I34" i="4"/>
  <c r="K34" i="4" s="1"/>
  <c r="L34" i="4" s="1"/>
  <c r="I30" i="4"/>
  <c r="I31" i="6"/>
  <c r="H10" i="4"/>
  <c r="I10" i="4" s="1"/>
  <c r="E10" i="4"/>
  <c r="E19" i="6"/>
  <c r="H19" i="6"/>
  <c r="B7" i="8"/>
  <c r="B7" i="6"/>
  <c r="B7" i="4"/>
  <c r="I32" i="4"/>
  <c r="K29" i="2"/>
  <c r="L29" i="2" s="1"/>
  <c r="F32" i="4"/>
  <c r="K32" i="4" s="1"/>
  <c r="L32" i="4" s="1"/>
  <c r="H10" i="6"/>
  <c r="I10" i="6" s="1"/>
  <c r="E10" i="6"/>
  <c r="E8" i="6"/>
  <c r="H8" i="6"/>
  <c r="I21" i="6"/>
  <c r="H17" i="6"/>
  <c r="E17" i="6"/>
  <c r="I26" i="6"/>
  <c r="F31" i="4"/>
  <c r="K31" i="4" s="1"/>
  <c r="L31" i="4" s="1"/>
  <c r="F6" i="4"/>
  <c r="K27" i="2"/>
  <c r="L27" i="2" s="1"/>
  <c r="F15" i="8"/>
  <c r="H3" i="8"/>
  <c r="E3" i="8"/>
  <c r="H18" i="8"/>
  <c r="E18" i="8"/>
  <c r="F18" i="8" s="1"/>
  <c r="E8" i="4"/>
  <c r="H8" i="4"/>
  <c r="I25" i="4"/>
  <c r="I16" i="8"/>
  <c r="H3" i="6"/>
  <c r="I3" i="6" s="1"/>
  <c r="E3" i="6"/>
  <c r="E16" i="6"/>
  <c r="H16" i="6"/>
  <c r="H9" i="6"/>
  <c r="E9" i="6"/>
  <c r="F9" i="6" s="1"/>
  <c r="K33" i="4"/>
  <c r="L33" i="4" s="1"/>
  <c r="E13" i="8"/>
  <c r="H13" i="8"/>
  <c r="I26" i="8"/>
  <c r="I31" i="8"/>
  <c r="I26" i="4"/>
  <c r="H14" i="4"/>
  <c r="I14" i="4" s="1"/>
  <c r="E14" i="4"/>
  <c r="F24" i="4" s="1"/>
  <c r="K24" i="4" s="1"/>
  <c r="L24" i="4" s="1"/>
  <c r="K46" i="2"/>
  <c r="L46" i="2" s="1"/>
  <c r="I32" i="8"/>
  <c r="E2" i="8"/>
  <c r="F2" i="8" s="1"/>
  <c r="H2" i="8"/>
  <c r="I2" i="8" s="1"/>
  <c r="H14" i="8"/>
  <c r="E14" i="8"/>
  <c r="F14" i="8" s="1"/>
  <c r="I24" i="8"/>
  <c r="I29" i="6"/>
  <c r="I20" i="4"/>
  <c r="H9" i="4"/>
  <c r="E9" i="4"/>
  <c r="I24" i="4"/>
  <c r="E5" i="4"/>
  <c r="H5" i="4"/>
  <c r="I5" i="4" s="1"/>
  <c r="I21" i="8"/>
  <c r="I12" i="8"/>
  <c r="E15" i="6"/>
  <c r="H15" i="6"/>
  <c r="I15" i="4"/>
  <c r="K30" i="2"/>
  <c r="L30" i="2" s="1"/>
  <c r="I18" i="4"/>
  <c r="I22" i="6"/>
  <c r="H14" i="6"/>
  <c r="E14" i="6"/>
  <c r="E12" i="6"/>
  <c r="H12" i="6"/>
  <c r="I12" i="6" s="1"/>
  <c r="H2" i="6"/>
  <c r="I2" i="6" s="1"/>
  <c r="E2" i="6"/>
  <c r="F2" i="6" s="1"/>
  <c r="K2" i="6" s="1"/>
  <c r="L2" i="6" s="1"/>
  <c r="I23" i="6"/>
  <c r="I30" i="6"/>
  <c r="I27" i="6"/>
  <c r="I6" i="4"/>
  <c r="K43" i="2"/>
  <c r="L43" i="2" s="1"/>
  <c r="F16" i="4" l="1"/>
  <c r="K16" i="4" s="1"/>
  <c r="L16" i="4" s="1"/>
  <c r="I13" i="6"/>
  <c r="I7" i="6"/>
  <c r="I19" i="8"/>
  <c r="I18" i="6"/>
  <c r="F11" i="6"/>
  <c r="I21" i="4"/>
  <c r="F3" i="6"/>
  <c r="K3" i="6" s="1"/>
  <c r="L3" i="6" s="1"/>
  <c r="F4" i="6"/>
  <c r="I10" i="8"/>
  <c r="I11" i="8"/>
  <c r="F21" i="4"/>
  <c r="K21" i="4" s="1"/>
  <c r="L21" i="4" s="1"/>
  <c r="F12" i="6"/>
  <c r="K12" i="6" s="1"/>
  <c r="L12" i="6" s="1"/>
  <c r="K2" i="8"/>
  <c r="L2" i="8" s="1"/>
  <c r="I13" i="8"/>
  <c r="I9" i="6"/>
  <c r="K9" i="6" s="1"/>
  <c r="L9" i="6" s="1"/>
  <c r="K6" i="4"/>
  <c r="L6" i="4" s="1"/>
  <c r="I8" i="6"/>
  <c r="F18" i="4"/>
  <c r="K18" i="4" s="1"/>
  <c r="L18" i="4" s="1"/>
  <c r="I19" i="4"/>
  <c r="I17" i="8"/>
  <c r="I12" i="4"/>
  <c r="F6" i="8"/>
  <c r="K6" i="8" s="1"/>
  <c r="L6" i="8" s="1"/>
  <c r="F8" i="8"/>
  <c r="I4" i="6"/>
  <c r="I5" i="8"/>
  <c r="I25" i="8"/>
  <c r="F29" i="4"/>
  <c r="K29" i="4" s="1"/>
  <c r="L29" i="4" s="1"/>
  <c r="F14" i="6"/>
  <c r="I15" i="6"/>
  <c r="F9" i="4"/>
  <c r="I14" i="8"/>
  <c r="K14" i="8" s="1"/>
  <c r="L14" i="8" s="1"/>
  <c r="I15" i="8"/>
  <c r="K15" i="8" s="1"/>
  <c r="L15" i="8" s="1"/>
  <c r="I20" i="6"/>
  <c r="F13" i="8"/>
  <c r="K13" i="8" s="1"/>
  <c r="L13" i="8" s="1"/>
  <c r="I16" i="6"/>
  <c r="I11" i="4"/>
  <c r="I8" i="4"/>
  <c r="F3" i="8"/>
  <c r="F17" i="6"/>
  <c r="F8" i="6"/>
  <c r="K8" i="6" s="1"/>
  <c r="L8" i="6" s="1"/>
  <c r="F26" i="4"/>
  <c r="K26" i="4" s="1"/>
  <c r="L26" i="4" s="1"/>
  <c r="I19" i="6"/>
  <c r="I2" i="4"/>
  <c r="I3" i="4"/>
  <c r="I4" i="4"/>
  <c r="I23" i="8"/>
  <c r="F17" i="8"/>
  <c r="K17" i="8" s="1"/>
  <c r="L17" i="8" s="1"/>
  <c r="I25" i="6"/>
  <c r="F5" i="6"/>
  <c r="F17" i="4"/>
  <c r="K17" i="4" s="1"/>
  <c r="L17" i="4" s="1"/>
  <c r="F25" i="4"/>
  <c r="K25" i="4" s="1"/>
  <c r="L25" i="4" s="1"/>
  <c r="F22" i="4"/>
  <c r="K22" i="4" s="1"/>
  <c r="L22" i="4" s="1"/>
  <c r="F23" i="4"/>
  <c r="K23" i="4" s="1"/>
  <c r="L23" i="4" s="1"/>
  <c r="F27" i="4"/>
  <c r="K27" i="4" s="1"/>
  <c r="L27" i="4" s="1"/>
  <c r="F30" i="4"/>
  <c r="K30" i="4" s="1"/>
  <c r="L30" i="4" s="1"/>
  <c r="F19" i="4"/>
  <c r="K19" i="4" s="1"/>
  <c r="L19" i="4" s="1"/>
  <c r="F12" i="4"/>
  <c r="I6" i="8"/>
  <c r="I7" i="8"/>
  <c r="I8" i="8"/>
  <c r="I24" i="6"/>
  <c r="F13" i="4"/>
  <c r="K13" i="4" s="1"/>
  <c r="L13" i="4" s="1"/>
  <c r="I9" i="8"/>
  <c r="F14" i="4"/>
  <c r="K14" i="4" s="1"/>
  <c r="L14" i="4" s="1"/>
  <c r="F15" i="4"/>
  <c r="K15" i="4" s="1"/>
  <c r="L15" i="4" s="1"/>
  <c r="F10" i="4"/>
  <c r="K10" i="4" s="1"/>
  <c r="L10" i="4" s="1"/>
  <c r="F11" i="4"/>
  <c r="K11" i="4" s="1"/>
  <c r="L11" i="4" s="1"/>
  <c r="I18" i="8"/>
  <c r="K18" i="8" s="1"/>
  <c r="L18" i="8" s="1"/>
  <c r="F28" i="4"/>
  <c r="K28" i="4" s="1"/>
  <c r="L28" i="4" s="1"/>
  <c r="F2" i="4"/>
  <c r="K2" i="4" s="1"/>
  <c r="L2" i="4" s="1"/>
  <c r="F4" i="4"/>
  <c r="F3" i="4"/>
  <c r="I5" i="6"/>
  <c r="F7" i="6"/>
  <c r="K7" i="6" s="1"/>
  <c r="L7" i="6" s="1"/>
  <c r="F16" i="8"/>
  <c r="K16" i="8" s="1"/>
  <c r="L16" i="8" s="1"/>
  <c r="I14" i="6"/>
  <c r="F15" i="6"/>
  <c r="K15" i="6" s="1"/>
  <c r="L15" i="6" s="1"/>
  <c r="F5" i="4"/>
  <c r="K5" i="4" s="1"/>
  <c r="L5" i="4" s="1"/>
  <c r="F7" i="4"/>
  <c r="I9" i="4"/>
  <c r="F4" i="8"/>
  <c r="K4" i="8" s="1"/>
  <c r="L4" i="8" s="1"/>
  <c r="I20" i="8"/>
  <c r="F5" i="8"/>
  <c r="K5" i="8" s="1"/>
  <c r="L5" i="8" s="1"/>
  <c r="F16" i="6"/>
  <c r="K16" i="6" s="1"/>
  <c r="L16" i="6" s="1"/>
  <c r="F12" i="8"/>
  <c r="K12" i="8" s="1"/>
  <c r="L12" i="8" s="1"/>
  <c r="F8" i="4"/>
  <c r="K8" i="4" s="1"/>
  <c r="L8" i="4" s="1"/>
  <c r="I3" i="8"/>
  <c r="I4" i="8"/>
  <c r="F20" i="4"/>
  <c r="K20" i="4" s="1"/>
  <c r="L20" i="4" s="1"/>
  <c r="I17" i="6"/>
  <c r="F10" i="6"/>
  <c r="K10" i="6" s="1"/>
  <c r="L10" i="6" s="1"/>
  <c r="F31" i="6"/>
  <c r="K31" i="6" s="1"/>
  <c r="L31" i="6" s="1"/>
  <c r="F27" i="6"/>
  <c r="K27" i="6" s="1"/>
  <c r="L27" i="6" s="1"/>
  <c r="F26" i="6"/>
  <c r="K26" i="6" s="1"/>
  <c r="L26" i="6" s="1"/>
  <c r="F25" i="6"/>
  <c r="K25" i="6" s="1"/>
  <c r="L25" i="6" s="1"/>
  <c r="F24" i="6"/>
  <c r="K24" i="6" s="1"/>
  <c r="L24" i="6" s="1"/>
  <c r="F23" i="6"/>
  <c r="K23" i="6" s="1"/>
  <c r="L23" i="6" s="1"/>
  <c r="F34" i="6"/>
  <c r="K34" i="6" s="1"/>
  <c r="L34" i="6" s="1"/>
  <c r="F30" i="6"/>
  <c r="K30" i="6" s="1"/>
  <c r="L30" i="6" s="1"/>
  <c r="F22" i="6"/>
  <c r="K22" i="6" s="1"/>
  <c r="L22" i="6" s="1"/>
  <c r="F21" i="6"/>
  <c r="K21" i="6" s="1"/>
  <c r="L21" i="6" s="1"/>
  <c r="F20" i="6"/>
  <c r="K20" i="6" s="1"/>
  <c r="L20" i="6" s="1"/>
  <c r="F19" i="6"/>
  <c r="K19" i="6" s="1"/>
  <c r="L19" i="6" s="1"/>
  <c r="F32" i="6"/>
  <c r="K32" i="6" s="1"/>
  <c r="L32" i="6" s="1"/>
  <c r="F28" i="6"/>
  <c r="K28" i="6" s="1"/>
  <c r="L28" i="6" s="1"/>
  <c r="F33" i="6"/>
  <c r="K33" i="6" s="1"/>
  <c r="L33" i="6" s="1"/>
  <c r="F29" i="6"/>
  <c r="K29" i="6" s="1"/>
  <c r="L29" i="6" s="1"/>
  <c r="I16" i="4"/>
  <c r="F10" i="8"/>
  <c r="K10" i="8" s="1"/>
  <c r="L10" i="8" s="1"/>
  <c r="F7" i="8"/>
  <c r="K7" i="8" s="1"/>
  <c r="L7" i="8" s="1"/>
  <c r="F13" i="6"/>
  <c r="K13" i="6" s="1"/>
  <c r="L13" i="6" s="1"/>
  <c r="F6" i="6"/>
  <c r="K6" i="6" s="1"/>
  <c r="L6" i="6" s="1"/>
  <c r="I7" i="4"/>
  <c r="I17" i="4"/>
  <c r="F31" i="8"/>
  <c r="K31" i="8" s="1"/>
  <c r="L31" i="8" s="1"/>
  <c r="F34" i="8"/>
  <c r="K34" i="8" s="1"/>
  <c r="L34" i="8" s="1"/>
  <c r="F30" i="8"/>
  <c r="K30" i="8" s="1"/>
  <c r="L30" i="8" s="1"/>
  <c r="F22" i="8"/>
  <c r="F21" i="8"/>
  <c r="K21" i="8" s="1"/>
  <c r="L21" i="8" s="1"/>
  <c r="F32" i="8"/>
  <c r="K32" i="8" s="1"/>
  <c r="L32" i="8" s="1"/>
  <c r="F28" i="8"/>
  <c r="K28" i="8" s="1"/>
  <c r="L28" i="8" s="1"/>
  <c r="F29" i="8"/>
  <c r="K29" i="8" s="1"/>
  <c r="L29" i="8" s="1"/>
  <c r="F24" i="8"/>
  <c r="K24" i="8" s="1"/>
  <c r="L24" i="8" s="1"/>
  <c r="F20" i="8"/>
  <c r="K20" i="8" s="1"/>
  <c r="L20" i="8" s="1"/>
  <c r="F27" i="8"/>
  <c r="K27" i="8" s="1"/>
  <c r="L27" i="8" s="1"/>
  <c r="F23" i="8"/>
  <c r="K23" i="8" s="1"/>
  <c r="L23" i="8" s="1"/>
  <c r="F19" i="8"/>
  <c r="F26" i="8"/>
  <c r="K26" i="8" s="1"/>
  <c r="L26" i="8" s="1"/>
  <c r="F25" i="8"/>
  <c r="K25" i="8" s="1"/>
  <c r="L25" i="8" s="1"/>
  <c r="F33" i="8"/>
  <c r="K33" i="8" s="1"/>
  <c r="L33" i="8" s="1"/>
  <c r="F11" i="8"/>
  <c r="F18" i="6"/>
  <c r="I11" i="6"/>
  <c r="I13" i="4"/>
  <c r="F9" i="8"/>
  <c r="I22" i="8"/>
  <c r="K37" i="3" l="1"/>
  <c r="I37" i="3"/>
  <c r="G37" i="3"/>
  <c r="J37" i="3"/>
  <c r="M37" i="3"/>
  <c r="H37" i="3"/>
  <c r="F37" i="3"/>
  <c r="L37" i="3"/>
  <c r="C37" i="3"/>
  <c r="E37" i="3"/>
  <c r="D37" i="3"/>
  <c r="B37" i="3"/>
  <c r="K18" i="6"/>
  <c r="L18" i="6" s="1"/>
  <c r="K9" i="8"/>
  <c r="L9" i="8" s="1"/>
  <c r="K11" i="8"/>
  <c r="L11" i="8" s="1"/>
  <c r="K19" i="8"/>
  <c r="L19" i="8" s="1"/>
  <c r="K7" i="4"/>
  <c r="L7" i="4" s="1"/>
  <c r="K3" i="4"/>
  <c r="L3" i="4" s="1"/>
  <c r="K12" i="4"/>
  <c r="L12" i="4" s="1"/>
  <c r="K5" i="6"/>
  <c r="L5" i="6" s="1"/>
  <c r="K17" i="6"/>
  <c r="L17" i="6" s="1"/>
  <c r="K3" i="8"/>
  <c r="L3" i="8" s="1"/>
  <c r="L37" i="8" s="1"/>
  <c r="K14" i="6"/>
  <c r="L14" i="6" s="1"/>
  <c r="K22" i="8"/>
  <c r="L22" i="8" s="1"/>
  <c r="K4" i="4"/>
  <c r="L4" i="4" s="1"/>
  <c r="L37" i="4" s="1"/>
  <c r="K9" i="4"/>
  <c r="L9" i="4" s="1"/>
  <c r="K8" i="8"/>
  <c r="L8" i="8" s="1"/>
  <c r="K4" i="6"/>
  <c r="L4" i="6" s="1"/>
  <c r="L37" i="6" s="1"/>
  <c r="K11" i="6"/>
  <c r="L11" i="6" s="1"/>
  <c r="B38" i="3" l="1"/>
</calcChain>
</file>

<file path=xl/sharedStrings.xml><?xml version="1.0" encoding="utf-8"?>
<sst xmlns="http://schemas.openxmlformats.org/spreadsheetml/2006/main" count="312" uniqueCount="91">
  <si>
    <t>Day</t>
  </si>
  <si>
    <t>Time</t>
  </si>
  <si>
    <t>January</t>
  </si>
  <si>
    <t>Occupancy (%)</t>
  </si>
  <si>
    <t>Influx (%)</t>
  </si>
  <si>
    <t>Number new EVs</t>
  </si>
  <si>
    <t>kWh slow charging (new EVs)</t>
  </si>
  <si>
    <t>February</t>
  </si>
  <si>
    <t>March</t>
  </si>
  <si>
    <t>Total kWh slow charging</t>
  </si>
  <si>
    <t>April</t>
  </si>
  <si>
    <t>kWh fast charging (new EVs)</t>
  </si>
  <si>
    <t>May</t>
  </si>
  <si>
    <t>Total kWh fast charging</t>
  </si>
  <si>
    <t>June</t>
  </si>
  <si>
    <t>July</t>
  </si>
  <si>
    <t>Total EV kWh</t>
  </si>
  <si>
    <t>August</t>
  </si>
  <si>
    <t>Total EV + bus kWh</t>
  </si>
  <si>
    <t>September</t>
  </si>
  <si>
    <t>Eynsham P+R</t>
  </si>
  <si>
    <t>October</t>
  </si>
  <si>
    <t>November</t>
  </si>
  <si>
    <t>December</t>
  </si>
  <si>
    <t>snow day!</t>
  </si>
  <si>
    <t>Average</t>
  </si>
  <si>
    <t>Total no. cars</t>
  </si>
  <si>
    <t>Proportion EVs</t>
  </si>
  <si>
    <t>comparing to Nov</t>
  </si>
  <si>
    <t>Total number EVs</t>
  </si>
  <si>
    <t>in percentages</t>
  </si>
  <si>
    <t>In this case, influx = no. new EVs, not the case for dif proportions</t>
  </si>
  <si>
    <t>Assume all new EVs after 15:00 fast charge</t>
  </si>
  <si>
    <t>Proportion slow charging</t>
  </si>
  <si>
    <t>Proportion fast charging</t>
  </si>
  <si>
    <t>7:00 fast charging done</t>
  </si>
  <si>
    <t>7:30 fast charging done</t>
  </si>
  <si>
    <t>Slow charging kWh</t>
  </si>
  <si>
    <t>8:00 fast charging done</t>
  </si>
  <si>
    <t>Fast changing kWh</t>
  </si>
  <si>
    <t>8:30 fast charging done</t>
  </si>
  <si>
    <t>9:00 fast charging done</t>
  </si>
  <si>
    <t>Hours to fully slow charge</t>
  </si>
  <si>
    <t>9:30 fast charging done</t>
  </si>
  <si>
    <t>Hours to fully fast charge</t>
  </si>
  <si>
    <t>10:00 fast charging done</t>
  </si>
  <si>
    <t>10:30 fast charging done</t>
  </si>
  <si>
    <t>Opening time</t>
  </si>
  <si>
    <t>7:00 slow charging done</t>
  </si>
  <si>
    <t>11:00 fast charging done</t>
  </si>
  <si>
    <t>Closing time</t>
  </si>
  <si>
    <t>7:30 slow charging done</t>
  </si>
  <si>
    <t>11:30 fast charging done</t>
  </si>
  <si>
    <t>8:00 slow charging done</t>
  </si>
  <si>
    <t>12:00 fast charging done</t>
  </si>
  <si>
    <t>Number of electric buses</t>
  </si>
  <si>
    <t>8:30 slow charging done</t>
  </si>
  <si>
    <t>12:30 fast charging done</t>
  </si>
  <si>
    <t>Frequency of electric buses</t>
  </si>
  <si>
    <t>roughly 1 every 30 mins</t>
  </si>
  <si>
    <t>9:00 slow charging done</t>
  </si>
  <si>
    <t>13:00 fast charging done</t>
  </si>
  <si>
    <t>Rapid bus charging kWh</t>
  </si>
  <si>
    <t>9:30 slow charging done</t>
  </si>
  <si>
    <t>13:30 fast charging done</t>
  </si>
  <si>
    <t>Occupancy</t>
  </si>
  <si>
    <t>Occupancy(%)</t>
  </si>
  <si>
    <t>Influx</t>
  </si>
  <si>
    <t>Influx(%)</t>
  </si>
  <si>
    <t>Efflux</t>
  </si>
  <si>
    <t>Efflux(%)</t>
  </si>
  <si>
    <t>10:00 slow charging done</t>
  </si>
  <si>
    <t>14:00 fast charging done</t>
  </si>
  <si>
    <t>10:30 slow charging done</t>
  </si>
  <si>
    <t>14:30 fast charging done</t>
  </si>
  <si>
    <t>11:00 slow charging done</t>
  </si>
  <si>
    <t>15:00 fast charging done</t>
  </si>
  <si>
    <t>15:30 fast charging done</t>
  </si>
  <si>
    <t>16:00 fast charging done</t>
  </si>
  <si>
    <t>16:30 fast charging done</t>
  </si>
  <si>
    <t>17:00 fast charging done</t>
  </si>
  <si>
    <t>17:30 fast charging done</t>
  </si>
  <si>
    <t>18:00 fast charging done</t>
  </si>
  <si>
    <t>18:30 fast charging done</t>
  </si>
  <si>
    <t>Assume same as there is really no variation when I returned</t>
  </si>
  <si>
    <t>19:00 fast charging done</t>
  </si>
  <si>
    <t>total influx</t>
  </si>
  <si>
    <t>10% EVs - monthly energy demand accounting for traffic variation (kWh)</t>
  </si>
  <si>
    <t>10% EVs - yearly energy demand (kWh)</t>
  </si>
  <si>
    <t>20% EVs - monthly energy demand accounting for traffic variation (kWh)</t>
  </si>
  <si>
    <t>20% EVs - yearly energy demand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</si>
</sst>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20" fontId="2" fillId="0" borderId="0" xfId="0" applyNumberFormat="1" applyFont="1"/>
    <xf numFmtId="2" fontId="2" fillId="0" borderId="0" xfId="0" applyNumberFormat="1" applyFont="1"/>
    <xf numFmtId="0" fontId="1" fillId="0" borderId="2" xfId="0" applyFont="1" applyBorder="1"/>
    <xf numFmtId="0" fontId="1" fillId="2" borderId="0" xfId="0" applyFont="1" applyFill="1"/>
    <xf numFmtId="0" fontId="1" fillId="0" borderId="3" xfId="0" applyFont="1" applyBorder="1" applyAlignment="1">
      <alignment horizontal="right"/>
    </xf>
    <xf numFmtId="0" fontId="0" fillId="2" borderId="0" xfId="0" applyFill="1"/>
    <xf numFmtId="0" fontId="3" fillId="0" borderId="0" xfId="0" applyFont="1"/>
    <xf numFmtId="2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GB"/>
              <a:t>Daily variation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Occupancy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none"/>
          </c:marker>
          <c:cat>
            <c:numRef>
              <c:f>Data!$A$2:$A$27</c:f>
              <c:numCache>
                <c:formatCode>h:mm</c:formatCode>
                <c:ptCount val="26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0.33333333333333331</c:v>
                </c:pt>
                <c:pt idx="4">
                  <c:v>0.35416666666666669</c:v>
                </c:pt>
                <c:pt idx="5">
                  <c:v>0.375</c:v>
                </c:pt>
                <c:pt idx="6">
                  <c:v>0.39583333333333331</c:v>
                </c:pt>
                <c:pt idx="7">
                  <c:v>0.41666666666666669</c:v>
                </c:pt>
                <c:pt idx="8">
                  <c:v>0.4375</c:v>
                </c:pt>
                <c:pt idx="9">
                  <c:v>0.45833333333333331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0.58333333333333304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0.64583333333333337</c:v>
                </c:pt>
                <c:pt idx="19">
                  <c:v>0.66666666666666663</c:v>
                </c:pt>
                <c:pt idx="20">
                  <c:v>0.6875</c:v>
                </c:pt>
                <c:pt idx="21">
                  <c:v>0.70833333333333304</c:v>
                </c:pt>
                <c:pt idx="22">
                  <c:v>0.72916666666666696</c:v>
                </c:pt>
                <c:pt idx="23">
                  <c:v>0.75</c:v>
                </c:pt>
                <c:pt idx="24">
                  <c:v>0.77083333333333404</c:v>
                </c:pt>
                <c:pt idx="25">
                  <c:v>0.79166666666666696</c:v>
                </c:pt>
              </c:numCache>
            </c:numRef>
          </c:cat>
          <c:val>
            <c:numRef>
              <c:f>Data!$B$2:$B$27</c:f>
              <c:numCache>
                <c:formatCode>General</c:formatCode>
                <c:ptCount val="26"/>
                <c:pt idx="0">
                  <c:v>34</c:v>
                </c:pt>
                <c:pt idx="1">
                  <c:v>49</c:v>
                </c:pt>
                <c:pt idx="2">
                  <c:v>117</c:v>
                </c:pt>
                <c:pt idx="3">
                  <c:v>210</c:v>
                </c:pt>
                <c:pt idx="4">
                  <c:v>318</c:v>
                </c:pt>
                <c:pt idx="5">
                  <c:v>416</c:v>
                </c:pt>
                <c:pt idx="6">
                  <c:v>479</c:v>
                </c:pt>
                <c:pt idx="7">
                  <c:v>523</c:v>
                </c:pt>
                <c:pt idx="8">
                  <c:v>552</c:v>
                </c:pt>
                <c:pt idx="9">
                  <c:v>581</c:v>
                </c:pt>
                <c:pt idx="10">
                  <c:v>570</c:v>
                </c:pt>
                <c:pt idx="11">
                  <c:v>570</c:v>
                </c:pt>
                <c:pt idx="12">
                  <c:v>570</c:v>
                </c:pt>
                <c:pt idx="13">
                  <c:v>570</c:v>
                </c:pt>
                <c:pt idx="14">
                  <c:v>570</c:v>
                </c:pt>
                <c:pt idx="15">
                  <c:v>570</c:v>
                </c:pt>
                <c:pt idx="16">
                  <c:v>570</c:v>
                </c:pt>
                <c:pt idx="17">
                  <c:v>570</c:v>
                </c:pt>
                <c:pt idx="18">
                  <c:v>560</c:v>
                </c:pt>
                <c:pt idx="19">
                  <c:v>513</c:v>
                </c:pt>
                <c:pt idx="20">
                  <c:v>487</c:v>
                </c:pt>
                <c:pt idx="21">
                  <c:v>393</c:v>
                </c:pt>
                <c:pt idx="22">
                  <c:v>302</c:v>
                </c:pt>
                <c:pt idx="23">
                  <c:v>214</c:v>
                </c:pt>
                <c:pt idx="24">
                  <c:v>136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C-4310-B033-65F2A1D41C4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Occupancy(%)</c:v>
                </c:pt>
              </c:strCache>
            </c:strRef>
          </c:tx>
          <c:spPr>
            <a:ln w="28575"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numRef>
              <c:f>Data!$A$2:$A$27</c:f>
              <c:numCache>
                <c:formatCode>h:mm</c:formatCode>
                <c:ptCount val="26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0.33333333333333331</c:v>
                </c:pt>
                <c:pt idx="4">
                  <c:v>0.35416666666666669</c:v>
                </c:pt>
                <c:pt idx="5">
                  <c:v>0.375</c:v>
                </c:pt>
                <c:pt idx="6">
                  <c:v>0.39583333333333331</c:v>
                </c:pt>
                <c:pt idx="7">
                  <c:v>0.41666666666666669</c:v>
                </c:pt>
                <c:pt idx="8">
                  <c:v>0.4375</c:v>
                </c:pt>
                <c:pt idx="9">
                  <c:v>0.45833333333333331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0.58333333333333304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0.64583333333333337</c:v>
                </c:pt>
                <c:pt idx="19">
                  <c:v>0.66666666666666663</c:v>
                </c:pt>
                <c:pt idx="20">
                  <c:v>0.6875</c:v>
                </c:pt>
                <c:pt idx="21">
                  <c:v>0.70833333333333304</c:v>
                </c:pt>
                <c:pt idx="22">
                  <c:v>0.72916666666666696</c:v>
                </c:pt>
                <c:pt idx="23">
                  <c:v>0.75</c:v>
                </c:pt>
                <c:pt idx="24">
                  <c:v>0.77083333333333404</c:v>
                </c:pt>
                <c:pt idx="25">
                  <c:v>0.79166666666666696</c:v>
                </c:pt>
              </c:numCache>
            </c:numRef>
          </c:cat>
          <c:val>
            <c:numRef>
              <c:f>Data!$C$2:$C$27</c:f>
              <c:numCache>
                <c:formatCode>0.00</c:formatCode>
                <c:ptCount val="26"/>
                <c:pt idx="0">
                  <c:v>3.2850241545893724</c:v>
                </c:pt>
                <c:pt idx="1">
                  <c:v>4.7342995169082132</c:v>
                </c:pt>
                <c:pt idx="2">
                  <c:v>11.304347826086957</c:v>
                </c:pt>
                <c:pt idx="3">
                  <c:v>20.289855072463769</c:v>
                </c:pt>
                <c:pt idx="4">
                  <c:v>30.724637681159422</c:v>
                </c:pt>
                <c:pt idx="5">
                  <c:v>40.193236714975846</c:v>
                </c:pt>
                <c:pt idx="6">
                  <c:v>46.280193236714979</c:v>
                </c:pt>
                <c:pt idx="7">
                  <c:v>50.531400966183568</c:v>
                </c:pt>
                <c:pt idx="8">
                  <c:v>53.333333333333336</c:v>
                </c:pt>
                <c:pt idx="9">
                  <c:v>56.135265700483096</c:v>
                </c:pt>
                <c:pt idx="10">
                  <c:v>55.072463768115945</c:v>
                </c:pt>
                <c:pt idx="11">
                  <c:v>55.072463768115945</c:v>
                </c:pt>
                <c:pt idx="12">
                  <c:v>55.072463768115945</c:v>
                </c:pt>
                <c:pt idx="13">
                  <c:v>55.072463768115945</c:v>
                </c:pt>
                <c:pt idx="14">
                  <c:v>55.072463768115945</c:v>
                </c:pt>
                <c:pt idx="15">
                  <c:v>55.072463768115945</c:v>
                </c:pt>
                <c:pt idx="16">
                  <c:v>55.072463768115945</c:v>
                </c:pt>
                <c:pt idx="17">
                  <c:v>55.072463768115945</c:v>
                </c:pt>
                <c:pt idx="18">
                  <c:v>54.106280193236714</c:v>
                </c:pt>
                <c:pt idx="19">
                  <c:v>49.565217391304351</c:v>
                </c:pt>
                <c:pt idx="20">
                  <c:v>47.053140096618357</c:v>
                </c:pt>
                <c:pt idx="21">
                  <c:v>37.971014492753625</c:v>
                </c:pt>
                <c:pt idx="22">
                  <c:v>29.178743961352655</c:v>
                </c:pt>
                <c:pt idx="23">
                  <c:v>20.676328502415458</c:v>
                </c:pt>
                <c:pt idx="24">
                  <c:v>13.140096618357489</c:v>
                </c:pt>
                <c:pt idx="25">
                  <c:v>7.3429951690821254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C-4310-B033-65F2A1D41C45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Influx</c:v>
                </c:pt>
              </c:strCache>
            </c:strRef>
          </c:tx>
          <c:spPr>
            <a:ln w="28575" cmpd="sng">
              <a:solidFill>
                <a:srgbClr val="A5A5A5"/>
              </a:solidFill>
              <a:prstDash val="solid"/>
            </a:ln>
          </c:spPr>
          <c:marker>
            <c:symbol val="none"/>
          </c:marker>
          <c:cat>
            <c:numRef>
              <c:f>Data!$A$2:$A$27</c:f>
              <c:numCache>
                <c:formatCode>h:mm</c:formatCode>
                <c:ptCount val="26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0.33333333333333331</c:v>
                </c:pt>
                <c:pt idx="4">
                  <c:v>0.35416666666666669</c:v>
                </c:pt>
                <c:pt idx="5">
                  <c:v>0.375</c:v>
                </c:pt>
                <c:pt idx="6">
                  <c:v>0.39583333333333331</c:v>
                </c:pt>
                <c:pt idx="7">
                  <c:v>0.41666666666666669</c:v>
                </c:pt>
                <c:pt idx="8">
                  <c:v>0.4375</c:v>
                </c:pt>
                <c:pt idx="9">
                  <c:v>0.45833333333333331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0.58333333333333304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0.64583333333333337</c:v>
                </c:pt>
                <c:pt idx="19">
                  <c:v>0.66666666666666663</c:v>
                </c:pt>
                <c:pt idx="20">
                  <c:v>0.6875</c:v>
                </c:pt>
                <c:pt idx="21">
                  <c:v>0.70833333333333304</c:v>
                </c:pt>
                <c:pt idx="22">
                  <c:v>0.72916666666666696</c:v>
                </c:pt>
                <c:pt idx="23">
                  <c:v>0.75</c:v>
                </c:pt>
                <c:pt idx="24">
                  <c:v>0.77083333333333404</c:v>
                </c:pt>
                <c:pt idx="25">
                  <c:v>0.79166666666666696</c:v>
                </c:pt>
              </c:numCache>
            </c:numRef>
          </c:cat>
          <c:val>
            <c:numRef>
              <c:f>Data!$D$2:$D$27</c:f>
              <c:numCache>
                <c:formatCode>General</c:formatCode>
                <c:ptCount val="26"/>
                <c:pt idx="0">
                  <c:v>0</c:v>
                </c:pt>
                <c:pt idx="1">
                  <c:v>15</c:v>
                </c:pt>
                <c:pt idx="2">
                  <c:v>68</c:v>
                </c:pt>
                <c:pt idx="3">
                  <c:v>98</c:v>
                </c:pt>
                <c:pt idx="4">
                  <c:v>118</c:v>
                </c:pt>
                <c:pt idx="5">
                  <c:v>98</c:v>
                </c:pt>
                <c:pt idx="6">
                  <c:v>65</c:v>
                </c:pt>
                <c:pt idx="7">
                  <c:v>47</c:v>
                </c:pt>
                <c:pt idx="8">
                  <c:v>30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8</c:v>
                </c:pt>
                <c:pt idx="21">
                  <c:v>5</c:v>
                </c:pt>
                <c:pt idx="22">
                  <c:v>10</c:v>
                </c:pt>
                <c:pt idx="23">
                  <c:v>6</c:v>
                </c:pt>
                <c:pt idx="24">
                  <c:v>5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C-4310-B033-65F2A1D41C45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Influx(%)</c:v>
                </c:pt>
              </c:strCache>
            </c:strRef>
          </c:tx>
          <c:spPr>
            <a:ln w="28575" cmpd="sng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numRef>
              <c:f>Data!$A$2:$A$27</c:f>
              <c:numCache>
                <c:formatCode>h:mm</c:formatCode>
                <c:ptCount val="26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0.33333333333333331</c:v>
                </c:pt>
                <c:pt idx="4">
                  <c:v>0.35416666666666669</c:v>
                </c:pt>
                <c:pt idx="5">
                  <c:v>0.375</c:v>
                </c:pt>
                <c:pt idx="6">
                  <c:v>0.39583333333333331</c:v>
                </c:pt>
                <c:pt idx="7">
                  <c:v>0.41666666666666669</c:v>
                </c:pt>
                <c:pt idx="8">
                  <c:v>0.4375</c:v>
                </c:pt>
                <c:pt idx="9">
                  <c:v>0.45833333333333331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0.58333333333333304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0.64583333333333337</c:v>
                </c:pt>
                <c:pt idx="19">
                  <c:v>0.66666666666666663</c:v>
                </c:pt>
                <c:pt idx="20">
                  <c:v>0.6875</c:v>
                </c:pt>
                <c:pt idx="21">
                  <c:v>0.70833333333333304</c:v>
                </c:pt>
                <c:pt idx="22">
                  <c:v>0.72916666666666696</c:v>
                </c:pt>
                <c:pt idx="23">
                  <c:v>0.75</c:v>
                </c:pt>
                <c:pt idx="24">
                  <c:v>0.77083333333333404</c:v>
                </c:pt>
                <c:pt idx="25">
                  <c:v>0.79166666666666696</c:v>
                </c:pt>
              </c:numCache>
            </c:numRef>
          </c:cat>
          <c:val>
            <c:numRef>
              <c:f>Data!$E$2:$E$27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1.4492753623188406</c:v>
                </c:pt>
                <c:pt idx="2">
                  <c:v>6.5700483091787447</c:v>
                </c:pt>
                <c:pt idx="3">
                  <c:v>9.4685990338164263</c:v>
                </c:pt>
                <c:pt idx="4">
                  <c:v>11.400966183574878</c:v>
                </c:pt>
                <c:pt idx="5">
                  <c:v>9.4685990338164263</c:v>
                </c:pt>
                <c:pt idx="6">
                  <c:v>6.2801932367149762</c:v>
                </c:pt>
                <c:pt idx="7">
                  <c:v>4.5410628019323669</c:v>
                </c:pt>
                <c:pt idx="8">
                  <c:v>2.8985507246376812</c:v>
                </c:pt>
                <c:pt idx="9">
                  <c:v>2.8985507246376812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0.86956521739130432</c:v>
                </c:pt>
                <c:pt idx="19">
                  <c:v>0.48309178743961351</c:v>
                </c:pt>
                <c:pt idx="20">
                  <c:v>0.77294685990338163</c:v>
                </c:pt>
                <c:pt idx="21">
                  <c:v>0.48309178743961351</c:v>
                </c:pt>
                <c:pt idx="22">
                  <c:v>0.96618357487922701</c:v>
                </c:pt>
                <c:pt idx="23">
                  <c:v>0.57971014492753625</c:v>
                </c:pt>
                <c:pt idx="24">
                  <c:v>0.48309178743961351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5C-4310-B033-65F2A1D41C45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Efflux</c:v>
                </c:pt>
              </c:strCache>
            </c:strRef>
          </c:tx>
          <c:spPr>
            <a:ln w="28575"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numRef>
              <c:f>Data!$A$2:$A$27</c:f>
              <c:numCache>
                <c:formatCode>h:mm</c:formatCode>
                <c:ptCount val="26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0.33333333333333331</c:v>
                </c:pt>
                <c:pt idx="4">
                  <c:v>0.35416666666666669</c:v>
                </c:pt>
                <c:pt idx="5">
                  <c:v>0.375</c:v>
                </c:pt>
                <c:pt idx="6">
                  <c:v>0.39583333333333331</c:v>
                </c:pt>
                <c:pt idx="7">
                  <c:v>0.41666666666666669</c:v>
                </c:pt>
                <c:pt idx="8">
                  <c:v>0.4375</c:v>
                </c:pt>
                <c:pt idx="9">
                  <c:v>0.45833333333333331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0.58333333333333304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0.64583333333333337</c:v>
                </c:pt>
                <c:pt idx="19">
                  <c:v>0.66666666666666663</c:v>
                </c:pt>
                <c:pt idx="20">
                  <c:v>0.6875</c:v>
                </c:pt>
                <c:pt idx="21">
                  <c:v>0.70833333333333304</c:v>
                </c:pt>
                <c:pt idx="22">
                  <c:v>0.72916666666666696</c:v>
                </c:pt>
                <c:pt idx="23">
                  <c:v>0.75</c:v>
                </c:pt>
                <c:pt idx="24">
                  <c:v>0.77083333333333404</c:v>
                </c:pt>
                <c:pt idx="25">
                  <c:v>0.79166666666666696</c:v>
                </c:pt>
              </c:numCache>
            </c:numRef>
          </c:cat>
          <c:val>
            <c:numRef>
              <c:f>Data!$F$2:$F$27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31</c:v>
                </c:pt>
                <c:pt idx="20">
                  <c:v>102</c:v>
                </c:pt>
                <c:pt idx="21">
                  <c:v>96</c:v>
                </c:pt>
                <c:pt idx="22">
                  <c:v>98</c:v>
                </c:pt>
                <c:pt idx="23">
                  <c:v>84</c:v>
                </c:pt>
                <c:pt idx="24">
                  <c:v>65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5C-4310-B033-65F2A1D41C45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Efflux(%)</c:v>
                </c:pt>
              </c:strCache>
            </c:strRef>
          </c:tx>
          <c:spPr>
            <a:ln w="28575" cmpd="sng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numRef>
              <c:f>Data!$A$2:$A$27</c:f>
              <c:numCache>
                <c:formatCode>h:mm</c:formatCode>
                <c:ptCount val="26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0.33333333333333331</c:v>
                </c:pt>
                <c:pt idx="4">
                  <c:v>0.35416666666666669</c:v>
                </c:pt>
                <c:pt idx="5">
                  <c:v>0.375</c:v>
                </c:pt>
                <c:pt idx="6">
                  <c:v>0.39583333333333331</c:v>
                </c:pt>
                <c:pt idx="7">
                  <c:v>0.41666666666666669</c:v>
                </c:pt>
                <c:pt idx="8">
                  <c:v>0.4375</c:v>
                </c:pt>
                <c:pt idx="9">
                  <c:v>0.45833333333333331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0.58333333333333304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0.64583333333333337</c:v>
                </c:pt>
                <c:pt idx="19">
                  <c:v>0.66666666666666663</c:v>
                </c:pt>
                <c:pt idx="20">
                  <c:v>0.6875</c:v>
                </c:pt>
                <c:pt idx="21">
                  <c:v>0.70833333333333304</c:v>
                </c:pt>
                <c:pt idx="22">
                  <c:v>0.72916666666666696</c:v>
                </c:pt>
                <c:pt idx="23">
                  <c:v>0.75</c:v>
                </c:pt>
                <c:pt idx="24">
                  <c:v>0.77083333333333404</c:v>
                </c:pt>
                <c:pt idx="25">
                  <c:v>0.79166666666666696</c:v>
                </c:pt>
              </c:numCache>
            </c:numRef>
          </c:cat>
          <c:val>
            <c:numRef>
              <c:f>Data!$G$2:$G$27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0.48309178743961351</c:v>
                </c:pt>
                <c:pt idx="4">
                  <c:v>0.96618357487922701</c:v>
                </c:pt>
                <c:pt idx="5">
                  <c:v>0</c:v>
                </c:pt>
                <c:pt idx="6">
                  <c:v>0.19323671497584541</c:v>
                </c:pt>
                <c:pt idx="7">
                  <c:v>0.28985507246376813</c:v>
                </c:pt>
                <c:pt idx="8">
                  <c:v>9.6618357487922704E-2</c:v>
                </c:pt>
                <c:pt idx="9">
                  <c:v>9.6618357487922704E-2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5.4106280193236715</c:v>
                </c:pt>
                <c:pt idx="19">
                  <c:v>2.9951690821256038</c:v>
                </c:pt>
                <c:pt idx="20">
                  <c:v>9.8550724637681171</c:v>
                </c:pt>
                <c:pt idx="21">
                  <c:v>9.27536231884058</c:v>
                </c:pt>
                <c:pt idx="22">
                  <c:v>9.4685990338164263</c:v>
                </c:pt>
                <c:pt idx="23">
                  <c:v>8.115942028985506</c:v>
                </c:pt>
                <c:pt idx="24">
                  <c:v>6.2801932367149762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5C-4310-B033-65F2A1D41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477397"/>
        <c:axId val="1745746341"/>
      </c:lineChart>
      <c:catAx>
        <c:axId val="912477397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45746341"/>
        <c:crosses val="autoZero"/>
        <c:auto val="1"/>
        <c:lblAlgn val="ctr"/>
        <c:lblOffset val="100"/>
        <c:noMultiLvlLbl val="1"/>
      </c:catAx>
      <c:valAx>
        <c:axId val="174574634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2477397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2</xdr:row>
      <xdr:rowOff>161925</xdr:rowOff>
    </xdr:from>
    <xdr:ext cx="4343400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opLeftCell="A3" workbookViewId="0">
      <selection activeCell="E3" sqref="E3"/>
    </sheetView>
  </sheetViews>
  <sheetFormatPr defaultColWidth="14.453125" defaultRowHeight="15" customHeight="1"/>
  <cols>
    <col min="1" max="1" width="8.7265625" customWidth="1"/>
    <col min="2" max="2" width="9.81640625" customWidth="1"/>
    <col min="3" max="3" width="13.7265625" customWidth="1"/>
    <col min="4" max="26" width="8.7265625" customWidth="1"/>
  </cols>
  <sheetData>
    <row r="1" spans="1:7" ht="14.25" customHeight="1">
      <c r="A1" t="s">
        <v>1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1:7" ht="14.25" customHeight="1">
      <c r="A2" s="13">
        <v>0.27083333333333331</v>
      </c>
      <c r="B2">
        <v>34</v>
      </c>
      <c r="C2" s="14">
        <f t="shared" ref="C2:C27" si="0">B2/1035*100</f>
        <v>3.2850241545893724</v>
      </c>
      <c r="D2">
        <v>0</v>
      </c>
      <c r="E2">
        <v>0</v>
      </c>
      <c r="F2">
        <v>0</v>
      </c>
      <c r="G2" s="14">
        <v>0</v>
      </c>
    </row>
    <row r="3" spans="1:7" ht="14.25" customHeight="1">
      <c r="A3" s="13">
        <v>0.29166666666666669</v>
      </c>
      <c r="B3">
        <f t="shared" ref="B3:B11" si="1">B2+D3-F3</f>
        <v>49</v>
      </c>
      <c r="C3" s="14">
        <f t="shared" si="0"/>
        <v>4.7342995169082132</v>
      </c>
      <c r="D3">
        <v>15</v>
      </c>
      <c r="E3" s="14">
        <f t="shared" ref="E3:E19" si="2">D3/1035*100</f>
        <v>1.4492753623188406</v>
      </c>
      <c r="F3">
        <v>0</v>
      </c>
      <c r="G3" s="14">
        <f t="shared" ref="G3:G19" si="3">F3/1035*100</f>
        <v>0</v>
      </c>
    </row>
    <row r="4" spans="1:7" ht="14.25" customHeight="1">
      <c r="A4" s="13">
        <v>0.3125</v>
      </c>
      <c r="B4">
        <f t="shared" si="1"/>
        <v>117</v>
      </c>
      <c r="C4" s="14">
        <f t="shared" si="0"/>
        <v>11.304347826086957</v>
      </c>
      <c r="D4">
        <v>68</v>
      </c>
      <c r="E4" s="14">
        <f t="shared" si="2"/>
        <v>6.5700483091787447</v>
      </c>
      <c r="F4">
        <v>0</v>
      </c>
      <c r="G4" s="14">
        <f t="shared" si="3"/>
        <v>0</v>
      </c>
    </row>
    <row r="5" spans="1:7" ht="14.25" customHeight="1">
      <c r="A5" s="13">
        <v>0.33333333333333331</v>
      </c>
      <c r="B5">
        <f t="shared" si="1"/>
        <v>210</v>
      </c>
      <c r="C5" s="14">
        <f t="shared" si="0"/>
        <v>20.289855072463769</v>
      </c>
      <c r="D5">
        <v>98</v>
      </c>
      <c r="E5" s="14">
        <f t="shared" si="2"/>
        <v>9.4685990338164263</v>
      </c>
      <c r="F5">
        <v>5</v>
      </c>
      <c r="G5" s="14">
        <f t="shared" si="3"/>
        <v>0.48309178743961351</v>
      </c>
    </row>
    <row r="6" spans="1:7" ht="14.25" customHeight="1">
      <c r="A6" s="13">
        <v>0.35416666666666669</v>
      </c>
      <c r="B6">
        <f t="shared" si="1"/>
        <v>318</v>
      </c>
      <c r="C6" s="14">
        <f t="shared" si="0"/>
        <v>30.724637681159422</v>
      </c>
      <c r="D6">
        <v>118</v>
      </c>
      <c r="E6" s="14">
        <f t="shared" si="2"/>
        <v>11.400966183574878</v>
      </c>
      <c r="F6">
        <v>10</v>
      </c>
      <c r="G6" s="14">
        <f t="shared" si="3"/>
        <v>0.96618357487922701</v>
      </c>
    </row>
    <row r="7" spans="1:7" ht="14.25" customHeight="1">
      <c r="A7" s="13">
        <v>0.375</v>
      </c>
      <c r="B7">
        <f t="shared" si="1"/>
        <v>416</v>
      </c>
      <c r="C7" s="14">
        <f t="shared" si="0"/>
        <v>40.193236714975846</v>
      </c>
      <c r="D7">
        <v>98</v>
      </c>
      <c r="E7" s="14">
        <f t="shared" si="2"/>
        <v>9.4685990338164263</v>
      </c>
      <c r="F7">
        <v>0</v>
      </c>
      <c r="G7" s="14">
        <f t="shared" si="3"/>
        <v>0</v>
      </c>
    </row>
    <row r="8" spans="1:7" ht="14.25" customHeight="1">
      <c r="A8" s="13">
        <v>0.39583333333333331</v>
      </c>
      <c r="B8">
        <f t="shared" si="1"/>
        <v>479</v>
      </c>
      <c r="C8" s="14">
        <f t="shared" si="0"/>
        <v>46.280193236714979</v>
      </c>
      <c r="D8">
        <v>65</v>
      </c>
      <c r="E8" s="14">
        <f t="shared" si="2"/>
        <v>6.2801932367149762</v>
      </c>
      <c r="F8">
        <v>2</v>
      </c>
      <c r="G8" s="14">
        <f t="shared" si="3"/>
        <v>0.19323671497584541</v>
      </c>
    </row>
    <row r="9" spans="1:7" ht="14.25" customHeight="1">
      <c r="A9" s="13">
        <v>0.41666666666666669</v>
      </c>
      <c r="B9">
        <f t="shared" si="1"/>
        <v>523</v>
      </c>
      <c r="C9" s="14">
        <f t="shared" si="0"/>
        <v>50.531400966183568</v>
      </c>
      <c r="D9">
        <v>47</v>
      </c>
      <c r="E9" s="14">
        <f t="shared" si="2"/>
        <v>4.5410628019323669</v>
      </c>
      <c r="F9">
        <v>3</v>
      </c>
      <c r="G9" s="14">
        <f t="shared" si="3"/>
        <v>0.28985507246376813</v>
      </c>
    </row>
    <row r="10" spans="1:7" ht="14.25" customHeight="1">
      <c r="A10" s="13">
        <v>0.4375</v>
      </c>
      <c r="B10">
        <f t="shared" si="1"/>
        <v>552</v>
      </c>
      <c r="C10" s="14">
        <f t="shared" si="0"/>
        <v>53.333333333333336</v>
      </c>
      <c r="D10">
        <v>30</v>
      </c>
      <c r="E10" s="14">
        <f t="shared" si="2"/>
        <v>2.8985507246376812</v>
      </c>
      <c r="F10">
        <v>1</v>
      </c>
      <c r="G10" s="14">
        <f t="shared" si="3"/>
        <v>9.6618357487922704E-2</v>
      </c>
    </row>
    <row r="11" spans="1:7" ht="14.25" customHeight="1">
      <c r="A11" s="13">
        <v>0.45833333333333331</v>
      </c>
      <c r="B11">
        <f t="shared" si="1"/>
        <v>581</v>
      </c>
      <c r="C11" s="14">
        <f t="shared" si="0"/>
        <v>56.135265700483096</v>
      </c>
      <c r="D11">
        <v>30</v>
      </c>
      <c r="E11" s="14">
        <f t="shared" si="2"/>
        <v>2.8985507246376812</v>
      </c>
      <c r="F11">
        <v>1</v>
      </c>
      <c r="G11" s="14">
        <f t="shared" si="3"/>
        <v>9.6618357487922704E-2</v>
      </c>
    </row>
    <row r="12" spans="1:7" ht="14.25" customHeight="1">
      <c r="A12" s="13">
        <v>0.47916666666666702</v>
      </c>
      <c r="B12">
        <v>570</v>
      </c>
      <c r="C12" s="14">
        <f t="shared" si="0"/>
        <v>55.072463768115945</v>
      </c>
      <c r="D12">
        <v>0</v>
      </c>
      <c r="E12" s="14">
        <f t="shared" si="2"/>
        <v>0</v>
      </c>
      <c r="F12">
        <v>0</v>
      </c>
      <c r="G12" s="14">
        <f t="shared" si="3"/>
        <v>0</v>
      </c>
    </row>
    <row r="13" spans="1:7" ht="14.25" customHeight="1">
      <c r="A13" s="13">
        <v>0.5</v>
      </c>
      <c r="B13">
        <v>570</v>
      </c>
      <c r="C13" s="14">
        <f t="shared" si="0"/>
        <v>55.072463768115945</v>
      </c>
      <c r="D13">
        <v>0</v>
      </c>
      <c r="E13" s="14">
        <f t="shared" si="2"/>
        <v>0</v>
      </c>
      <c r="F13">
        <v>0</v>
      </c>
      <c r="G13" s="14">
        <f t="shared" si="3"/>
        <v>0</v>
      </c>
    </row>
    <row r="14" spans="1:7" ht="14.25" customHeight="1">
      <c r="A14" s="13">
        <v>0.52083333333333304</v>
      </c>
      <c r="B14">
        <v>570</v>
      </c>
      <c r="C14" s="14">
        <f t="shared" si="0"/>
        <v>55.072463768115945</v>
      </c>
      <c r="D14">
        <v>0</v>
      </c>
      <c r="E14" s="14">
        <f t="shared" si="2"/>
        <v>0</v>
      </c>
      <c r="F14">
        <v>0</v>
      </c>
      <c r="G14" s="14">
        <f t="shared" si="3"/>
        <v>0</v>
      </c>
    </row>
    <row r="15" spans="1:7" ht="14.25" customHeight="1">
      <c r="A15" s="13">
        <v>0.54166666666666696</v>
      </c>
      <c r="B15">
        <v>570</v>
      </c>
      <c r="C15" s="14">
        <f t="shared" si="0"/>
        <v>55.072463768115945</v>
      </c>
      <c r="D15">
        <v>0</v>
      </c>
      <c r="E15" s="14">
        <f t="shared" si="2"/>
        <v>0</v>
      </c>
      <c r="F15">
        <v>0</v>
      </c>
      <c r="G15" s="14">
        <f t="shared" si="3"/>
        <v>0</v>
      </c>
    </row>
    <row r="16" spans="1:7" ht="14.25" customHeight="1">
      <c r="A16" s="13">
        <v>0.5625</v>
      </c>
      <c r="B16">
        <v>570</v>
      </c>
      <c r="C16" s="14">
        <f t="shared" si="0"/>
        <v>55.072463768115945</v>
      </c>
      <c r="D16">
        <v>0</v>
      </c>
      <c r="E16" s="14">
        <f t="shared" si="2"/>
        <v>0</v>
      </c>
      <c r="F16">
        <v>0</v>
      </c>
      <c r="G16" s="14">
        <f t="shared" si="3"/>
        <v>0</v>
      </c>
    </row>
    <row r="17" spans="1:9" ht="14.25" customHeight="1">
      <c r="A17" s="13">
        <v>0.58333333333333304</v>
      </c>
      <c r="B17">
        <v>570</v>
      </c>
      <c r="C17" s="14">
        <f t="shared" si="0"/>
        <v>55.072463768115945</v>
      </c>
      <c r="D17">
        <v>0</v>
      </c>
      <c r="E17" s="14">
        <f t="shared" si="2"/>
        <v>0</v>
      </c>
      <c r="F17">
        <v>0</v>
      </c>
      <c r="G17" s="14">
        <f t="shared" si="3"/>
        <v>0</v>
      </c>
    </row>
    <row r="18" spans="1:9" ht="14.25" customHeight="1">
      <c r="A18" s="13">
        <v>0.60416666666666696</v>
      </c>
      <c r="B18">
        <v>570</v>
      </c>
      <c r="C18" s="14">
        <f t="shared" si="0"/>
        <v>55.072463768115945</v>
      </c>
      <c r="D18">
        <v>0</v>
      </c>
      <c r="E18" s="14">
        <f t="shared" si="2"/>
        <v>0</v>
      </c>
      <c r="F18">
        <v>0</v>
      </c>
      <c r="G18" s="14">
        <f t="shared" si="3"/>
        <v>0</v>
      </c>
    </row>
    <row r="19" spans="1:9" ht="14.25" customHeight="1">
      <c r="A19" s="13">
        <v>0.625</v>
      </c>
      <c r="B19">
        <v>570</v>
      </c>
      <c r="C19" s="14">
        <f t="shared" si="0"/>
        <v>55.072463768115945</v>
      </c>
      <c r="D19">
        <v>0</v>
      </c>
      <c r="E19" s="14">
        <f t="shared" si="2"/>
        <v>0</v>
      </c>
      <c r="F19">
        <v>0</v>
      </c>
      <c r="G19" s="14">
        <f t="shared" si="3"/>
        <v>0</v>
      </c>
    </row>
    <row r="20" spans="1:9" ht="14.25" customHeight="1">
      <c r="A20" s="13">
        <v>0.64583333333333337</v>
      </c>
      <c r="B20">
        <v>560</v>
      </c>
      <c r="C20" s="14">
        <f t="shared" si="0"/>
        <v>54.106280193236714</v>
      </c>
      <c r="D20">
        <v>9</v>
      </c>
      <c r="E20" s="14">
        <f t="shared" ref="E20:E27" si="4">D20/1035*100</f>
        <v>0.86956521739130432</v>
      </c>
      <c r="F20">
        <v>56</v>
      </c>
      <c r="G20" s="14">
        <f t="shared" ref="G20:G27" si="5">F20/1035*100</f>
        <v>5.4106280193236715</v>
      </c>
      <c r="I20" t="s">
        <v>84</v>
      </c>
    </row>
    <row r="21" spans="1:9" ht="14.25" customHeight="1">
      <c r="A21" s="13">
        <v>0.66666666666666663</v>
      </c>
      <c r="B21">
        <v>513</v>
      </c>
      <c r="C21" s="14">
        <f t="shared" si="0"/>
        <v>49.565217391304351</v>
      </c>
      <c r="D21">
        <v>5</v>
      </c>
      <c r="E21" s="14">
        <f t="shared" si="4"/>
        <v>0.48309178743961351</v>
      </c>
      <c r="F21">
        <v>31</v>
      </c>
      <c r="G21" s="14">
        <f t="shared" si="5"/>
        <v>2.9951690821256038</v>
      </c>
    </row>
    <row r="22" spans="1:9" ht="14.25" customHeight="1">
      <c r="A22" s="13">
        <v>0.6875</v>
      </c>
      <c r="B22">
        <v>487</v>
      </c>
      <c r="C22" s="14">
        <f t="shared" si="0"/>
        <v>47.053140096618357</v>
      </c>
      <c r="D22">
        <v>8</v>
      </c>
      <c r="E22" s="14">
        <f t="shared" si="4"/>
        <v>0.77294685990338163</v>
      </c>
      <c r="F22">
        <v>102</v>
      </c>
      <c r="G22" s="14">
        <f t="shared" si="5"/>
        <v>9.8550724637681171</v>
      </c>
    </row>
    <row r="23" spans="1:9" ht="14.25" customHeight="1">
      <c r="A23" s="13">
        <v>0.70833333333333304</v>
      </c>
      <c r="B23">
        <v>393</v>
      </c>
      <c r="C23" s="14">
        <f t="shared" si="0"/>
        <v>37.971014492753625</v>
      </c>
      <c r="D23">
        <v>5</v>
      </c>
      <c r="E23" s="14">
        <f t="shared" si="4"/>
        <v>0.48309178743961351</v>
      </c>
      <c r="F23">
        <v>96</v>
      </c>
      <c r="G23" s="14">
        <f t="shared" si="5"/>
        <v>9.27536231884058</v>
      </c>
    </row>
    <row r="24" spans="1:9" ht="14.25" customHeight="1">
      <c r="A24" s="13">
        <v>0.72916666666666696</v>
      </c>
      <c r="B24">
        <v>302</v>
      </c>
      <c r="C24" s="14">
        <f t="shared" si="0"/>
        <v>29.178743961352655</v>
      </c>
      <c r="D24">
        <v>10</v>
      </c>
      <c r="E24" s="14">
        <f t="shared" si="4"/>
        <v>0.96618357487922701</v>
      </c>
      <c r="F24">
        <v>98</v>
      </c>
      <c r="G24" s="14">
        <f t="shared" si="5"/>
        <v>9.4685990338164263</v>
      </c>
    </row>
    <row r="25" spans="1:9" ht="14.25" customHeight="1">
      <c r="A25" s="13">
        <v>0.75</v>
      </c>
      <c r="B25">
        <v>214</v>
      </c>
      <c r="C25" s="14">
        <f t="shared" si="0"/>
        <v>20.676328502415458</v>
      </c>
      <c r="D25">
        <v>6</v>
      </c>
      <c r="E25" s="14">
        <f t="shared" si="4"/>
        <v>0.57971014492753625</v>
      </c>
      <c r="F25">
        <v>84</v>
      </c>
      <c r="G25" s="14">
        <f t="shared" si="5"/>
        <v>8.115942028985506</v>
      </c>
    </row>
    <row r="26" spans="1:9" ht="14.25" customHeight="1">
      <c r="A26" s="13">
        <v>0.77083333333333404</v>
      </c>
      <c r="B26">
        <v>136</v>
      </c>
      <c r="C26" s="14">
        <f t="shared" si="0"/>
        <v>13.140096618357489</v>
      </c>
      <c r="D26">
        <v>5</v>
      </c>
      <c r="E26" s="14">
        <f t="shared" si="4"/>
        <v>0.48309178743961351</v>
      </c>
      <c r="F26">
        <v>65</v>
      </c>
      <c r="G26" s="14">
        <f t="shared" si="5"/>
        <v>6.2801932367149762</v>
      </c>
    </row>
    <row r="27" spans="1:9" ht="14.25" customHeight="1">
      <c r="A27" s="13">
        <v>0.79166666666666696</v>
      </c>
      <c r="B27">
        <v>76</v>
      </c>
      <c r="C27" s="14">
        <f t="shared" si="0"/>
        <v>7.3429951690821254</v>
      </c>
      <c r="D27">
        <v>0</v>
      </c>
      <c r="E27" s="14">
        <f t="shared" si="4"/>
        <v>0</v>
      </c>
      <c r="F27">
        <v>0</v>
      </c>
      <c r="G27" s="14">
        <f t="shared" si="5"/>
        <v>0</v>
      </c>
    </row>
    <row r="28" spans="1:9" ht="14.25" customHeight="1"/>
    <row r="29" spans="1:9" ht="14.25" customHeight="1">
      <c r="C29" s="12" t="s">
        <v>86</v>
      </c>
      <c r="D29">
        <f>SUM(D2:D27)</f>
        <v>617</v>
      </c>
    </row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8"/>
  <sheetViews>
    <sheetView tabSelected="1" topLeftCell="A34" workbookViewId="0">
      <pane xSplit="1" topLeftCell="F1" activePane="topRight" state="frozen"/>
      <selection pane="topRight" activeCell="J50" sqref="J50"/>
    </sheetView>
  </sheetViews>
  <sheetFormatPr defaultColWidth="14.453125" defaultRowHeight="15" customHeight="1"/>
  <cols>
    <col min="1" max="1" width="5.26953125" customWidth="1"/>
    <col min="2" max="2" width="13.453125" customWidth="1"/>
    <col min="3" max="3" width="9.26953125" customWidth="1"/>
    <col min="4" max="4" width="15.26953125" customWidth="1"/>
    <col min="5" max="5" width="25.26953125" customWidth="1"/>
    <col min="6" max="6" width="21" customWidth="1"/>
    <col min="7" max="7" width="22.26953125" customWidth="1"/>
    <col min="8" max="8" width="24.54296875" customWidth="1"/>
    <col min="9" max="9" width="20.453125" customWidth="1"/>
    <col min="10" max="10" width="21.54296875" customWidth="1"/>
    <col min="11" max="11" width="16.26953125" customWidth="1"/>
    <col min="12" max="12" width="16.81640625" customWidth="1"/>
    <col min="14" max="14" width="24.08984375" customWidth="1"/>
    <col min="15" max="15" width="13" customWidth="1"/>
  </cols>
  <sheetData>
    <row r="1" spans="1:27" ht="15" customHeight="1">
      <c r="A1" s="2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</v>
      </c>
      <c r="G1" s="1"/>
      <c r="H1" s="1" t="s">
        <v>11</v>
      </c>
      <c r="I1" s="1" t="s">
        <v>13</v>
      </c>
      <c r="J1" s="1"/>
      <c r="K1" s="1" t="s">
        <v>16</v>
      </c>
      <c r="L1" s="1" t="s">
        <v>18</v>
      </c>
      <c r="M1" s="1"/>
      <c r="N1" s="1" t="s">
        <v>20</v>
      </c>
      <c r="O1" s="2"/>
    </row>
    <row r="2" spans="1:27" ht="15" customHeight="1">
      <c r="A2" s="13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/>
      <c r="H2" s="14">
        <v>0</v>
      </c>
      <c r="I2" s="14">
        <v>0</v>
      </c>
      <c r="J2" s="14"/>
      <c r="K2" s="14">
        <v>0</v>
      </c>
      <c r="L2" s="14">
        <v>0</v>
      </c>
    </row>
    <row r="3" spans="1:27" ht="15" customHeight="1">
      <c r="A3" s="13">
        <v>2.0833333333333332E-2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/>
      <c r="H3" s="14">
        <v>0</v>
      </c>
      <c r="I3" s="14">
        <v>0</v>
      </c>
      <c r="J3" s="14"/>
      <c r="K3" s="14">
        <v>0</v>
      </c>
      <c r="L3" s="14">
        <v>0</v>
      </c>
    </row>
    <row r="4" spans="1:27" ht="15" customHeight="1">
      <c r="A4" s="13">
        <v>4.1666666666666699E-2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/>
      <c r="H4" s="14">
        <v>0</v>
      </c>
      <c r="I4" s="14">
        <v>0</v>
      </c>
      <c r="J4" s="14"/>
      <c r="K4" s="14">
        <v>0</v>
      </c>
      <c r="L4" s="14">
        <v>0</v>
      </c>
    </row>
    <row r="5" spans="1:27" ht="15" customHeight="1">
      <c r="A5" s="13">
        <v>6.25E-2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/>
      <c r="H5" s="14">
        <v>0</v>
      </c>
      <c r="I5" s="14">
        <v>0</v>
      </c>
      <c r="J5" s="14"/>
      <c r="K5" s="14">
        <v>0</v>
      </c>
      <c r="L5" s="14">
        <v>0</v>
      </c>
    </row>
    <row r="6" spans="1:27" ht="15" customHeight="1">
      <c r="A6" s="13">
        <v>8.3333333333333301E-2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/>
      <c r="H6" s="14">
        <v>0</v>
      </c>
      <c r="I6" s="14">
        <v>0</v>
      </c>
      <c r="J6" s="14"/>
      <c r="K6" s="14">
        <v>0</v>
      </c>
      <c r="L6" s="14">
        <v>0</v>
      </c>
    </row>
    <row r="7" spans="1:27" ht="15" customHeight="1">
      <c r="A7" s="13">
        <v>0.104166666666667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/>
      <c r="H7" s="14">
        <v>0</v>
      </c>
      <c r="I7" s="14">
        <v>0</v>
      </c>
      <c r="J7" s="14"/>
      <c r="K7" s="14">
        <v>0</v>
      </c>
      <c r="L7" s="14">
        <v>0</v>
      </c>
    </row>
    <row r="8" spans="1:27" ht="15" customHeight="1">
      <c r="A8" s="13">
        <v>0.125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/>
      <c r="H8" s="14">
        <v>0</v>
      </c>
      <c r="I8" s="14">
        <v>0</v>
      </c>
      <c r="J8" s="14"/>
      <c r="K8" s="14">
        <v>0</v>
      </c>
      <c r="L8" s="14">
        <v>0</v>
      </c>
    </row>
    <row r="9" spans="1:27">
      <c r="A9" s="13">
        <v>0.14583333333333301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/>
      <c r="H9" s="14">
        <v>0</v>
      </c>
      <c r="I9" s="14">
        <v>0</v>
      </c>
      <c r="J9" s="14"/>
      <c r="K9" s="14">
        <v>0</v>
      </c>
      <c r="L9" s="14"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13">
        <v>0.16666666666666699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/>
      <c r="H10" s="14">
        <v>0</v>
      </c>
      <c r="I10" s="14">
        <v>0</v>
      </c>
      <c r="J10" s="14"/>
      <c r="K10" s="14">
        <v>0</v>
      </c>
      <c r="L10" s="14">
        <v>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13">
        <v>0.1875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/>
      <c r="H11" s="14">
        <v>0</v>
      </c>
      <c r="I11" s="14">
        <v>0</v>
      </c>
      <c r="J11" s="14"/>
      <c r="K11" s="14">
        <v>0</v>
      </c>
      <c r="L11" s="14">
        <v>0</v>
      </c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13">
        <v>0.20833333333333301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/>
      <c r="H12" s="14">
        <v>0</v>
      </c>
      <c r="I12" s="14">
        <v>0</v>
      </c>
      <c r="J12" s="14"/>
      <c r="K12" s="14">
        <v>0</v>
      </c>
      <c r="L12" s="14">
        <v>0</v>
      </c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3">
        <v>0.22916666666666699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/>
      <c r="H13" s="14">
        <v>0</v>
      </c>
      <c r="I13" s="14">
        <v>0</v>
      </c>
      <c r="J13" s="14"/>
      <c r="K13" s="14">
        <v>0</v>
      </c>
      <c r="L13" s="14">
        <v>0</v>
      </c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13">
        <v>0.25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/>
      <c r="H14" s="14">
        <v>0</v>
      </c>
      <c r="I14" s="14">
        <v>0</v>
      </c>
      <c r="J14" s="14"/>
      <c r="K14" s="14">
        <v>0</v>
      </c>
      <c r="L14" s="14">
        <v>0</v>
      </c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6">
        <f>Data!A2</f>
        <v>0.27083333333333331</v>
      </c>
      <c r="B15" s="7">
        <f>Data!C2</f>
        <v>3.2850241545893724</v>
      </c>
      <c r="C15" s="2">
        <v>0</v>
      </c>
      <c r="D15" s="2">
        <f>C15/100*$O$18</f>
        <v>0</v>
      </c>
      <c r="E15" s="2">
        <f>D15*$O$22*$O$25</f>
        <v>0</v>
      </c>
      <c r="F15" s="2">
        <f>E15</f>
        <v>0</v>
      </c>
      <c r="G15" s="2"/>
      <c r="H15" s="9">
        <f>C15*$O$23*$O$26</f>
        <v>0</v>
      </c>
      <c r="I15" s="2">
        <f>H15</f>
        <v>0</v>
      </c>
      <c r="J15" s="2"/>
      <c r="K15" s="2">
        <f t="shared" ref="K15:K48" si="0">F15+I15</f>
        <v>0</v>
      </c>
      <c r="L15" s="2">
        <f>K15+$O$36</f>
        <v>50</v>
      </c>
      <c r="M15" s="2"/>
      <c r="N15" s="2"/>
      <c r="O15" s="2"/>
      <c r="P15" s="3" t="s">
        <v>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6">
        <f>Data!A3</f>
        <v>0.29166666666666669</v>
      </c>
      <c r="B16" s="7">
        <f>Data!C3</f>
        <v>4.7342995169082132</v>
      </c>
      <c r="C16" s="2">
        <v>2</v>
      </c>
      <c r="D16" s="2">
        <f>C16/100*$O$18</f>
        <v>2</v>
      </c>
      <c r="E16" s="2">
        <f t="shared" ref="E16:E48" si="1">D16*$O$22*$O$25</f>
        <v>3</v>
      </c>
      <c r="F16" s="2">
        <f>E16+E15</f>
        <v>3</v>
      </c>
      <c r="G16" s="2"/>
      <c r="H16" s="9">
        <f>C16*$O$23*$O$26</f>
        <v>7</v>
      </c>
      <c r="I16" s="2">
        <f>H16+H15</f>
        <v>7</v>
      </c>
      <c r="J16" s="2"/>
      <c r="K16" s="2">
        <f t="shared" si="0"/>
        <v>10</v>
      </c>
      <c r="L16" s="2">
        <f>K16+$O$36</f>
        <v>60</v>
      </c>
      <c r="M16" s="2"/>
      <c r="N16" s="1" t="s">
        <v>26</v>
      </c>
      <c r="O16" s="4">
        <v>1000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6">
        <f>Data!A4</f>
        <v>0.3125</v>
      </c>
      <c r="B17" s="7">
        <f>Data!C4</f>
        <v>11.304347826086957</v>
      </c>
      <c r="C17" s="2">
        <v>7</v>
      </c>
      <c r="D17" s="2">
        <f>C17/100*$O$18</f>
        <v>7.0000000000000009</v>
      </c>
      <c r="E17" s="2">
        <f t="shared" si="1"/>
        <v>10.500000000000002</v>
      </c>
      <c r="F17" s="2">
        <f>E17+E16+E15</f>
        <v>13.500000000000002</v>
      </c>
      <c r="G17" s="2"/>
      <c r="H17" s="9">
        <f>C17*$O$23*$O$26</f>
        <v>24.5</v>
      </c>
      <c r="I17" s="2">
        <f>H17+H16+H15</f>
        <v>31.5</v>
      </c>
      <c r="J17" s="2"/>
      <c r="K17" s="2">
        <f t="shared" si="0"/>
        <v>45</v>
      </c>
      <c r="L17" s="2">
        <f>K17+$O$36</f>
        <v>95</v>
      </c>
      <c r="M17" s="2"/>
      <c r="N17" s="1" t="s">
        <v>27</v>
      </c>
      <c r="O17" s="4">
        <v>0.1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6">
        <f>Data!A5</f>
        <v>0.33333333333333331</v>
      </c>
      <c r="B18" s="7">
        <f>Data!C5</f>
        <v>20.289855072463769</v>
      </c>
      <c r="C18" s="2">
        <v>10</v>
      </c>
      <c r="D18" s="2">
        <f>C18/100*$O$18</f>
        <v>10</v>
      </c>
      <c r="E18" s="2">
        <f t="shared" si="1"/>
        <v>15</v>
      </c>
      <c r="F18" s="2">
        <f>E18+E17+E16+E15</f>
        <v>28.5</v>
      </c>
      <c r="G18" s="2"/>
      <c r="H18" s="9">
        <f>C18*$O$23*$O$26</f>
        <v>35</v>
      </c>
      <c r="I18" s="2">
        <f>H18+H17+H16+H15</f>
        <v>66.5</v>
      </c>
      <c r="J18" s="2"/>
      <c r="K18" s="2">
        <f t="shared" si="0"/>
        <v>95</v>
      </c>
      <c r="L18" s="2">
        <f>K18+$O$36</f>
        <v>145</v>
      </c>
      <c r="M18" s="2"/>
      <c r="N18" s="1" t="s">
        <v>29</v>
      </c>
      <c r="O18" s="4">
        <f>O17*O16</f>
        <v>100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6">
        <f>Data!A6</f>
        <v>0.35416666666666669</v>
      </c>
      <c r="B19" s="7">
        <f>Data!C6</f>
        <v>30.724637681159422</v>
      </c>
      <c r="C19" s="2">
        <v>12</v>
      </c>
      <c r="D19" s="2">
        <f>C19/100*$O$18</f>
        <v>12</v>
      </c>
      <c r="E19" s="2">
        <f t="shared" si="1"/>
        <v>18</v>
      </c>
      <c r="F19" s="11">
        <f>E19+E18+E17+E16+E15</f>
        <v>46.5</v>
      </c>
      <c r="G19" s="2"/>
      <c r="H19" s="9">
        <f>C19*$O$23*$O$26</f>
        <v>42</v>
      </c>
      <c r="I19" s="2">
        <f>H19+H18+H17+H16+H15</f>
        <v>108.5</v>
      </c>
      <c r="J19" s="2"/>
      <c r="K19" s="2">
        <f t="shared" si="0"/>
        <v>155</v>
      </c>
      <c r="L19" s="2">
        <f>K19+$O$36</f>
        <v>205</v>
      </c>
      <c r="M19" s="2"/>
      <c r="N19" s="1" t="s">
        <v>31</v>
      </c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6">
        <f>Data!A7</f>
        <v>0.375</v>
      </c>
      <c r="B20" s="7">
        <f>Data!C7</f>
        <v>40.193236714975846</v>
      </c>
      <c r="C20" s="2">
        <v>10</v>
      </c>
      <c r="D20" s="2">
        <f>C20/100*$O$18</f>
        <v>10</v>
      </c>
      <c r="E20" s="2">
        <f t="shared" si="1"/>
        <v>15</v>
      </c>
      <c r="F20" s="2">
        <f>E20+E19+E18+E17+E16+E15</f>
        <v>61.5</v>
      </c>
      <c r="G20" s="2"/>
      <c r="H20" s="9">
        <f>C20*$O$23*$O$26</f>
        <v>35</v>
      </c>
      <c r="I20" s="2">
        <f>H20+H19+H18+H17+H16+H15</f>
        <v>143.5</v>
      </c>
      <c r="J20" s="2"/>
      <c r="K20" s="2">
        <f t="shared" si="0"/>
        <v>205</v>
      </c>
      <c r="L20" s="2">
        <f>K20+$O$36</f>
        <v>255</v>
      </c>
      <c r="M20" s="2"/>
      <c r="N20" s="2" t="s">
        <v>32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6">
        <f>Data!A8</f>
        <v>0.39583333333333331</v>
      </c>
      <c r="B21" s="7">
        <f>Data!C8</f>
        <v>46.280193236714979</v>
      </c>
      <c r="C21" s="2">
        <v>7</v>
      </c>
      <c r="D21" s="2">
        <f>C21/100*$O$18</f>
        <v>7.0000000000000009</v>
      </c>
      <c r="E21" s="2">
        <f t="shared" si="1"/>
        <v>10.500000000000002</v>
      </c>
      <c r="F21" s="2">
        <f>E21+E20+E19+E18+E17+E16+E15</f>
        <v>72</v>
      </c>
      <c r="G21" s="2"/>
      <c r="H21" s="9">
        <f>C21*$O$23*$O$26</f>
        <v>24.5</v>
      </c>
      <c r="I21" s="2">
        <f>H21+H20+H19+H18+H17+H16+H15</f>
        <v>168</v>
      </c>
      <c r="J21" s="2"/>
      <c r="K21" s="2">
        <f t="shared" si="0"/>
        <v>240</v>
      </c>
      <c r="L21" s="2">
        <f>K21+$O$36</f>
        <v>290</v>
      </c>
      <c r="M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6">
        <f>Data!A9</f>
        <v>0.41666666666666669</v>
      </c>
      <c r="B22" s="7">
        <f>Data!C9</f>
        <v>50.531400966183568</v>
      </c>
      <c r="C22" s="2">
        <v>5</v>
      </c>
      <c r="D22" s="2">
        <f>C22/100*$O$18</f>
        <v>5</v>
      </c>
      <c r="E22" s="2">
        <f t="shared" si="1"/>
        <v>7.5</v>
      </c>
      <c r="F22" s="2">
        <f>E22+E21+E20+E19+E18+E17+E16+E15</f>
        <v>79.5</v>
      </c>
      <c r="G22" s="2"/>
      <c r="H22" s="9">
        <f>C22*$O$23*$O$26</f>
        <v>17.5</v>
      </c>
      <c r="I22" s="2">
        <f t="shared" ref="I22:I48" si="2">H22+H21+H20+H19+H18+H17+H16+H15</f>
        <v>185.5</v>
      </c>
      <c r="J22" s="2"/>
      <c r="K22" s="2">
        <f t="shared" si="0"/>
        <v>265</v>
      </c>
      <c r="L22" s="2">
        <f>K22+$O$36</f>
        <v>315</v>
      </c>
      <c r="M22" s="2"/>
      <c r="N22" s="1" t="s">
        <v>33</v>
      </c>
      <c r="O22" s="4">
        <v>0.5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6">
        <f>Data!A10</f>
        <v>0.4375</v>
      </c>
      <c r="B23" s="7">
        <f>Data!C10</f>
        <v>53.333333333333336</v>
      </c>
      <c r="C23" s="2">
        <v>3</v>
      </c>
      <c r="D23" s="2">
        <f>C23/100*$O$18</f>
        <v>3</v>
      </c>
      <c r="E23" s="2">
        <f t="shared" si="1"/>
        <v>4.5</v>
      </c>
      <c r="F23" s="2">
        <f>E23+E22+E21+E20+E19+E18+E17+E16+E15</f>
        <v>84</v>
      </c>
      <c r="G23" s="2"/>
      <c r="H23" s="9">
        <f>C23*$O$23*$O$26</f>
        <v>10.5</v>
      </c>
      <c r="I23" s="2">
        <f t="shared" si="2"/>
        <v>196</v>
      </c>
      <c r="J23" s="2"/>
      <c r="K23" s="2">
        <f t="shared" si="0"/>
        <v>280</v>
      </c>
      <c r="L23" s="2">
        <f>K23+$O$36</f>
        <v>330</v>
      </c>
      <c r="M23" s="2"/>
      <c r="N23" s="1" t="s">
        <v>34</v>
      </c>
      <c r="O23" s="4">
        <v>0.5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6">
        <f>Data!A11</f>
        <v>0.45833333333333331</v>
      </c>
      <c r="B24" s="7">
        <f>Data!C11</f>
        <v>56.135265700483096</v>
      </c>
      <c r="C24" s="2">
        <v>3</v>
      </c>
      <c r="D24" s="2">
        <f>C24/100*$O$18</f>
        <v>3</v>
      </c>
      <c r="E24" s="2">
        <f t="shared" si="1"/>
        <v>4.5</v>
      </c>
      <c r="F24" s="2">
        <f>E24+E23+E22+E21+E20+E19+E18+E17+E16+E15</f>
        <v>88.5</v>
      </c>
      <c r="G24" s="2"/>
      <c r="H24" s="9">
        <f>C24*$O$23*$O$26</f>
        <v>10.5</v>
      </c>
      <c r="I24" s="2">
        <f t="shared" si="2"/>
        <v>199.5</v>
      </c>
      <c r="J24" s="2" t="s">
        <v>35</v>
      </c>
      <c r="K24" s="2">
        <f t="shared" si="0"/>
        <v>288</v>
      </c>
      <c r="L24" s="2">
        <f>K24+$O$36</f>
        <v>338</v>
      </c>
      <c r="M24" s="2"/>
      <c r="N24" s="1"/>
      <c r="O24" s="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6">
        <f>Data!A12</f>
        <v>0.47916666666666702</v>
      </c>
      <c r="B25" s="7">
        <f>Data!C12</f>
        <v>55.072463768115945</v>
      </c>
      <c r="C25" s="2">
        <v>0</v>
      </c>
      <c r="D25" s="2">
        <f>C25/100*$O$18</f>
        <v>0</v>
      </c>
      <c r="E25" s="2">
        <f t="shared" si="1"/>
        <v>0</v>
      </c>
      <c r="F25" s="9">
        <f>E25+E24+E23+E22+E21+E20+E19+E18+E17+E16+E15</f>
        <v>88.5</v>
      </c>
      <c r="G25" s="2"/>
      <c r="H25" s="9">
        <f>C25*$O$23*$O$26</f>
        <v>0</v>
      </c>
      <c r="I25" s="2">
        <f t="shared" si="2"/>
        <v>175</v>
      </c>
      <c r="J25" s="2" t="s">
        <v>36</v>
      </c>
      <c r="K25" s="2">
        <f t="shared" si="0"/>
        <v>263.5</v>
      </c>
      <c r="L25" s="2">
        <f>K25+$O$36</f>
        <v>313.5</v>
      </c>
      <c r="M25" s="2"/>
      <c r="N25" s="1" t="s">
        <v>37</v>
      </c>
      <c r="O25" s="4">
        <v>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6">
        <f>Data!A13</f>
        <v>0.5</v>
      </c>
      <c r="B26" s="7">
        <f>Data!C13</f>
        <v>55.072463768115945</v>
      </c>
      <c r="C26" s="2">
        <v>0</v>
      </c>
      <c r="D26" s="2">
        <f>C26/100*$O$18</f>
        <v>0</v>
      </c>
      <c r="E26" s="2">
        <f t="shared" si="1"/>
        <v>0</v>
      </c>
      <c r="F26" s="9">
        <f>E26+E25+E24+E23+E22+E21+E20+E19+E18+E17+E16+E15</f>
        <v>88.5</v>
      </c>
      <c r="G26" s="2"/>
      <c r="H26" s="9">
        <f>C26*$O$23*$O$26</f>
        <v>0</v>
      </c>
      <c r="I26" s="2">
        <f t="shared" si="2"/>
        <v>140</v>
      </c>
      <c r="J26" s="2" t="s">
        <v>38</v>
      </c>
      <c r="K26" s="2">
        <f t="shared" si="0"/>
        <v>228.5</v>
      </c>
      <c r="L26" s="2">
        <f>K26+$O$36</f>
        <v>278.5</v>
      </c>
      <c r="M26" s="2"/>
      <c r="N26" s="1" t="s">
        <v>39</v>
      </c>
      <c r="O26" s="4">
        <v>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6">
        <f>Data!A14</f>
        <v>0.52083333333333304</v>
      </c>
      <c r="B27" s="7">
        <f>Data!C14</f>
        <v>55.072463768115945</v>
      </c>
      <c r="C27" s="2">
        <v>0</v>
      </c>
      <c r="D27" s="2">
        <f>C27/100*$O$18</f>
        <v>0</v>
      </c>
      <c r="E27" s="2">
        <f t="shared" si="1"/>
        <v>0</v>
      </c>
      <c r="F27" s="9">
        <f>E27+E26+E25+E24+E23+E22+E21+E20+E19+E18+E17+E16+E15</f>
        <v>88.5</v>
      </c>
      <c r="G27" s="2"/>
      <c r="H27" s="9">
        <f>C27*$O$23*$O$26</f>
        <v>0</v>
      </c>
      <c r="I27" s="2">
        <f t="shared" si="2"/>
        <v>98</v>
      </c>
      <c r="J27" s="2" t="s">
        <v>40</v>
      </c>
      <c r="K27" s="2">
        <f t="shared" si="0"/>
        <v>186.5</v>
      </c>
      <c r="L27" s="2">
        <f>K27+$O$36</f>
        <v>236.5</v>
      </c>
      <c r="M27" s="2"/>
      <c r="N27" s="1"/>
      <c r="O27" s="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6">
        <f>Data!A15</f>
        <v>0.54166666666666696</v>
      </c>
      <c r="B28" s="7">
        <f>Data!C15</f>
        <v>55.072463768115945</v>
      </c>
      <c r="C28" s="2">
        <v>0</v>
      </c>
      <c r="D28" s="2">
        <f>C28/100*$O$18</f>
        <v>0</v>
      </c>
      <c r="E28" s="2">
        <f t="shared" si="1"/>
        <v>0</v>
      </c>
      <c r="F28" s="9">
        <f>E28+E27+E26+E25+E24+E23+E22+E21+E20+E19+E18+E17+E16+E15</f>
        <v>88.5</v>
      </c>
      <c r="G28" s="2"/>
      <c r="H28" s="9">
        <f>C28*$O$23*$O$26</f>
        <v>0</v>
      </c>
      <c r="I28" s="2">
        <f t="shared" si="2"/>
        <v>63</v>
      </c>
      <c r="J28" s="2" t="s">
        <v>41</v>
      </c>
      <c r="K28" s="2">
        <f t="shared" si="0"/>
        <v>151.5</v>
      </c>
      <c r="L28" s="2">
        <f>K28+$O$36</f>
        <v>201.5</v>
      </c>
      <c r="M28" s="2"/>
      <c r="N28" s="1" t="s">
        <v>42</v>
      </c>
      <c r="O28" s="4">
        <v>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6">
        <f>Data!A16</f>
        <v>0.5625</v>
      </c>
      <c r="B29" s="7">
        <f>Data!C16</f>
        <v>55.072463768115945</v>
      </c>
      <c r="C29" s="2">
        <v>0</v>
      </c>
      <c r="D29" s="2">
        <f>C29/100*$O$18</f>
        <v>0</v>
      </c>
      <c r="E29" s="2">
        <f t="shared" si="1"/>
        <v>0</v>
      </c>
      <c r="F29" s="9">
        <f>E29+E28+E27+E26+E25+E24+E23+E22+E21+E20+E19+E18+E17+E16+E15</f>
        <v>88.5</v>
      </c>
      <c r="G29" s="2"/>
      <c r="H29" s="9">
        <f>C29*$O$23*$O$26</f>
        <v>0</v>
      </c>
      <c r="I29" s="2">
        <f t="shared" si="2"/>
        <v>38.5</v>
      </c>
      <c r="J29" s="2" t="s">
        <v>43</v>
      </c>
      <c r="K29" s="2">
        <f t="shared" si="0"/>
        <v>127</v>
      </c>
      <c r="L29" s="2">
        <f>K29+$O$36</f>
        <v>177</v>
      </c>
      <c r="M29" s="2"/>
      <c r="N29" s="1" t="s">
        <v>44</v>
      </c>
      <c r="O29" s="4">
        <v>4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6">
        <f>Data!A17</f>
        <v>0.58333333333333304</v>
      </c>
      <c r="B30" s="7">
        <f>Data!C17</f>
        <v>55.072463768115945</v>
      </c>
      <c r="C30" s="2">
        <v>0</v>
      </c>
      <c r="D30" s="2">
        <f>C30/100*$O$18</f>
        <v>0</v>
      </c>
      <c r="E30" s="2">
        <f t="shared" si="1"/>
        <v>0</v>
      </c>
      <c r="F30" s="9">
        <f t="shared" ref="F30:F48" si="3">E30+E29+E28+E27+E26+E25+E24+E23+E22+E21+E20+E19+E18+E17+E16+E15</f>
        <v>88.5</v>
      </c>
      <c r="G30" s="2"/>
      <c r="H30" s="9">
        <f>C30*$O$23*$O$26</f>
        <v>0</v>
      </c>
      <c r="I30" s="2">
        <f t="shared" si="2"/>
        <v>21</v>
      </c>
      <c r="J30" s="2" t="s">
        <v>45</v>
      </c>
      <c r="K30" s="2">
        <f t="shared" si="0"/>
        <v>109.5</v>
      </c>
      <c r="L30" s="2">
        <f>K30+$O$36</f>
        <v>159.5</v>
      </c>
      <c r="M30" s="2"/>
      <c r="N30" s="1"/>
      <c r="O30" s="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6">
        <f>Data!A18</f>
        <v>0.60416666666666696</v>
      </c>
      <c r="B31" s="7">
        <f>Data!C18</f>
        <v>55.072463768115945</v>
      </c>
      <c r="C31" s="2">
        <v>0</v>
      </c>
      <c r="D31" s="2">
        <f>C31/100*$O$18</f>
        <v>0</v>
      </c>
      <c r="E31" s="2">
        <f t="shared" si="1"/>
        <v>0</v>
      </c>
      <c r="F31" s="9">
        <f t="shared" si="3"/>
        <v>88.5</v>
      </c>
      <c r="G31" s="2"/>
      <c r="H31" s="9">
        <f>C31*$O$23*$O$26</f>
        <v>0</v>
      </c>
      <c r="I31" s="2">
        <f t="shared" si="2"/>
        <v>10.5</v>
      </c>
      <c r="J31" s="2" t="s">
        <v>46</v>
      </c>
      <c r="K31" s="2">
        <f t="shared" si="0"/>
        <v>99</v>
      </c>
      <c r="L31" s="2">
        <f>K31+$O$36</f>
        <v>149</v>
      </c>
      <c r="M31" s="2"/>
      <c r="N31" s="1" t="s">
        <v>47</v>
      </c>
      <c r="O31" s="4">
        <v>6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6">
        <f>Data!A19</f>
        <v>0.625</v>
      </c>
      <c r="B32" s="7">
        <f>Data!C19</f>
        <v>55.072463768115945</v>
      </c>
      <c r="C32" s="2">
        <v>0</v>
      </c>
      <c r="D32" s="2">
        <f>C32/100*$O$18</f>
        <v>0</v>
      </c>
      <c r="E32" s="2">
        <f t="shared" si="1"/>
        <v>0</v>
      </c>
      <c r="F32" s="9">
        <f t="shared" si="3"/>
        <v>85.5</v>
      </c>
      <c r="G32" s="2" t="s">
        <v>48</v>
      </c>
      <c r="H32" s="9">
        <f>C32*$O$23*$O$26</f>
        <v>0</v>
      </c>
      <c r="I32" s="2">
        <f t="shared" si="2"/>
        <v>0</v>
      </c>
      <c r="J32" s="2" t="s">
        <v>49</v>
      </c>
      <c r="K32" s="2">
        <f t="shared" si="0"/>
        <v>85.5</v>
      </c>
      <c r="L32" s="2">
        <f>K32+$O$36</f>
        <v>135.5</v>
      </c>
      <c r="M32" s="2"/>
      <c r="N32" s="1" t="s">
        <v>50</v>
      </c>
      <c r="O32" s="4">
        <v>23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6">
        <f>Data!A20</f>
        <v>0.64583333333333337</v>
      </c>
      <c r="B33" s="7">
        <f>Data!C20</f>
        <v>54.106280193236714</v>
      </c>
      <c r="C33" s="2">
        <v>1</v>
      </c>
      <c r="D33" s="2">
        <f>C33/100*$O$18</f>
        <v>1</v>
      </c>
      <c r="E33" s="2">
        <v>0</v>
      </c>
      <c r="F33" s="9">
        <f t="shared" si="3"/>
        <v>75</v>
      </c>
      <c r="G33" s="2" t="s">
        <v>51</v>
      </c>
      <c r="H33" s="9">
        <f>C33*$O$26</f>
        <v>7</v>
      </c>
      <c r="I33" s="2">
        <f t="shared" si="2"/>
        <v>7</v>
      </c>
      <c r="J33" s="2" t="s">
        <v>52</v>
      </c>
      <c r="K33" s="2">
        <f t="shared" si="0"/>
        <v>82</v>
      </c>
      <c r="L33" s="2">
        <f>K33+$O$36</f>
        <v>132</v>
      </c>
      <c r="M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6">
        <f>Data!A21</f>
        <v>0.66666666666666663</v>
      </c>
      <c r="B34" s="7">
        <f>Data!C21</f>
        <v>49.565217391304351</v>
      </c>
      <c r="C34" s="2">
        <v>1</v>
      </c>
      <c r="D34" s="2">
        <f>C34/100*$O$18</f>
        <v>1</v>
      </c>
      <c r="E34" s="2">
        <v>0</v>
      </c>
      <c r="F34" s="9">
        <f t="shared" si="3"/>
        <v>60</v>
      </c>
      <c r="G34" s="2" t="s">
        <v>53</v>
      </c>
      <c r="H34" s="9">
        <f>C34*$O$26</f>
        <v>7</v>
      </c>
      <c r="I34" s="2">
        <f t="shared" si="2"/>
        <v>14</v>
      </c>
      <c r="J34" s="2" t="s">
        <v>54</v>
      </c>
      <c r="K34" s="2">
        <f t="shared" si="0"/>
        <v>74</v>
      </c>
      <c r="L34" s="2">
        <f>K34+$O$36</f>
        <v>124</v>
      </c>
      <c r="M34" s="2"/>
      <c r="N34" s="1" t="s">
        <v>55</v>
      </c>
      <c r="O34" s="4">
        <v>30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6">
        <f>Data!A22</f>
        <v>0.6875</v>
      </c>
      <c r="B35" s="7">
        <f>Data!C22</f>
        <v>47.053140096618357</v>
      </c>
      <c r="C35" s="2">
        <v>1</v>
      </c>
      <c r="D35" s="2">
        <f>C35/100*$O$18</f>
        <v>1</v>
      </c>
      <c r="E35" s="2">
        <v>0</v>
      </c>
      <c r="F35" s="9">
        <f t="shared" si="3"/>
        <v>42</v>
      </c>
      <c r="G35" s="2" t="s">
        <v>56</v>
      </c>
      <c r="H35" s="9">
        <f>C35*$O$26</f>
        <v>7</v>
      </c>
      <c r="I35" s="2">
        <f t="shared" si="2"/>
        <v>21</v>
      </c>
      <c r="J35" s="2" t="s">
        <v>57</v>
      </c>
      <c r="K35" s="2">
        <f t="shared" si="0"/>
        <v>63</v>
      </c>
      <c r="L35" s="2">
        <f>K35+$O$36</f>
        <v>113</v>
      </c>
      <c r="M35" s="2"/>
      <c r="N35" s="1" t="s">
        <v>58</v>
      </c>
      <c r="O35" s="4">
        <f>(O32-O31)/O34</f>
        <v>0.56666666666666665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6">
        <f>Data!A23</f>
        <v>0.70833333333333304</v>
      </c>
      <c r="B36" s="7">
        <f>Data!C23</f>
        <v>37.971014492753625</v>
      </c>
      <c r="C36" s="2">
        <v>1</v>
      </c>
      <c r="D36" s="2">
        <f>C36/100*$O$18</f>
        <v>1</v>
      </c>
      <c r="E36" s="2">
        <v>0</v>
      </c>
      <c r="F36" s="9">
        <f t="shared" si="3"/>
        <v>27</v>
      </c>
      <c r="G36" s="2" t="s">
        <v>60</v>
      </c>
      <c r="H36" s="9">
        <f>C36*$O$26</f>
        <v>7</v>
      </c>
      <c r="I36" s="2">
        <f t="shared" si="2"/>
        <v>28</v>
      </c>
      <c r="J36" s="2" t="s">
        <v>61</v>
      </c>
      <c r="K36" s="2">
        <f t="shared" si="0"/>
        <v>55</v>
      </c>
      <c r="L36" s="2">
        <f>K36+$O$36</f>
        <v>105</v>
      </c>
      <c r="M36" s="2"/>
      <c r="N36" s="12" t="s">
        <v>62</v>
      </c>
      <c r="O36" s="12">
        <v>50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6">
        <f>Data!A24</f>
        <v>0.72916666666666696</v>
      </c>
      <c r="B37" s="7">
        <f>Data!C24</f>
        <v>29.178743961352655</v>
      </c>
      <c r="C37" s="2">
        <v>1</v>
      </c>
      <c r="D37" s="2">
        <f>C37/100*$O$18</f>
        <v>1</v>
      </c>
      <c r="E37" s="2">
        <v>0</v>
      </c>
      <c r="F37" s="9">
        <f t="shared" si="3"/>
        <v>16.5</v>
      </c>
      <c r="G37" s="2" t="s">
        <v>63</v>
      </c>
      <c r="H37" s="9">
        <f>C37*$O$26</f>
        <v>7</v>
      </c>
      <c r="I37" s="2">
        <f t="shared" si="2"/>
        <v>35</v>
      </c>
      <c r="J37" s="2" t="s">
        <v>64</v>
      </c>
      <c r="K37" s="2">
        <f t="shared" si="0"/>
        <v>51.5</v>
      </c>
      <c r="L37" s="2">
        <f>K37+$O$36</f>
        <v>101.5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6">
        <f>Data!A25</f>
        <v>0.75</v>
      </c>
      <c r="B38" s="7">
        <f>Data!C25</f>
        <v>20.676328502415458</v>
      </c>
      <c r="C38" s="2">
        <v>1</v>
      </c>
      <c r="D38" s="2">
        <f>C38/100*$O$18</f>
        <v>1</v>
      </c>
      <c r="E38" s="2">
        <v>0</v>
      </c>
      <c r="F38" s="9">
        <f t="shared" si="3"/>
        <v>9</v>
      </c>
      <c r="G38" s="2" t="s">
        <v>71</v>
      </c>
      <c r="H38" s="9">
        <f>C38*$O$26</f>
        <v>7</v>
      </c>
      <c r="I38" s="2">
        <f t="shared" si="2"/>
        <v>42</v>
      </c>
      <c r="J38" s="2" t="s">
        <v>72</v>
      </c>
      <c r="K38" s="2">
        <f t="shared" si="0"/>
        <v>51</v>
      </c>
      <c r="L38" s="2">
        <f>K38+$O$36</f>
        <v>101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6">
        <f>Data!A26</f>
        <v>0.77083333333333404</v>
      </c>
      <c r="B39" s="7">
        <f>Data!C26</f>
        <v>13.140096618357489</v>
      </c>
      <c r="C39" s="2">
        <v>1</v>
      </c>
      <c r="D39" s="2">
        <f>C39/100*$O$18</f>
        <v>1</v>
      </c>
      <c r="E39" s="2">
        <v>0</v>
      </c>
      <c r="F39" s="9">
        <f t="shared" si="3"/>
        <v>4.5</v>
      </c>
      <c r="G39" s="2" t="s">
        <v>73</v>
      </c>
      <c r="H39" s="9">
        <f>C39*$O$26</f>
        <v>7</v>
      </c>
      <c r="I39" s="2">
        <f t="shared" si="2"/>
        <v>49</v>
      </c>
      <c r="J39" s="2" t="s">
        <v>74</v>
      </c>
      <c r="K39" s="2">
        <f t="shared" si="0"/>
        <v>53.5</v>
      </c>
      <c r="L39" s="2">
        <f>K39+$O$36</f>
        <v>103.5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6">
        <f>Data!A27</f>
        <v>0.79166666666666696</v>
      </c>
      <c r="B40" s="7">
        <f>Data!C27</f>
        <v>7.3429951690821254</v>
      </c>
      <c r="C40" s="2">
        <v>0</v>
      </c>
      <c r="D40" s="2">
        <f>C40/100*$O$18</f>
        <v>0</v>
      </c>
      <c r="E40" s="2">
        <f t="shared" si="1"/>
        <v>0</v>
      </c>
      <c r="F40" s="9">
        <f t="shared" si="3"/>
        <v>0</v>
      </c>
      <c r="G40" s="2" t="s">
        <v>75</v>
      </c>
      <c r="H40" s="9">
        <f>C40*$O$26</f>
        <v>0</v>
      </c>
      <c r="I40" s="2">
        <f t="shared" si="2"/>
        <v>49</v>
      </c>
      <c r="J40" s="2" t="s">
        <v>76</v>
      </c>
      <c r="K40" s="2">
        <f t="shared" si="0"/>
        <v>49</v>
      </c>
      <c r="L40" s="2">
        <f>K40+$O$36</f>
        <v>99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6">
        <v>0.8125</v>
      </c>
      <c r="B41" s="2">
        <v>0</v>
      </c>
      <c r="C41" s="2">
        <v>0</v>
      </c>
      <c r="D41" s="2">
        <v>0</v>
      </c>
      <c r="E41" s="2">
        <f t="shared" si="1"/>
        <v>0</v>
      </c>
      <c r="F41" s="9">
        <f t="shared" si="3"/>
        <v>0</v>
      </c>
      <c r="G41" s="2"/>
      <c r="H41" s="2">
        <v>0</v>
      </c>
      <c r="I41" s="2">
        <f t="shared" si="2"/>
        <v>42</v>
      </c>
      <c r="J41" s="2" t="s">
        <v>77</v>
      </c>
      <c r="K41" s="2">
        <f t="shared" si="0"/>
        <v>42</v>
      </c>
      <c r="L41" s="2">
        <f>K41+$O$36</f>
        <v>92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6">
        <v>0.83333333333333337</v>
      </c>
      <c r="B42" s="2">
        <v>0</v>
      </c>
      <c r="C42" s="2">
        <v>0</v>
      </c>
      <c r="D42" s="2">
        <v>0</v>
      </c>
      <c r="E42" s="2">
        <f t="shared" si="1"/>
        <v>0</v>
      </c>
      <c r="F42" s="9">
        <f t="shared" si="3"/>
        <v>0</v>
      </c>
      <c r="G42" s="2"/>
      <c r="H42" s="2">
        <v>0</v>
      </c>
      <c r="I42" s="2">
        <f t="shared" si="2"/>
        <v>35</v>
      </c>
      <c r="J42" s="2" t="s">
        <v>78</v>
      </c>
      <c r="K42" s="2">
        <f t="shared" si="0"/>
        <v>35</v>
      </c>
      <c r="L42" s="2">
        <f>K42+$O$36</f>
        <v>85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6">
        <v>0.85416666666666663</v>
      </c>
      <c r="B43" s="2">
        <v>0</v>
      </c>
      <c r="C43" s="2">
        <v>0</v>
      </c>
      <c r="D43" s="2">
        <v>0</v>
      </c>
      <c r="E43" s="2">
        <f t="shared" si="1"/>
        <v>0</v>
      </c>
      <c r="F43" s="9">
        <f t="shared" si="3"/>
        <v>0</v>
      </c>
      <c r="G43" s="2"/>
      <c r="H43" s="2">
        <v>0</v>
      </c>
      <c r="I43" s="2">
        <f t="shared" si="2"/>
        <v>28</v>
      </c>
      <c r="J43" s="2" t="s">
        <v>79</v>
      </c>
      <c r="K43" s="2">
        <f t="shared" si="0"/>
        <v>28</v>
      </c>
      <c r="L43" s="2">
        <f>K43+$O$36</f>
        <v>78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6">
        <v>0.875</v>
      </c>
      <c r="B44" s="2">
        <v>0</v>
      </c>
      <c r="C44" s="2">
        <v>0</v>
      </c>
      <c r="D44" s="2">
        <v>0</v>
      </c>
      <c r="E44" s="2">
        <f t="shared" si="1"/>
        <v>0</v>
      </c>
      <c r="F44" s="9">
        <f t="shared" si="3"/>
        <v>0</v>
      </c>
      <c r="G44" s="2"/>
      <c r="H44" s="2">
        <v>0</v>
      </c>
      <c r="I44" s="2">
        <f t="shared" si="2"/>
        <v>21</v>
      </c>
      <c r="J44" s="2" t="s">
        <v>80</v>
      </c>
      <c r="K44" s="2">
        <f t="shared" si="0"/>
        <v>21</v>
      </c>
      <c r="L44" s="2">
        <f>K44+$O$36</f>
        <v>71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6">
        <v>0.89583333333333337</v>
      </c>
      <c r="B45" s="2">
        <v>0</v>
      </c>
      <c r="C45" s="2">
        <v>0</v>
      </c>
      <c r="D45" s="2">
        <v>0</v>
      </c>
      <c r="E45" s="2">
        <f t="shared" si="1"/>
        <v>0</v>
      </c>
      <c r="F45" s="9">
        <f t="shared" si="3"/>
        <v>0</v>
      </c>
      <c r="G45" s="2"/>
      <c r="H45" s="2">
        <v>0</v>
      </c>
      <c r="I45" s="2">
        <f t="shared" si="2"/>
        <v>14</v>
      </c>
      <c r="J45" s="2" t="s">
        <v>81</v>
      </c>
      <c r="K45" s="2">
        <f t="shared" si="0"/>
        <v>14</v>
      </c>
      <c r="L45" s="2">
        <f>K45+$O$36</f>
        <v>64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6">
        <v>0.91666666666666663</v>
      </c>
      <c r="B46" s="2">
        <v>0</v>
      </c>
      <c r="C46" s="2">
        <v>0</v>
      </c>
      <c r="D46" s="2">
        <v>0</v>
      </c>
      <c r="E46" s="2">
        <f t="shared" si="1"/>
        <v>0</v>
      </c>
      <c r="F46" s="9">
        <f t="shared" si="3"/>
        <v>0</v>
      </c>
      <c r="G46" s="2"/>
      <c r="H46" s="2">
        <v>0</v>
      </c>
      <c r="I46" s="2">
        <f t="shared" si="2"/>
        <v>7</v>
      </c>
      <c r="J46" s="2" t="s">
        <v>82</v>
      </c>
      <c r="K46" s="2">
        <f t="shared" si="0"/>
        <v>7</v>
      </c>
      <c r="L46" s="2">
        <f>K46+$O$36</f>
        <v>57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6">
        <v>0.9375</v>
      </c>
      <c r="B47" s="2">
        <v>0</v>
      </c>
      <c r="C47" s="2">
        <v>0</v>
      </c>
      <c r="D47" s="2">
        <v>0</v>
      </c>
      <c r="E47" s="2">
        <f t="shared" si="1"/>
        <v>0</v>
      </c>
      <c r="F47" s="9">
        <f t="shared" si="3"/>
        <v>0</v>
      </c>
      <c r="G47" s="2"/>
      <c r="H47" s="2">
        <v>0</v>
      </c>
      <c r="I47" s="2">
        <f t="shared" si="2"/>
        <v>0</v>
      </c>
      <c r="J47" s="2" t="s">
        <v>83</v>
      </c>
      <c r="K47" s="2">
        <f t="shared" si="0"/>
        <v>0</v>
      </c>
      <c r="L47" s="2">
        <f>K47+$O$36</f>
        <v>50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6">
        <v>0.95833333333333337</v>
      </c>
      <c r="B48" s="2">
        <v>0</v>
      </c>
      <c r="C48" s="2">
        <v>0</v>
      </c>
      <c r="D48" s="2">
        <v>0</v>
      </c>
      <c r="E48" s="2">
        <f t="shared" si="1"/>
        <v>0</v>
      </c>
      <c r="F48" s="9">
        <f t="shared" si="3"/>
        <v>0</v>
      </c>
      <c r="G48" s="2"/>
      <c r="H48" s="2">
        <v>0</v>
      </c>
      <c r="I48" s="2">
        <f t="shared" si="2"/>
        <v>0</v>
      </c>
      <c r="J48" s="2" t="s">
        <v>85</v>
      </c>
      <c r="K48" s="2">
        <f t="shared" si="0"/>
        <v>0</v>
      </c>
      <c r="L48" s="2">
        <v>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13">
        <v>0.97916666666666663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/>
      <c r="H49" s="1">
        <v>0</v>
      </c>
      <c r="I49" s="1">
        <v>0</v>
      </c>
      <c r="J49" s="1"/>
      <c r="K49" s="1">
        <v>0</v>
      </c>
      <c r="L49" s="1">
        <v>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F72F-40D7-4502-BFCB-5EE8485FAD8F}">
  <dimension ref="A1:R48"/>
  <sheetViews>
    <sheetView workbookViewId="0">
      <selection activeCell="G9" sqref="G9"/>
    </sheetView>
  </sheetViews>
  <sheetFormatPr defaultRowHeight="14.5"/>
  <cols>
    <col min="6" max="6" width="15.08984375" bestFit="1" customWidth="1"/>
    <col min="7" max="7" width="25.36328125" bestFit="1" customWidth="1"/>
    <col min="8" max="8" width="21.26953125" bestFit="1" customWidth="1"/>
  </cols>
  <sheetData>
    <row r="1" spans="1:18">
      <c r="A1" s="2" t="s">
        <v>1</v>
      </c>
      <c r="B1" s="1" t="s">
        <v>65</v>
      </c>
      <c r="C1" s="1" t="s">
        <v>3</v>
      </c>
      <c r="D1" s="1" t="s">
        <v>67</v>
      </c>
      <c r="E1" s="1" t="s">
        <v>4</v>
      </c>
      <c r="F1" s="1" t="s">
        <v>5</v>
      </c>
      <c r="G1" s="1" t="s">
        <v>6</v>
      </c>
      <c r="H1" s="1" t="s">
        <v>9</v>
      </c>
      <c r="I1" s="1"/>
      <c r="J1" s="1" t="s">
        <v>11</v>
      </c>
      <c r="K1" s="1" t="s">
        <v>13</v>
      </c>
      <c r="L1" s="1"/>
      <c r="M1" s="1" t="s">
        <v>16</v>
      </c>
      <c r="N1" s="1" t="s">
        <v>18</v>
      </c>
      <c r="O1" s="1"/>
      <c r="P1" s="1" t="s">
        <v>20</v>
      </c>
      <c r="Q1" s="2"/>
    </row>
    <row r="2" spans="1:18">
      <c r="A2" s="13">
        <v>0</v>
      </c>
      <c r="B2" s="15">
        <f>Data!B2</f>
        <v>34</v>
      </c>
      <c r="C2" s="14">
        <f>B2/1035*100</f>
        <v>3.2850241545893724</v>
      </c>
      <c r="D2" s="15">
        <f>Data!D2</f>
        <v>0</v>
      </c>
      <c r="E2" s="14">
        <f>D2/1035*100</f>
        <v>0</v>
      </c>
      <c r="F2" s="2">
        <f>ROUNDUP(E2/100*$Q$20,0)</f>
        <v>0</v>
      </c>
      <c r="G2" s="14">
        <v>0</v>
      </c>
      <c r="H2" s="14">
        <v>0</v>
      </c>
      <c r="P2" s="2"/>
      <c r="Q2" s="2"/>
    </row>
    <row r="3" spans="1:18">
      <c r="A3" s="13">
        <v>4.1666666666666664E-2</v>
      </c>
      <c r="B3" s="15">
        <f>Data!B2</f>
        <v>34</v>
      </c>
      <c r="C3" s="14">
        <f t="shared" ref="C3:C25" si="0">B3/1035*100</f>
        <v>3.2850241545893724</v>
      </c>
      <c r="D3" s="15">
        <f>Data!D2</f>
        <v>0</v>
      </c>
      <c r="E3" s="14">
        <f t="shared" ref="E3:E25" si="1">D3/1035*100</f>
        <v>0</v>
      </c>
      <c r="F3" s="2">
        <f>ROUNDUP(E3/100*$Q$20,0)</f>
        <v>0</v>
      </c>
      <c r="G3" s="14">
        <v>0</v>
      </c>
      <c r="H3" s="14">
        <v>0</v>
      </c>
      <c r="P3" s="1" t="s">
        <v>26</v>
      </c>
      <c r="Q3" s="4">
        <v>1000</v>
      </c>
    </row>
    <row r="4" spans="1:18">
      <c r="A4" s="13">
        <v>8.3333333333333301E-2</v>
      </c>
      <c r="B4" s="15">
        <f>Data!B2</f>
        <v>34</v>
      </c>
      <c r="C4" s="14">
        <f t="shared" si="0"/>
        <v>3.2850241545893724</v>
      </c>
      <c r="D4" s="15">
        <f>Data!D2</f>
        <v>0</v>
      </c>
      <c r="E4" s="14">
        <f t="shared" si="1"/>
        <v>0</v>
      </c>
      <c r="F4" s="2">
        <f>ROUNDUP(E4/100*$Q$20,0)</f>
        <v>0</v>
      </c>
      <c r="G4" s="14">
        <v>0</v>
      </c>
      <c r="H4" s="14">
        <v>0</v>
      </c>
      <c r="P4" s="1" t="s">
        <v>27</v>
      </c>
      <c r="Q4" s="4">
        <v>0.1</v>
      </c>
    </row>
    <row r="5" spans="1:18">
      <c r="A5" s="13">
        <v>0.125</v>
      </c>
      <c r="B5" s="15">
        <f>Data!B2</f>
        <v>34</v>
      </c>
      <c r="C5" s="14">
        <f t="shared" si="0"/>
        <v>3.2850241545893724</v>
      </c>
      <c r="D5" s="15">
        <f>Data!D2</f>
        <v>0</v>
      </c>
      <c r="E5" s="14">
        <f t="shared" si="1"/>
        <v>0</v>
      </c>
      <c r="F5" s="2">
        <f>ROUNDUP(E5/100*$Q$20,0)</f>
        <v>0</v>
      </c>
      <c r="G5" s="14">
        <v>0</v>
      </c>
      <c r="H5" s="14">
        <v>0</v>
      </c>
      <c r="P5" s="1" t="s">
        <v>29</v>
      </c>
      <c r="Q5" s="4">
        <f>Q4*Q3</f>
        <v>100</v>
      </c>
    </row>
    <row r="6" spans="1:18">
      <c r="A6" s="13">
        <v>0.16666666666666699</v>
      </c>
      <c r="B6" s="15">
        <f>Data!B2</f>
        <v>34</v>
      </c>
      <c r="C6" s="14">
        <f t="shared" si="0"/>
        <v>3.2850241545893724</v>
      </c>
      <c r="D6" s="15">
        <f>Data!D2</f>
        <v>0</v>
      </c>
      <c r="E6" s="14">
        <f t="shared" si="1"/>
        <v>0</v>
      </c>
      <c r="F6" s="2">
        <f>ROUNDUP(E6/100*$Q$20,0)</f>
        <v>0</v>
      </c>
      <c r="G6" s="14">
        <v>0</v>
      </c>
      <c r="H6" s="14">
        <v>0</v>
      </c>
      <c r="P6" s="1" t="s">
        <v>31</v>
      </c>
      <c r="Q6" s="1"/>
    </row>
    <row r="7" spans="1:18">
      <c r="A7" s="13">
        <v>0.20833333333333301</v>
      </c>
      <c r="B7" s="15">
        <f>Data!B2</f>
        <v>34</v>
      </c>
      <c r="C7" s="14">
        <f t="shared" si="0"/>
        <v>3.2850241545893724</v>
      </c>
      <c r="D7" s="15">
        <f>Data!D2</f>
        <v>0</v>
      </c>
      <c r="E7" s="14">
        <f t="shared" si="1"/>
        <v>0</v>
      </c>
      <c r="F7" s="2">
        <f>ROUNDUP(E7/100*$Q$20,0)</f>
        <v>0</v>
      </c>
      <c r="G7" s="14">
        <v>0</v>
      </c>
      <c r="H7" s="14">
        <v>0</v>
      </c>
      <c r="P7" s="2" t="s">
        <v>32</v>
      </c>
    </row>
    <row r="8" spans="1:18">
      <c r="A8" s="13">
        <v>0.25</v>
      </c>
      <c r="B8" s="15">
        <f>Data!B2</f>
        <v>34</v>
      </c>
      <c r="C8" s="14">
        <f t="shared" si="0"/>
        <v>3.2850241545893724</v>
      </c>
      <c r="D8" s="15">
        <f>Data!D2</f>
        <v>0</v>
      </c>
      <c r="E8" s="14">
        <f t="shared" si="1"/>
        <v>0</v>
      </c>
      <c r="F8" s="2">
        <f>ROUNDUP(E8/100*$Q$20,0)</f>
        <v>0</v>
      </c>
      <c r="G8" s="14">
        <v>0</v>
      </c>
      <c r="H8" s="14">
        <v>0</v>
      </c>
    </row>
    <row r="9" spans="1:18">
      <c r="A9" s="13">
        <v>0.29166666666666669</v>
      </c>
      <c r="B9" s="15">
        <f>Data!B3</f>
        <v>49</v>
      </c>
      <c r="C9" s="14">
        <f t="shared" si="0"/>
        <v>4.7342995169082132</v>
      </c>
      <c r="D9" s="15">
        <f>Data!D2 + Data!D3</f>
        <v>15</v>
      </c>
      <c r="E9" s="14">
        <f t="shared" si="1"/>
        <v>1.4492753623188406</v>
      </c>
      <c r="F9" s="2">
        <f>ROUNDUP(E9/100*$Q$20,0)</f>
        <v>0</v>
      </c>
      <c r="G9" s="14"/>
      <c r="H9" s="14"/>
      <c r="P9" s="1" t="s">
        <v>33</v>
      </c>
      <c r="Q9" s="4">
        <v>0.5</v>
      </c>
      <c r="R9" s="2"/>
    </row>
    <row r="10" spans="1:18">
      <c r="A10" s="13">
        <v>0.33333333333333298</v>
      </c>
      <c r="B10">
        <f>Data!B5</f>
        <v>210</v>
      </c>
      <c r="C10" s="14">
        <f t="shared" si="0"/>
        <v>20.289855072463769</v>
      </c>
      <c r="D10">
        <f>Data!D4+Data!D5</f>
        <v>166</v>
      </c>
      <c r="E10" s="14">
        <f t="shared" si="1"/>
        <v>16.038647342995169</v>
      </c>
      <c r="F10" s="2">
        <f>ROUNDUP(E10/100*$Q$20,0)</f>
        <v>0</v>
      </c>
      <c r="G10" s="14"/>
      <c r="H10" s="14"/>
      <c r="P10" s="1" t="s">
        <v>34</v>
      </c>
      <c r="Q10" s="4">
        <v>0.5</v>
      </c>
      <c r="R10" s="2"/>
    </row>
    <row r="11" spans="1:18">
      <c r="A11" s="13">
        <v>0.375</v>
      </c>
      <c r="B11">
        <f>Data!B7</f>
        <v>416</v>
      </c>
      <c r="C11" s="14">
        <f t="shared" si="0"/>
        <v>40.193236714975846</v>
      </c>
      <c r="D11">
        <f>Data!D6+Data!D7</f>
        <v>216</v>
      </c>
      <c r="E11" s="14">
        <f t="shared" si="1"/>
        <v>20.869565217391305</v>
      </c>
      <c r="F11" s="2">
        <f>ROUNDUP(E11/100*$Q$20,0)</f>
        <v>0</v>
      </c>
      <c r="G11" s="14"/>
      <c r="H11" s="14"/>
      <c r="P11" s="1"/>
      <c r="Q11" s="1"/>
      <c r="R11" s="1"/>
    </row>
    <row r="12" spans="1:18">
      <c r="A12" s="13">
        <v>0.41666666666666702</v>
      </c>
      <c r="B12">
        <f>Data!B9</f>
        <v>523</v>
      </c>
      <c r="C12" s="14">
        <f t="shared" si="0"/>
        <v>50.531400966183568</v>
      </c>
      <c r="D12">
        <f>Data!D8+Data!D9</f>
        <v>112</v>
      </c>
      <c r="E12" s="14">
        <f t="shared" si="1"/>
        <v>10.821256038647343</v>
      </c>
      <c r="F12" s="2">
        <f>ROUNDUP(E12/100*$Q$20,0)</f>
        <v>0</v>
      </c>
      <c r="G12" s="14"/>
      <c r="H12" s="14"/>
      <c r="P12" s="1" t="s">
        <v>37</v>
      </c>
      <c r="Q12" s="4">
        <v>3</v>
      </c>
      <c r="R12" s="1"/>
    </row>
    <row r="13" spans="1:18">
      <c r="A13" s="13">
        <v>0.45833333333333298</v>
      </c>
      <c r="B13">
        <f>Data!B11</f>
        <v>581</v>
      </c>
      <c r="C13" s="14">
        <f t="shared" si="0"/>
        <v>56.135265700483096</v>
      </c>
      <c r="D13">
        <f>Data!D10+Data!D11</f>
        <v>60</v>
      </c>
      <c r="E13" s="14">
        <f t="shared" si="1"/>
        <v>5.7971014492753623</v>
      </c>
      <c r="F13" s="2">
        <f>ROUNDUP(E13/100*$Q$20,0)</f>
        <v>0</v>
      </c>
      <c r="G13" s="14"/>
      <c r="H13" s="14"/>
      <c r="P13" s="1" t="s">
        <v>39</v>
      </c>
      <c r="Q13" s="4">
        <v>7</v>
      </c>
      <c r="R13" s="1"/>
    </row>
    <row r="14" spans="1:18">
      <c r="A14" s="13">
        <v>0.5</v>
      </c>
      <c r="B14">
        <f>Data!B13</f>
        <v>570</v>
      </c>
      <c r="C14" s="14">
        <f t="shared" si="0"/>
        <v>55.072463768115945</v>
      </c>
      <c r="D14" s="15">
        <f>Data!D12 + Data!D13</f>
        <v>0</v>
      </c>
      <c r="E14" s="14">
        <f t="shared" si="1"/>
        <v>0</v>
      </c>
      <c r="F14" s="2">
        <f>ROUNDUP(E14/100*$Q$20,0)</f>
        <v>0</v>
      </c>
      <c r="G14" s="14"/>
      <c r="H14" s="14"/>
      <c r="P14" s="1"/>
      <c r="Q14" s="1"/>
      <c r="R14" s="1"/>
    </row>
    <row r="15" spans="1:18">
      <c r="A15" s="13">
        <v>0.54166666666666696</v>
      </c>
      <c r="B15">
        <f>Data!B15</f>
        <v>570</v>
      </c>
      <c r="C15" s="14">
        <f t="shared" si="0"/>
        <v>55.072463768115945</v>
      </c>
      <c r="D15" s="15">
        <f>Data!D14 + Data!D15</f>
        <v>0</v>
      </c>
      <c r="E15" s="14">
        <f t="shared" si="1"/>
        <v>0</v>
      </c>
      <c r="F15" s="2">
        <f>ROUNDUP(E15/100*$Q$20,0)</f>
        <v>0</v>
      </c>
      <c r="G15" s="2"/>
      <c r="H15" s="2"/>
      <c r="I15" s="2"/>
      <c r="J15" s="9"/>
      <c r="K15" s="2"/>
      <c r="L15" s="2"/>
      <c r="M15" s="2"/>
      <c r="N15" s="2"/>
      <c r="O15" s="2"/>
      <c r="P15" s="1" t="s">
        <v>42</v>
      </c>
      <c r="Q15" s="4">
        <v>8</v>
      </c>
      <c r="R15" s="3" t="s">
        <v>59</v>
      </c>
    </row>
    <row r="16" spans="1:18">
      <c r="A16" s="13">
        <v>0.58333333333333304</v>
      </c>
      <c r="B16">
        <f>Data!B17</f>
        <v>570</v>
      </c>
      <c r="C16" s="14">
        <f t="shared" si="0"/>
        <v>55.072463768115945</v>
      </c>
      <c r="D16" s="15">
        <f>Data!D16 + Data!D17</f>
        <v>0</v>
      </c>
      <c r="E16" s="14">
        <f t="shared" si="1"/>
        <v>0</v>
      </c>
      <c r="F16" s="2">
        <f>ROUNDUP(E16/100*$Q$20,0)</f>
        <v>0</v>
      </c>
      <c r="G16" s="2"/>
      <c r="H16" s="2"/>
      <c r="I16" s="2"/>
      <c r="J16" s="9"/>
      <c r="K16" s="2"/>
      <c r="L16" s="2"/>
      <c r="M16" s="2"/>
      <c r="N16" s="2"/>
      <c r="O16" s="2"/>
      <c r="P16" s="1" t="s">
        <v>44</v>
      </c>
      <c r="Q16" s="4">
        <v>4</v>
      </c>
    </row>
    <row r="17" spans="1:18">
      <c r="A17" s="13">
        <v>0.625</v>
      </c>
      <c r="B17">
        <f>Data!B19</f>
        <v>570</v>
      </c>
      <c r="C17" s="14">
        <f t="shared" si="0"/>
        <v>55.072463768115945</v>
      </c>
      <c r="D17" s="15">
        <f>Data!D18 + Data!D19</f>
        <v>0</v>
      </c>
      <c r="E17" s="14">
        <f t="shared" si="1"/>
        <v>0</v>
      </c>
      <c r="F17" s="2">
        <f>ROUNDUP(E17/100*$Q$20,0)</f>
        <v>0</v>
      </c>
      <c r="G17" s="2"/>
      <c r="H17" s="2"/>
      <c r="I17" s="2"/>
      <c r="J17" s="9"/>
      <c r="K17" s="2"/>
      <c r="L17" s="2"/>
      <c r="M17" s="2"/>
      <c r="N17" s="2"/>
      <c r="O17" s="2"/>
      <c r="P17" s="1"/>
      <c r="Q17" s="1"/>
      <c r="R17" s="2"/>
    </row>
    <row r="18" spans="1:18">
      <c r="A18" s="13">
        <v>0.66666666666666696</v>
      </c>
      <c r="B18">
        <f>Data!B21</f>
        <v>513</v>
      </c>
      <c r="C18" s="14">
        <f t="shared" si="0"/>
        <v>49.565217391304351</v>
      </c>
      <c r="D18" s="15">
        <f>Data!D20 + Data!D21</f>
        <v>14</v>
      </c>
      <c r="E18" s="14">
        <f t="shared" si="1"/>
        <v>1.3526570048309179</v>
      </c>
      <c r="F18" s="2">
        <f>ROUNDUP(E18/100*$Q$20,0)</f>
        <v>0</v>
      </c>
      <c r="G18" s="2"/>
      <c r="H18" s="2"/>
      <c r="I18" s="2"/>
      <c r="J18" s="9"/>
      <c r="K18" s="2"/>
      <c r="L18" s="2"/>
      <c r="M18" s="2"/>
      <c r="N18" s="2"/>
      <c r="O18" s="2"/>
      <c r="P18" s="1" t="s">
        <v>47</v>
      </c>
      <c r="Q18" s="4">
        <v>6</v>
      </c>
      <c r="R18" s="2"/>
    </row>
    <row r="19" spans="1:18">
      <c r="A19" s="13">
        <v>0.70833333333333304</v>
      </c>
      <c r="B19">
        <f>Data!B23</f>
        <v>393</v>
      </c>
      <c r="C19" s="14">
        <f t="shared" si="0"/>
        <v>37.971014492753625</v>
      </c>
      <c r="D19" s="15">
        <f>Data!D22 + Data!D23</f>
        <v>13</v>
      </c>
      <c r="E19" s="14">
        <f t="shared" si="1"/>
        <v>1.2560386473429952</v>
      </c>
      <c r="F19" s="2">
        <f>ROUNDUP(E19/100*$Q$20,0)</f>
        <v>0</v>
      </c>
      <c r="G19" s="2"/>
      <c r="H19" s="11"/>
      <c r="I19" s="2"/>
      <c r="J19" s="9"/>
      <c r="K19" s="2"/>
      <c r="L19" s="2"/>
      <c r="M19" s="2"/>
      <c r="N19" s="2"/>
      <c r="O19" s="2"/>
      <c r="P19" s="1" t="s">
        <v>50</v>
      </c>
      <c r="Q19" s="4">
        <v>23</v>
      </c>
      <c r="R19" s="2"/>
    </row>
    <row r="20" spans="1:18">
      <c r="A20" s="13">
        <v>0.75</v>
      </c>
      <c r="B20">
        <f>Data!B25</f>
        <v>214</v>
      </c>
      <c r="C20" s="14">
        <f t="shared" si="0"/>
        <v>20.676328502415458</v>
      </c>
      <c r="D20" s="15">
        <f>Data!D24 + Data!D25</f>
        <v>16</v>
      </c>
      <c r="E20" s="14">
        <f t="shared" si="1"/>
        <v>1.5458937198067633</v>
      </c>
      <c r="F20" s="2">
        <f>ROUNDUP(E20/100*$Q$20,0)</f>
        <v>0</v>
      </c>
      <c r="G20" s="2"/>
      <c r="H20" s="2"/>
      <c r="I20" s="2"/>
      <c r="J20" s="9"/>
      <c r="K20" s="2"/>
      <c r="L20" s="2"/>
      <c r="M20" s="2"/>
      <c r="N20" s="2"/>
      <c r="O20" s="2"/>
      <c r="R20" s="2"/>
    </row>
    <row r="21" spans="1:18">
      <c r="A21" s="13">
        <v>0.79166666666666696</v>
      </c>
      <c r="B21">
        <f>Data!B27</f>
        <v>76</v>
      </c>
      <c r="C21" s="14">
        <f t="shared" si="0"/>
        <v>7.3429951690821254</v>
      </c>
      <c r="D21" s="15">
        <f>Data!D26 + Data!D27</f>
        <v>5</v>
      </c>
      <c r="E21" s="14">
        <f t="shared" si="1"/>
        <v>0.48309178743961351</v>
      </c>
      <c r="F21" s="2">
        <f>ROUNDUP(E21/100*$Q$20,0)</f>
        <v>0</v>
      </c>
      <c r="G21" s="2"/>
      <c r="H21" s="2"/>
      <c r="I21" s="2"/>
      <c r="J21" s="9"/>
      <c r="K21" s="2"/>
      <c r="L21" s="2"/>
      <c r="M21" s="2"/>
      <c r="N21" s="2"/>
      <c r="O21" s="2"/>
      <c r="P21" s="1" t="s">
        <v>55</v>
      </c>
      <c r="Q21" s="4">
        <v>30</v>
      </c>
      <c r="R21" s="2"/>
    </row>
    <row r="22" spans="1:18">
      <c r="A22" s="13">
        <v>0.83333333333333304</v>
      </c>
      <c r="B22">
        <f>Data!B27</f>
        <v>76</v>
      </c>
      <c r="C22" s="14">
        <f t="shared" si="0"/>
        <v>7.3429951690821254</v>
      </c>
      <c r="D22" s="15">
        <v>0</v>
      </c>
      <c r="E22" s="14">
        <f t="shared" si="1"/>
        <v>0</v>
      </c>
      <c r="F22" s="2">
        <f>ROUNDUP(E22/100*$Q$20,0)</f>
        <v>0</v>
      </c>
      <c r="G22" s="2"/>
      <c r="H22" s="2"/>
      <c r="I22" s="2"/>
      <c r="J22" s="9"/>
      <c r="K22" s="2"/>
      <c r="L22" s="2"/>
      <c r="M22" s="2"/>
      <c r="N22" s="2"/>
      <c r="O22" s="2"/>
      <c r="P22" s="1" t="s">
        <v>58</v>
      </c>
      <c r="Q22" s="4">
        <f>(Q19-Q18)/Q21</f>
        <v>0.56666666666666665</v>
      </c>
      <c r="R22" s="2"/>
    </row>
    <row r="23" spans="1:18">
      <c r="A23" s="13">
        <v>0.875</v>
      </c>
      <c r="B23">
        <f>Data!B27</f>
        <v>76</v>
      </c>
      <c r="C23" s="14">
        <f t="shared" si="0"/>
        <v>7.3429951690821254</v>
      </c>
      <c r="D23">
        <v>0</v>
      </c>
      <c r="E23" s="14">
        <f t="shared" si="1"/>
        <v>0</v>
      </c>
      <c r="F23" s="2">
        <f>ROUNDUP(E23/100*$Q$20,0)</f>
        <v>0</v>
      </c>
      <c r="G23" s="2"/>
      <c r="H23" s="2"/>
      <c r="I23" s="2"/>
      <c r="J23" s="9"/>
      <c r="K23" s="2"/>
      <c r="L23" s="2"/>
      <c r="M23" s="2"/>
      <c r="N23" s="2"/>
      <c r="O23" s="2"/>
      <c r="P23" s="12" t="s">
        <v>62</v>
      </c>
      <c r="Q23" s="12">
        <v>50</v>
      </c>
      <c r="R23" s="2"/>
    </row>
    <row r="24" spans="1:18">
      <c r="A24" s="13">
        <v>0.91666666666666696</v>
      </c>
      <c r="B24">
        <f>Data!B27</f>
        <v>76</v>
      </c>
      <c r="C24" s="14">
        <f t="shared" si="0"/>
        <v>7.3429951690821254</v>
      </c>
      <c r="D24">
        <v>0</v>
      </c>
      <c r="E24" s="14">
        <f t="shared" si="1"/>
        <v>0</v>
      </c>
      <c r="F24" s="2">
        <f>ROUNDUP(E24/100*$Q$20,0)</f>
        <v>0</v>
      </c>
      <c r="G24" s="2"/>
      <c r="H24" s="2"/>
      <c r="I24" s="2"/>
      <c r="J24" s="9"/>
      <c r="K24" s="2"/>
      <c r="L24" s="2"/>
      <c r="M24" s="2"/>
      <c r="N24" s="2"/>
      <c r="O24" s="2"/>
      <c r="R24" s="2"/>
    </row>
    <row r="25" spans="1:18">
      <c r="A25" s="13">
        <v>0.95833333333333304</v>
      </c>
      <c r="B25">
        <f>Data!B27</f>
        <v>76</v>
      </c>
      <c r="C25" s="14">
        <f t="shared" si="0"/>
        <v>7.3429951690821254</v>
      </c>
      <c r="D25">
        <v>0</v>
      </c>
      <c r="E25" s="14">
        <f t="shared" si="1"/>
        <v>0</v>
      </c>
      <c r="F25" s="2">
        <f>ROUNDUP(E25/100*$Q$20,0)</f>
        <v>0</v>
      </c>
      <c r="G25" s="2"/>
      <c r="H25" s="9"/>
      <c r="I25" s="2"/>
      <c r="J25" s="9"/>
      <c r="K25" s="2"/>
      <c r="L25" s="2"/>
      <c r="M25" s="2"/>
      <c r="N25" s="2"/>
      <c r="O25" s="2"/>
      <c r="R25" s="2"/>
    </row>
    <row r="26" spans="1:18">
      <c r="G26" s="2"/>
      <c r="H26" s="9"/>
      <c r="I26" s="2"/>
      <c r="J26" s="9"/>
      <c r="K26" s="2"/>
      <c r="L26" s="2"/>
      <c r="M26" s="2"/>
      <c r="N26" s="2"/>
      <c r="O26" s="2"/>
      <c r="R26" s="2"/>
    </row>
    <row r="27" spans="1:18">
      <c r="G27" s="2"/>
      <c r="H27" s="9"/>
      <c r="I27" s="2"/>
      <c r="J27" s="9"/>
      <c r="K27" s="2"/>
      <c r="L27" s="2"/>
      <c r="M27" s="2"/>
      <c r="N27" s="2"/>
      <c r="O27" s="2"/>
      <c r="R27" s="2"/>
    </row>
    <row r="28" spans="1:18">
      <c r="G28" s="2"/>
      <c r="H28" s="9"/>
      <c r="I28" s="2"/>
      <c r="J28" s="9"/>
      <c r="K28" s="2"/>
      <c r="L28" s="2"/>
      <c r="M28" s="2"/>
      <c r="N28" s="2"/>
      <c r="O28" s="2"/>
      <c r="R28" s="2"/>
    </row>
    <row r="29" spans="1:18">
      <c r="G29" s="2"/>
      <c r="H29" s="9"/>
      <c r="I29" s="2"/>
      <c r="J29" s="9"/>
      <c r="K29" s="2"/>
      <c r="L29" s="2"/>
      <c r="M29" s="2"/>
      <c r="N29" s="2"/>
      <c r="O29" s="2"/>
      <c r="R29" s="2"/>
    </row>
    <row r="30" spans="1:18">
      <c r="G30" s="2"/>
      <c r="H30" s="9"/>
      <c r="I30" s="2"/>
      <c r="J30" s="9"/>
      <c r="K30" s="2"/>
      <c r="L30" s="2"/>
      <c r="M30" s="2"/>
      <c r="N30" s="2"/>
      <c r="O30" s="2"/>
      <c r="R30" s="2"/>
    </row>
    <row r="31" spans="1:18">
      <c r="G31" s="2"/>
      <c r="H31" s="9"/>
      <c r="I31" s="2"/>
      <c r="J31" s="9"/>
      <c r="K31" s="2"/>
      <c r="L31" s="2"/>
      <c r="M31" s="2"/>
      <c r="N31" s="2"/>
      <c r="O31" s="2"/>
      <c r="R31" s="2"/>
    </row>
    <row r="32" spans="1:18">
      <c r="G32" s="2"/>
      <c r="H32" s="9"/>
      <c r="I32" s="2"/>
      <c r="J32" s="9"/>
      <c r="K32" s="2"/>
      <c r="L32" s="2"/>
      <c r="M32" s="2"/>
      <c r="N32" s="2"/>
      <c r="O32" s="2"/>
      <c r="R32" s="2"/>
    </row>
    <row r="33" spans="7:18">
      <c r="G33" s="2"/>
      <c r="H33" s="9"/>
      <c r="I33" s="2"/>
      <c r="J33" s="9"/>
      <c r="K33" s="2"/>
      <c r="L33" s="2"/>
      <c r="M33" s="2"/>
      <c r="N33" s="2"/>
      <c r="O33" s="2"/>
      <c r="R33" s="2"/>
    </row>
    <row r="34" spans="7:18">
      <c r="G34" s="2"/>
      <c r="H34" s="9"/>
      <c r="I34" s="2"/>
      <c r="J34" s="9"/>
      <c r="K34" s="2"/>
      <c r="L34" s="2"/>
      <c r="M34" s="2"/>
      <c r="N34" s="2"/>
      <c r="O34" s="2"/>
      <c r="R34" s="2"/>
    </row>
    <row r="35" spans="7:18">
      <c r="G35" s="2"/>
      <c r="H35" s="9"/>
      <c r="I35" s="2"/>
      <c r="J35" s="9"/>
      <c r="K35" s="2"/>
      <c r="L35" s="2"/>
      <c r="M35" s="2"/>
      <c r="N35" s="2"/>
      <c r="O35" s="2"/>
      <c r="R35" s="2"/>
    </row>
    <row r="36" spans="7:18">
      <c r="G36" s="2"/>
      <c r="H36" s="9"/>
      <c r="I36" s="2"/>
      <c r="J36" s="9"/>
      <c r="K36" s="2"/>
      <c r="L36" s="2"/>
      <c r="M36" s="2"/>
      <c r="N36" s="2"/>
      <c r="O36" s="2"/>
      <c r="R36" s="2"/>
    </row>
    <row r="37" spans="7:18">
      <c r="G37" s="2"/>
      <c r="H37" s="9"/>
      <c r="I37" s="2"/>
      <c r="J37" s="9"/>
      <c r="K37" s="2"/>
      <c r="L37" s="2"/>
      <c r="M37" s="2"/>
      <c r="N37" s="2"/>
      <c r="O37" s="2"/>
      <c r="P37" s="2"/>
      <c r="Q37" s="2"/>
      <c r="R37" s="2"/>
    </row>
    <row r="38" spans="7:18">
      <c r="G38" s="2"/>
      <c r="H38" s="9"/>
      <c r="I38" s="2"/>
      <c r="J38" s="9"/>
      <c r="K38" s="2"/>
      <c r="L38" s="2"/>
      <c r="M38" s="2"/>
      <c r="N38" s="2"/>
      <c r="O38" s="2"/>
      <c r="P38" s="2"/>
      <c r="Q38" s="2"/>
      <c r="R38" s="2"/>
    </row>
    <row r="39" spans="7:18">
      <c r="G39" s="2"/>
      <c r="H39" s="9"/>
      <c r="I39" s="2"/>
      <c r="J39" s="9"/>
      <c r="K39" s="2"/>
      <c r="L39" s="2"/>
      <c r="M39" s="2"/>
      <c r="N39" s="2"/>
      <c r="O39" s="2"/>
      <c r="P39" s="2"/>
      <c r="Q39" s="2"/>
      <c r="R39" s="2"/>
    </row>
    <row r="40" spans="7:18">
      <c r="G40" s="2"/>
      <c r="H40" s="9"/>
      <c r="I40" s="2"/>
      <c r="J40" s="9"/>
      <c r="K40" s="2"/>
      <c r="L40" s="2"/>
      <c r="M40" s="2"/>
      <c r="N40" s="2"/>
      <c r="O40" s="2"/>
      <c r="P40" s="2"/>
      <c r="Q40" s="2"/>
      <c r="R40" s="2"/>
    </row>
    <row r="41" spans="7:18">
      <c r="G41" s="2"/>
      <c r="H41" s="9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7:18">
      <c r="G42" s="2"/>
      <c r="H42" s="9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7:18">
      <c r="G43" s="2"/>
      <c r="H43" s="9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7:18">
      <c r="G44" s="2"/>
      <c r="H44" s="9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7:18">
      <c r="G45" s="2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7:18">
      <c r="G46" s="2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7:18">
      <c r="G47" s="2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7:18">
      <c r="G48" s="2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37"/>
  <sheetViews>
    <sheetView workbookViewId="0">
      <pane xSplit="1" topLeftCell="B1" activePane="topRight" state="frozen"/>
      <selection pane="topRight" activeCell="N1" sqref="A1:N1"/>
    </sheetView>
  </sheetViews>
  <sheetFormatPr defaultColWidth="14.453125" defaultRowHeight="15" customHeight="1"/>
  <cols>
    <col min="1" max="1" width="5.81640625" customWidth="1"/>
    <col min="2" max="2" width="13.453125" customWidth="1"/>
    <col min="3" max="3" width="8.81640625" customWidth="1"/>
    <col min="4" max="4" width="15.26953125" customWidth="1"/>
    <col min="5" max="5" width="25.26953125" customWidth="1"/>
    <col min="7" max="7" width="22.26953125" customWidth="1"/>
    <col min="8" max="8" width="24.54296875" customWidth="1"/>
    <col min="10" max="10" width="21.54296875" customWidth="1"/>
    <col min="11" max="11" width="12" customWidth="1"/>
    <col min="12" max="12" width="16.81640625" customWidth="1"/>
    <col min="14" max="14" width="23.54296875" customWidth="1"/>
  </cols>
  <sheetData>
    <row r="1" spans="1:16">
      <c r="A1" s="2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</v>
      </c>
      <c r="G1" s="1"/>
      <c r="H1" s="1" t="s">
        <v>11</v>
      </c>
      <c r="I1" s="1" t="s">
        <v>13</v>
      </c>
      <c r="J1" s="1"/>
      <c r="K1" s="1" t="s">
        <v>16</v>
      </c>
      <c r="L1" s="1" t="s">
        <v>18</v>
      </c>
      <c r="M1" s="1"/>
      <c r="N1" s="1" t="s">
        <v>20</v>
      </c>
      <c r="O1" s="2"/>
      <c r="P1" s="2"/>
    </row>
    <row r="2" spans="1:16">
      <c r="A2" s="6">
        <f>Data!A2</f>
        <v>0.27083333333333331</v>
      </c>
      <c r="B2" s="7">
        <f>Data!C2</f>
        <v>3.2850241545893724</v>
      </c>
      <c r="C2" s="2">
        <v>0</v>
      </c>
      <c r="D2" s="2">
        <f t="shared" ref="D2:D27" si="0">C2/100*$O$5</f>
        <v>0</v>
      </c>
      <c r="E2" s="2">
        <f t="shared" ref="E2:E19" si="1">D2*$O$9*$O$12</f>
        <v>0</v>
      </c>
      <c r="F2" s="2">
        <f>E2</f>
        <v>0</v>
      </c>
      <c r="G2" s="2"/>
      <c r="H2" s="9">
        <f t="shared" ref="H2:H19" si="2">D2*$O$10*$O$13</f>
        <v>0</v>
      </c>
      <c r="I2" s="2">
        <f>H2</f>
        <v>0</v>
      </c>
      <c r="J2" s="2"/>
      <c r="K2" s="2">
        <f t="shared" ref="K2:K35" si="3">F2+I2</f>
        <v>0</v>
      </c>
      <c r="L2" s="2">
        <f t="shared" ref="L2:L34" si="4">K2+$O$23</f>
        <v>50</v>
      </c>
      <c r="M2" s="2"/>
      <c r="N2" s="2"/>
      <c r="O2" s="2"/>
      <c r="P2" s="2"/>
    </row>
    <row r="3" spans="1:16">
      <c r="A3" s="6">
        <f>Data!A3</f>
        <v>0.29166666666666669</v>
      </c>
      <c r="B3" s="7">
        <f>Data!C3</f>
        <v>4.7342995169082132</v>
      </c>
      <c r="C3" s="2">
        <v>2</v>
      </c>
      <c r="D3" s="2">
        <f t="shared" si="0"/>
        <v>4</v>
      </c>
      <c r="E3" s="2">
        <f t="shared" si="1"/>
        <v>6</v>
      </c>
      <c r="F3" s="2">
        <f>E3+E2</f>
        <v>6</v>
      </c>
      <c r="G3" s="2"/>
      <c r="H3" s="9">
        <f t="shared" si="2"/>
        <v>14</v>
      </c>
      <c r="I3" s="2">
        <f>H3+H2</f>
        <v>14</v>
      </c>
      <c r="J3" s="2"/>
      <c r="K3" s="2">
        <f t="shared" si="3"/>
        <v>20</v>
      </c>
      <c r="L3" s="2">
        <f t="shared" si="4"/>
        <v>70</v>
      </c>
      <c r="M3" s="2"/>
      <c r="N3" s="1" t="s">
        <v>26</v>
      </c>
      <c r="O3" s="4">
        <v>1000</v>
      </c>
      <c r="P3" s="1"/>
    </row>
    <row r="4" spans="1:16">
      <c r="A4" s="6">
        <f>Data!A4</f>
        <v>0.3125</v>
      </c>
      <c r="B4" s="7">
        <f>Data!C4</f>
        <v>11.304347826086957</v>
      </c>
      <c r="C4" s="2">
        <v>7</v>
      </c>
      <c r="D4" s="2">
        <f t="shared" si="0"/>
        <v>14.000000000000002</v>
      </c>
      <c r="E4" s="2">
        <f t="shared" si="1"/>
        <v>21.000000000000004</v>
      </c>
      <c r="F4" s="2">
        <f>E4+E3+E2</f>
        <v>27.000000000000004</v>
      </c>
      <c r="G4" s="2"/>
      <c r="H4" s="9">
        <f t="shared" si="2"/>
        <v>49.000000000000007</v>
      </c>
      <c r="I4" s="2">
        <f>H4+H3+H2</f>
        <v>63.000000000000007</v>
      </c>
      <c r="J4" s="2"/>
      <c r="K4" s="2">
        <f t="shared" si="3"/>
        <v>90.000000000000014</v>
      </c>
      <c r="L4" s="2">
        <f t="shared" si="4"/>
        <v>140</v>
      </c>
      <c r="M4" s="2"/>
      <c r="N4" s="1" t="s">
        <v>27</v>
      </c>
      <c r="O4" s="4">
        <v>0.2</v>
      </c>
      <c r="P4" s="1"/>
    </row>
    <row r="5" spans="1:16">
      <c r="A5" s="6">
        <f>Data!A5</f>
        <v>0.33333333333333331</v>
      </c>
      <c r="B5" s="7">
        <f>Data!C5</f>
        <v>20.289855072463769</v>
      </c>
      <c r="C5" s="2">
        <v>10</v>
      </c>
      <c r="D5" s="2">
        <f t="shared" si="0"/>
        <v>20</v>
      </c>
      <c r="E5" s="2">
        <f t="shared" si="1"/>
        <v>30</v>
      </c>
      <c r="F5" s="2">
        <f>E5+E4+E3+E2</f>
        <v>57</v>
      </c>
      <c r="G5" s="2"/>
      <c r="H5" s="9">
        <f t="shared" si="2"/>
        <v>70</v>
      </c>
      <c r="I5" s="2">
        <f>H5+H4+H3+H2</f>
        <v>133</v>
      </c>
      <c r="J5" s="2"/>
      <c r="K5" s="2">
        <f t="shared" si="3"/>
        <v>190</v>
      </c>
      <c r="L5" s="2">
        <f t="shared" si="4"/>
        <v>240</v>
      </c>
      <c r="M5" s="2"/>
      <c r="N5" s="1" t="s">
        <v>29</v>
      </c>
      <c r="O5" s="4">
        <f>O4*O3</f>
        <v>200</v>
      </c>
      <c r="P5" s="1"/>
    </row>
    <row r="6" spans="1:16">
      <c r="A6" s="6">
        <f>Data!A6</f>
        <v>0.35416666666666669</v>
      </c>
      <c r="B6" s="7">
        <f>Data!C6</f>
        <v>30.724637681159422</v>
      </c>
      <c r="C6" s="2">
        <v>12</v>
      </c>
      <c r="D6" s="2">
        <f t="shared" si="0"/>
        <v>24</v>
      </c>
      <c r="E6" s="2">
        <f t="shared" si="1"/>
        <v>36</v>
      </c>
      <c r="F6" s="11">
        <f>E6+E5+E4+E3+E2</f>
        <v>93</v>
      </c>
      <c r="G6" s="2"/>
      <c r="H6" s="9">
        <f t="shared" si="2"/>
        <v>84</v>
      </c>
      <c r="I6" s="2">
        <f>H6+H5+H4+H3+H2</f>
        <v>217</v>
      </c>
      <c r="J6" s="2"/>
      <c r="K6" s="2">
        <f t="shared" si="3"/>
        <v>310</v>
      </c>
      <c r="L6" s="2">
        <f t="shared" si="4"/>
        <v>360</v>
      </c>
      <c r="M6" s="2"/>
      <c r="N6" s="1" t="s">
        <v>31</v>
      </c>
      <c r="O6" s="1"/>
      <c r="P6" s="1"/>
    </row>
    <row r="7" spans="1:16">
      <c r="A7" s="6">
        <f>Data!A7</f>
        <v>0.375</v>
      </c>
      <c r="B7" s="7">
        <f>Data!C7</f>
        <v>40.193236714975846</v>
      </c>
      <c r="C7" s="2">
        <v>10</v>
      </c>
      <c r="D7" s="2">
        <f t="shared" si="0"/>
        <v>20</v>
      </c>
      <c r="E7" s="2">
        <f t="shared" si="1"/>
        <v>30</v>
      </c>
      <c r="F7" s="2">
        <f>E7+E6+E5+E4+E3+E2</f>
        <v>123</v>
      </c>
      <c r="G7" s="2"/>
      <c r="H7" s="9">
        <f t="shared" si="2"/>
        <v>70</v>
      </c>
      <c r="I7" s="2">
        <f>H7+H6+H5+H4+H3+H2</f>
        <v>287</v>
      </c>
      <c r="J7" s="2"/>
      <c r="K7" s="2">
        <f t="shared" si="3"/>
        <v>410</v>
      </c>
      <c r="L7" s="2">
        <f t="shared" si="4"/>
        <v>460</v>
      </c>
      <c r="M7" s="2"/>
      <c r="N7" s="2" t="s">
        <v>32</v>
      </c>
    </row>
    <row r="8" spans="1:16">
      <c r="A8" s="6">
        <f>Data!A8</f>
        <v>0.39583333333333331</v>
      </c>
      <c r="B8" s="7">
        <f>Data!C8</f>
        <v>46.280193236714979</v>
      </c>
      <c r="C8" s="2">
        <v>7</v>
      </c>
      <c r="D8" s="2">
        <f t="shared" si="0"/>
        <v>14.000000000000002</v>
      </c>
      <c r="E8" s="2">
        <f t="shared" si="1"/>
        <v>21.000000000000004</v>
      </c>
      <c r="F8" s="2">
        <f>E8+E7+E6+E5+E4+E3+E2</f>
        <v>144</v>
      </c>
      <c r="G8" s="2"/>
      <c r="H8" s="9">
        <f t="shared" si="2"/>
        <v>49.000000000000007</v>
      </c>
      <c r="I8" s="2">
        <f>H8+H7+H6+H5+H4+H3+H2</f>
        <v>336</v>
      </c>
      <c r="J8" s="2"/>
      <c r="K8" s="2">
        <f t="shared" si="3"/>
        <v>480</v>
      </c>
      <c r="L8" s="2">
        <f t="shared" si="4"/>
        <v>530</v>
      </c>
      <c r="M8" s="2"/>
      <c r="P8" s="1"/>
    </row>
    <row r="9" spans="1:16">
      <c r="A9" s="6">
        <f>Data!A9</f>
        <v>0.41666666666666669</v>
      </c>
      <c r="B9" s="7">
        <f>Data!C9</f>
        <v>50.531400966183568</v>
      </c>
      <c r="C9" s="2">
        <v>5</v>
      </c>
      <c r="D9" s="2">
        <f t="shared" si="0"/>
        <v>10</v>
      </c>
      <c r="E9" s="2">
        <f t="shared" si="1"/>
        <v>15</v>
      </c>
      <c r="F9" s="2">
        <f>E9+E8+E7+E6+E5+E4+E3+E2</f>
        <v>159</v>
      </c>
      <c r="G9" s="2"/>
      <c r="H9" s="9">
        <f t="shared" si="2"/>
        <v>35</v>
      </c>
      <c r="I9" s="2">
        <f t="shared" ref="I9:I35" si="5">H9+H8+H7+H6+H5+H4+H3+H2</f>
        <v>371</v>
      </c>
      <c r="J9" s="2"/>
      <c r="K9" s="2">
        <f t="shared" si="3"/>
        <v>530</v>
      </c>
      <c r="L9" s="2">
        <f t="shared" si="4"/>
        <v>580</v>
      </c>
      <c r="M9" s="2"/>
      <c r="N9" s="1" t="s">
        <v>33</v>
      </c>
      <c r="O9" s="4">
        <v>0.5</v>
      </c>
      <c r="P9" s="1"/>
    </row>
    <row r="10" spans="1:16">
      <c r="A10" s="6">
        <f>Data!A10</f>
        <v>0.4375</v>
      </c>
      <c r="B10" s="7">
        <f>Data!C10</f>
        <v>53.333333333333336</v>
      </c>
      <c r="C10" s="2">
        <v>3</v>
      </c>
      <c r="D10" s="2">
        <f t="shared" si="0"/>
        <v>6</v>
      </c>
      <c r="E10" s="2">
        <f t="shared" si="1"/>
        <v>9</v>
      </c>
      <c r="F10" s="2">
        <f>E10+E9+E8+E7+E6+E5+E4+E3+E2</f>
        <v>168</v>
      </c>
      <c r="G10" s="2"/>
      <c r="H10" s="9">
        <f t="shared" si="2"/>
        <v>21</v>
      </c>
      <c r="I10" s="2">
        <f t="shared" si="5"/>
        <v>392</v>
      </c>
      <c r="J10" s="2"/>
      <c r="K10" s="2">
        <f t="shared" si="3"/>
        <v>560</v>
      </c>
      <c r="L10" s="2">
        <f t="shared" si="4"/>
        <v>610</v>
      </c>
      <c r="M10" s="2"/>
      <c r="N10" s="1" t="s">
        <v>34</v>
      </c>
      <c r="O10" s="4">
        <v>0.5</v>
      </c>
      <c r="P10" s="1"/>
    </row>
    <row r="11" spans="1:16">
      <c r="A11" s="6">
        <f>Data!A11</f>
        <v>0.45833333333333331</v>
      </c>
      <c r="B11" s="7">
        <f>Data!C11</f>
        <v>56.135265700483096</v>
      </c>
      <c r="C11" s="2">
        <v>3</v>
      </c>
      <c r="D11" s="2">
        <f t="shared" si="0"/>
        <v>6</v>
      </c>
      <c r="E11" s="2">
        <f t="shared" si="1"/>
        <v>9</v>
      </c>
      <c r="F11" s="2">
        <f>E11+E10+E9+E8+E7+E6+E5+E4+E3+E2</f>
        <v>177</v>
      </c>
      <c r="G11" s="2"/>
      <c r="H11" s="9">
        <f t="shared" si="2"/>
        <v>21</v>
      </c>
      <c r="I11" s="2">
        <f t="shared" si="5"/>
        <v>399</v>
      </c>
      <c r="J11" s="2" t="s">
        <v>35</v>
      </c>
      <c r="K11" s="2">
        <f t="shared" si="3"/>
        <v>576</v>
      </c>
      <c r="L11" s="2">
        <f t="shared" si="4"/>
        <v>626</v>
      </c>
      <c r="M11" s="2"/>
      <c r="N11" s="1"/>
      <c r="O11" s="1"/>
      <c r="P11" s="1"/>
    </row>
    <row r="12" spans="1:16">
      <c r="A12" s="6">
        <f>Data!A12</f>
        <v>0.47916666666666702</v>
      </c>
      <c r="B12" s="7">
        <f>Data!C12</f>
        <v>55.072463768115945</v>
      </c>
      <c r="C12" s="2">
        <v>0</v>
      </c>
      <c r="D12" s="2">
        <f t="shared" si="0"/>
        <v>0</v>
      </c>
      <c r="E12" s="2">
        <f t="shared" si="1"/>
        <v>0</v>
      </c>
      <c r="F12" s="9">
        <f>E12+E11+E10+E9+E8+E7+E6+E5+E4+E3+E2</f>
        <v>177</v>
      </c>
      <c r="G12" s="2"/>
      <c r="H12" s="9">
        <f t="shared" si="2"/>
        <v>0</v>
      </c>
      <c r="I12" s="2">
        <f t="shared" si="5"/>
        <v>350</v>
      </c>
      <c r="J12" s="2" t="s">
        <v>36</v>
      </c>
      <c r="K12" s="2">
        <f t="shared" si="3"/>
        <v>527</v>
      </c>
      <c r="L12" s="2">
        <f t="shared" si="4"/>
        <v>577</v>
      </c>
      <c r="M12" s="2"/>
      <c r="N12" s="1" t="s">
        <v>37</v>
      </c>
      <c r="O12" s="4">
        <v>3</v>
      </c>
      <c r="P12" s="1"/>
    </row>
    <row r="13" spans="1:16">
      <c r="A13" s="6">
        <f>Data!A13</f>
        <v>0.5</v>
      </c>
      <c r="B13" s="7">
        <f>Data!C13</f>
        <v>55.072463768115945</v>
      </c>
      <c r="C13" s="2">
        <v>0</v>
      </c>
      <c r="D13" s="2">
        <f t="shared" si="0"/>
        <v>0</v>
      </c>
      <c r="E13" s="2">
        <f t="shared" si="1"/>
        <v>0</v>
      </c>
      <c r="F13" s="9">
        <f>E13+E12+E11+E10+E9+E8+E7+E6+E5+E4+E3+E2</f>
        <v>177</v>
      </c>
      <c r="G13" s="2"/>
      <c r="H13" s="9">
        <f t="shared" si="2"/>
        <v>0</v>
      </c>
      <c r="I13" s="2">
        <f t="shared" si="5"/>
        <v>280</v>
      </c>
      <c r="J13" s="2" t="s">
        <v>38</v>
      </c>
      <c r="K13" s="2">
        <f t="shared" si="3"/>
        <v>457</v>
      </c>
      <c r="L13" s="2">
        <f t="shared" si="4"/>
        <v>507</v>
      </c>
      <c r="M13" s="2"/>
      <c r="N13" s="1" t="s">
        <v>39</v>
      </c>
      <c r="O13" s="4">
        <v>7</v>
      </c>
      <c r="P13" s="1"/>
    </row>
    <row r="14" spans="1:16">
      <c r="A14" s="6">
        <f>Data!A14</f>
        <v>0.52083333333333304</v>
      </c>
      <c r="B14" s="7">
        <f>Data!C14</f>
        <v>55.072463768115945</v>
      </c>
      <c r="C14" s="2">
        <v>0</v>
      </c>
      <c r="D14" s="2">
        <f t="shared" si="0"/>
        <v>0</v>
      </c>
      <c r="E14" s="2">
        <f t="shared" si="1"/>
        <v>0</v>
      </c>
      <c r="F14" s="9">
        <f>E14+E13+E12+E11+E10+E9+E8+E7+E6+E5+E4+E3+E2</f>
        <v>177</v>
      </c>
      <c r="G14" s="2"/>
      <c r="H14" s="9">
        <f t="shared" si="2"/>
        <v>0</v>
      </c>
      <c r="I14" s="2">
        <f t="shared" si="5"/>
        <v>196</v>
      </c>
      <c r="J14" s="2" t="s">
        <v>40</v>
      </c>
      <c r="K14" s="2">
        <f t="shared" si="3"/>
        <v>373</v>
      </c>
      <c r="L14" s="2">
        <f t="shared" si="4"/>
        <v>423</v>
      </c>
      <c r="M14" s="2"/>
      <c r="N14" s="1"/>
      <c r="O14" s="1"/>
      <c r="P14" s="1"/>
    </row>
    <row r="15" spans="1:16">
      <c r="A15" s="6">
        <f>Data!A15</f>
        <v>0.54166666666666696</v>
      </c>
      <c r="B15" s="7">
        <f>Data!C15</f>
        <v>55.072463768115945</v>
      </c>
      <c r="C15" s="2">
        <v>0</v>
      </c>
      <c r="D15" s="2">
        <f t="shared" si="0"/>
        <v>0</v>
      </c>
      <c r="E15" s="2">
        <f t="shared" si="1"/>
        <v>0</v>
      </c>
      <c r="F15" s="9">
        <f>E15+E14+E13+E12+E11+E10+E9+E8+E7+E6+E5+E4+E3+E2</f>
        <v>177</v>
      </c>
      <c r="G15" s="2"/>
      <c r="H15" s="9">
        <f t="shared" si="2"/>
        <v>0</v>
      </c>
      <c r="I15" s="2">
        <f t="shared" si="5"/>
        <v>126</v>
      </c>
      <c r="J15" s="2" t="s">
        <v>41</v>
      </c>
      <c r="K15" s="2">
        <f t="shared" si="3"/>
        <v>303</v>
      </c>
      <c r="L15" s="2">
        <f t="shared" si="4"/>
        <v>353</v>
      </c>
      <c r="M15" s="2"/>
      <c r="N15" s="1" t="s">
        <v>42</v>
      </c>
      <c r="O15" s="4">
        <v>8</v>
      </c>
      <c r="P15" s="1"/>
    </row>
    <row r="16" spans="1:16">
      <c r="A16" s="6">
        <f>Data!A16</f>
        <v>0.5625</v>
      </c>
      <c r="B16" s="7">
        <f>Data!C16</f>
        <v>55.072463768115945</v>
      </c>
      <c r="C16" s="2">
        <v>0</v>
      </c>
      <c r="D16" s="2">
        <f t="shared" si="0"/>
        <v>0</v>
      </c>
      <c r="E16" s="2">
        <f t="shared" si="1"/>
        <v>0</v>
      </c>
      <c r="F16" s="9">
        <f>E16+E15+E14+E13+E12+E11+E10+E9+E8+E7+E6+E5+E4+E3+E2</f>
        <v>177</v>
      </c>
      <c r="G16" s="2"/>
      <c r="H16" s="9">
        <f t="shared" si="2"/>
        <v>0</v>
      </c>
      <c r="I16" s="2">
        <f t="shared" si="5"/>
        <v>77</v>
      </c>
      <c r="J16" s="2" t="s">
        <v>43</v>
      </c>
      <c r="K16" s="2">
        <f t="shared" si="3"/>
        <v>254</v>
      </c>
      <c r="L16" s="2">
        <f t="shared" si="4"/>
        <v>304</v>
      </c>
      <c r="M16" s="2"/>
      <c r="N16" s="1" t="s">
        <v>44</v>
      </c>
      <c r="O16" s="4">
        <v>4</v>
      </c>
      <c r="P16" s="1"/>
    </row>
    <row r="17" spans="1:16">
      <c r="A17" s="6">
        <f>Data!A17</f>
        <v>0.58333333333333304</v>
      </c>
      <c r="B17" s="7">
        <f>Data!C17</f>
        <v>55.072463768115945</v>
      </c>
      <c r="C17" s="2">
        <v>0</v>
      </c>
      <c r="D17" s="2">
        <f t="shared" si="0"/>
        <v>0</v>
      </c>
      <c r="E17" s="2">
        <f t="shared" si="1"/>
        <v>0</v>
      </c>
      <c r="F17" s="9">
        <f t="shared" ref="F17:F35" si="6">E17+E16+E15+E14+E13+E12+E11+E10+E9+E8+E7+E6+E5+E4+E3+E2</f>
        <v>177</v>
      </c>
      <c r="G17" s="2"/>
      <c r="H17" s="9">
        <f t="shared" si="2"/>
        <v>0</v>
      </c>
      <c r="I17" s="2">
        <f t="shared" si="5"/>
        <v>42</v>
      </c>
      <c r="J17" s="2" t="s">
        <v>45</v>
      </c>
      <c r="K17" s="2">
        <f t="shared" si="3"/>
        <v>219</v>
      </c>
      <c r="L17" s="2">
        <f t="shared" si="4"/>
        <v>269</v>
      </c>
      <c r="M17" s="2"/>
      <c r="N17" s="1"/>
      <c r="O17" s="1"/>
      <c r="P17" s="1"/>
    </row>
    <row r="18" spans="1:16">
      <c r="A18" s="6">
        <f>Data!A18</f>
        <v>0.60416666666666696</v>
      </c>
      <c r="B18" s="7">
        <f>Data!C18</f>
        <v>55.072463768115945</v>
      </c>
      <c r="C18" s="2">
        <v>0</v>
      </c>
      <c r="D18" s="2">
        <f t="shared" si="0"/>
        <v>0</v>
      </c>
      <c r="E18" s="2">
        <f t="shared" si="1"/>
        <v>0</v>
      </c>
      <c r="F18" s="9">
        <f t="shared" si="6"/>
        <v>177</v>
      </c>
      <c r="G18" s="2"/>
      <c r="H18" s="9">
        <f t="shared" si="2"/>
        <v>0</v>
      </c>
      <c r="I18" s="2">
        <f t="shared" si="5"/>
        <v>21</v>
      </c>
      <c r="J18" s="2" t="s">
        <v>46</v>
      </c>
      <c r="K18" s="2">
        <f t="shared" si="3"/>
        <v>198</v>
      </c>
      <c r="L18" s="2">
        <f t="shared" si="4"/>
        <v>248</v>
      </c>
      <c r="M18" s="2"/>
      <c r="N18" s="1" t="s">
        <v>47</v>
      </c>
      <c r="O18" s="4">
        <v>6</v>
      </c>
      <c r="P18" s="1"/>
    </row>
    <row r="19" spans="1:16">
      <c r="A19" s="6">
        <f>Data!A19</f>
        <v>0.625</v>
      </c>
      <c r="B19" s="7">
        <f>Data!C19</f>
        <v>55.072463768115945</v>
      </c>
      <c r="C19" s="2">
        <v>0</v>
      </c>
      <c r="D19" s="2">
        <f t="shared" si="0"/>
        <v>0</v>
      </c>
      <c r="E19" s="2">
        <f t="shared" si="1"/>
        <v>0</v>
      </c>
      <c r="F19" s="9">
        <f t="shared" si="6"/>
        <v>171</v>
      </c>
      <c r="G19" s="2" t="s">
        <v>48</v>
      </c>
      <c r="H19" s="9">
        <f t="shared" si="2"/>
        <v>0</v>
      </c>
      <c r="I19" s="2">
        <f t="shared" si="5"/>
        <v>0</v>
      </c>
      <c r="J19" s="2" t="s">
        <v>49</v>
      </c>
      <c r="K19" s="2">
        <f t="shared" si="3"/>
        <v>171</v>
      </c>
      <c r="L19" s="2">
        <f t="shared" si="4"/>
        <v>221</v>
      </c>
      <c r="M19" s="2"/>
      <c r="N19" s="1" t="s">
        <v>50</v>
      </c>
      <c r="O19" s="4">
        <v>23</v>
      </c>
      <c r="P19" s="1"/>
    </row>
    <row r="20" spans="1:16">
      <c r="A20" s="6">
        <f>Data!A20</f>
        <v>0.64583333333333337</v>
      </c>
      <c r="B20" s="7">
        <f>Data!C20</f>
        <v>54.106280193236714</v>
      </c>
      <c r="C20" s="2">
        <v>1</v>
      </c>
      <c r="D20" s="2">
        <f t="shared" si="0"/>
        <v>2</v>
      </c>
      <c r="E20" s="2">
        <v>0</v>
      </c>
      <c r="F20" s="9">
        <f t="shared" si="6"/>
        <v>150</v>
      </c>
      <c r="G20" s="2" t="s">
        <v>51</v>
      </c>
      <c r="H20" s="9">
        <f t="shared" ref="H20:H35" si="7">D20*$O$13</f>
        <v>14</v>
      </c>
      <c r="I20" s="2">
        <f t="shared" si="5"/>
        <v>14</v>
      </c>
      <c r="J20" s="2" t="s">
        <v>52</v>
      </c>
      <c r="K20" s="2">
        <f t="shared" si="3"/>
        <v>164</v>
      </c>
      <c r="L20" s="2">
        <f t="shared" si="4"/>
        <v>214</v>
      </c>
      <c r="M20" s="2"/>
    </row>
    <row r="21" spans="1:16">
      <c r="A21" s="6">
        <f>Data!A21</f>
        <v>0.66666666666666663</v>
      </c>
      <c r="B21" s="7">
        <f>Data!C21</f>
        <v>49.565217391304351</v>
      </c>
      <c r="C21" s="2">
        <v>1</v>
      </c>
      <c r="D21" s="2">
        <f t="shared" si="0"/>
        <v>2</v>
      </c>
      <c r="E21" s="2">
        <v>0</v>
      </c>
      <c r="F21" s="9">
        <f t="shared" si="6"/>
        <v>120</v>
      </c>
      <c r="G21" s="2" t="s">
        <v>53</v>
      </c>
      <c r="H21" s="9">
        <f t="shared" si="7"/>
        <v>14</v>
      </c>
      <c r="I21" s="2">
        <f t="shared" si="5"/>
        <v>28</v>
      </c>
      <c r="J21" s="2" t="s">
        <v>54</v>
      </c>
      <c r="K21" s="2">
        <f t="shared" si="3"/>
        <v>148</v>
      </c>
      <c r="L21" s="2">
        <f t="shared" si="4"/>
        <v>198</v>
      </c>
      <c r="M21" s="2"/>
      <c r="N21" s="1" t="s">
        <v>55</v>
      </c>
      <c r="O21" s="4">
        <v>30</v>
      </c>
    </row>
    <row r="22" spans="1:16">
      <c r="A22" s="6">
        <f>Data!A22</f>
        <v>0.6875</v>
      </c>
      <c r="B22" s="7">
        <f>Data!C22</f>
        <v>47.053140096618357</v>
      </c>
      <c r="C22" s="2">
        <v>1</v>
      </c>
      <c r="D22" s="2">
        <f t="shared" si="0"/>
        <v>2</v>
      </c>
      <c r="E22" s="2">
        <v>0</v>
      </c>
      <c r="F22" s="9">
        <f t="shared" si="6"/>
        <v>84</v>
      </c>
      <c r="G22" s="2" t="s">
        <v>56</v>
      </c>
      <c r="H22" s="9">
        <f t="shared" si="7"/>
        <v>14</v>
      </c>
      <c r="I22" s="2">
        <f t="shared" si="5"/>
        <v>42</v>
      </c>
      <c r="J22" s="2" t="s">
        <v>57</v>
      </c>
      <c r="K22" s="2">
        <f t="shared" si="3"/>
        <v>126</v>
      </c>
      <c r="L22" s="2">
        <f t="shared" si="4"/>
        <v>176</v>
      </c>
      <c r="M22" s="2"/>
      <c r="N22" s="1" t="s">
        <v>58</v>
      </c>
      <c r="O22" s="4">
        <f>(O19-O18)/O21</f>
        <v>0.56666666666666665</v>
      </c>
      <c r="P22" s="3" t="s">
        <v>59</v>
      </c>
    </row>
    <row r="23" spans="1:16">
      <c r="A23" s="6">
        <f>Data!A23</f>
        <v>0.70833333333333304</v>
      </c>
      <c r="B23" s="7">
        <f>Data!C23</f>
        <v>37.971014492753625</v>
      </c>
      <c r="C23" s="2">
        <v>1</v>
      </c>
      <c r="D23" s="2">
        <f t="shared" si="0"/>
        <v>2</v>
      </c>
      <c r="E23" s="2">
        <v>0</v>
      </c>
      <c r="F23" s="9">
        <f t="shared" si="6"/>
        <v>54</v>
      </c>
      <c r="G23" s="2" t="s">
        <v>60</v>
      </c>
      <c r="H23" s="9">
        <f t="shared" si="7"/>
        <v>14</v>
      </c>
      <c r="I23" s="2">
        <f t="shared" si="5"/>
        <v>56</v>
      </c>
      <c r="J23" s="2" t="s">
        <v>61</v>
      </c>
      <c r="K23" s="2">
        <f t="shared" si="3"/>
        <v>110</v>
      </c>
      <c r="L23" s="2">
        <f t="shared" si="4"/>
        <v>160</v>
      </c>
      <c r="M23" s="2"/>
      <c r="N23" s="12" t="s">
        <v>62</v>
      </c>
      <c r="O23" s="12">
        <v>50</v>
      </c>
    </row>
    <row r="24" spans="1:16">
      <c r="A24" s="6">
        <f>Data!A24</f>
        <v>0.72916666666666696</v>
      </c>
      <c r="B24" s="7">
        <f>Data!C24</f>
        <v>29.178743961352655</v>
      </c>
      <c r="C24" s="2">
        <v>1</v>
      </c>
      <c r="D24" s="2">
        <f t="shared" si="0"/>
        <v>2</v>
      </c>
      <c r="E24" s="2">
        <v>0</v>
      </c>
      <c r="F24" s="9">
        <f t="shared" si="6"/>
        <v>33</v>
      </c>
      <c r="G24" s="2" t="s">
        <v>63</v>
      </c>
      <c r="H24" s="9">
        <f t="shared" si="7"/>
        <v>14</v>
      </c>
      <c r="I24" s="2">
        <f t="shared" si="5"/>
        <v>70</v>
      </c>
      <c r="J24" s="2" t="s">
        <v>64</v>
      </c>
      <c r="K24" s="2">
        <f t="shared" si="3"/>
        <v>103</v>
      </c>
      <c r="L24" s="2">
        <f t="shared" si="4"/>
        <v>153</v>
      </c>
      <c r="M24" s="2"/>
      <c r="N24" s="2"/>
      <c r="O24" s="2"/>
      <c r="P24" s="2"/>
    </row>
    <row r="25" spans="1:16">
      <c r="A25" s="6">
        <f>Data!A25</f>
        <v>0.75</v>
      </c>
      <c r="B25" s="7">
        <f>Data!C25</f>
        <v>20.676328502415458</v>
      </c>
      <c r="C25" s="2">
        <v>1</v>
      </c>
      <c r="D25" s="2">
        <f t="shared" si="0"/>
        <v>2</v>
      </c>
      <c r="E25" s="2">
        <v>0</v>
      </c>
      <c r="F25" s="9">
        <f t="shared" si="6"/>
        <v>18</v>
      </c>
      <c r="G25" s="2" t="s">
        <v>71</v>
      </c>
      <c r="H25" s="9">
        <f t="shared" si="7"/>
        <v>14</v>
      </c>
      <c r="I25" s="2">
        <f t="shared" si="5"/>
        <v>84</v>
      </c>
      <c r="J25" s="2" t="s">
        <v>72</v>
      </c>
      <c r="K25" s="2">
        <f t="shared" si="3"/>
        <v>102</v>
      </c>
      <c r="L25" s="2">
        <f t="shared" si="4"/>
        <v>152</v>
      </c>
      <c r="M25" s="2"/>
      <c r="N25" s="2"/>
      <c r="O25" s="2"/>
      <c r="P25" s="2"/>
    </row>
    <row r="26" spans="1:16">
      <c r="A26" s="6">
        <f>Data!A26</f>
        <v>0.77083333333333404</v>
      </c>
      <c r="B26" s="7">
        <f>Data!C26</f>
        <v>13.140096618357489</v>
      </c>
      <c r="C26" s="2">
        <v>1</v>
      </c>
      <c r="D26" s="2">
        <f t="shared" si="0"/>
        <v>2</v>
      </c>
      <c r="E26" s="2">
        <v>0</v>
      </c>
      <c r="F26" s="9">
        <f t="shared" si="6"/>
        <v>9</v>
      </c>
      <c r="G26" s="2" t="s">
        <v>73</v>
      </c>
      <c r="H26" s="9">
        <f t="shared" si="7"/>
        <v>14</v>
      </c>
      <c r="I26" s="2">
        <f t="shared" si="5"/>
        <v>98</v>
      </c>
      <c r="J26" s="2" t="s">
        <v>74</v>
      </c>
      <c r="K26" s="2">
        <f t="shared" si="3"/>
        <v>107</v>
      </c>
      <c r="L26" s="2">
        <f t="shared" si="4"/>
        <v>157</v>
      </c>
      <c r="M26" s="2"/>
      <c r="N26" s="2"/>
      <c r="O26" s="2"/>
      <c r="P26" s="2"/>
    </row>
    <row r="27" spans="1:16">
      <c r="A27" s="6">
        <f>Data!A27</f>
        <v>0.79166666666666696</v>
      </c>
      <c r="B27" s="7">
        <f>Data!C27</f>
        <v>7.3429951690821254</v>
      </c>
      <c r="C27" s="2">
        <v>0</v>
      </c>
      <c r="D27" s="2">
        <f t="shared" si="0"/>
        <v>0</v>
      </c>
      <c r="E27" s="2">
        <v>0</v>
      </c>
      <c r="F27" s="9">
        <f t="shared" si="6"/>
        <v>0</v>
      </c>
      <c r="G27" s="2" t="s">
        <v>75</v>
      </c>
      <c r="H27" s="9">
        <f t="shared" si="7"/>
        <v>0</v>
      </c>
      <c r="I27" s="2">
        <f t="shared" si="5"/>
        <v>98</v>
      </c>
      <c r="J27" s="2" t="s">
        <v>76</v>
      </c>
      <c r="K27" s="2">
        <f t="shared" si="3"/>
        <v>98</v>
      </c>
      <c r="L27" s="2">
        <f t="shared" si="4"/>
        <v>148</v>
      </c>
      <c r="M27" s="2"/>
      <c r="N27" s="2"/>
      <c r="O27" s="2"/>
      <c r="P27" s="2"/>
    </row>
    <row r="28" spans="1:16">
      <c r="A28" s="6">
        <v>0.8125</v>
      </c>
      <c r="B28" s="2"/>
      <c r="C28" s="2">
        <v>0</v>
      </c>
      <c r="D28" s="2">
        <v>0</v>
      </c>
      <c r="E28" s="2">
        <v>0</v>
      </c>
      <c r="F28" s="9">
        <f t="shared" si="6"/>
        <v>0</v>
      </c>
      <c r="G28" s="2"/>
      <c r="H28" s="9">
        <f t="shared" si="7"/>
        <v>0</v>
      </c>
      <c r="I28" s="2">
        <f t="shared" si="5"/>
        <v>84</v>
      </c>
      <c r="J28" s="2" t="s">
        <v>77</v>
      </c>
      <c r="K28" s="2">
        <f t="shared" si="3"/>
        <v>84</v>
      </c>
      <c r="L28" s="2">
        <f t="shared" si="4"/>
        <v>134</v>
      </c>
      <c r="M28" s="2"/>
      <c r="N28" s="2"/>
      <c r="O28" s="2"/>
      <c r="P28" s="2"/>
    </row>
    <row r="29" spans="1:16">
      <c r="A29" s="6">
        <v>0.83333333333333337</v>
      </c>
      <c r="B29" s="2"/>
      <c r="C29" s="2">
        <v>0</v>
      </c>
      <c r="D29" s="2">
        <v>0</v>
      </c>
      <c r="E29" s="2">
        <v>0</v>
      </c>
      <c r="F29" s="9">
        <f t="shared" si="6"/>
        <v>0</v>
      </c>
      <c r="G29" s="2"/>
      <c r="H29" s="9">
        <f t="shared" si="7"/>
        <v>0</v>
      </c>
      <c r="I29" s="2">
        <f t="shared" si="5"/>
        <v>70</v>
      </c>
      <c r="J29" s="2" t="s">
        <v>78</v>
      </c>
      <c r="K29" s="2">
        <f t="shared" si="3"/>
        <v>70</v>
      </c>
      <c r="L29" s="2">
        <f t="shared" si="4"/>
        <v>120</v>
      </c>
      <c r="M29" s="2"/>
      <c r="N29" s="2"/>
      <c r="O29" s="2"/>
      <c r="P29" s="2"/>
    </row>
    <row r="30" spans="1:16">
      <c r="A30" s="6">
        <v>0.85416666666666663</v>
      </c>
      <c r="B30" s="2"/>
      <c r="C30" s="2">
        <v>0</v>
      </c>
      <c r="D30" s="2">
        <v>0</v>
      </c>
      <c r="E30" s="2">
        <v>0</v>
      </c>
      <c r="F30" s="9">
        <f t="shared" si="6"/>
        <v>0</v>
      </c>
      <c r="G30" s="2"/>
      <c r="H30" s="9">
        <f t="shared" si="7"/>
        <v>0</v>
      </c>
      <c r="I30" s="2">
        <f t="shared" si="5"/>
        <v>56</v>
      </c>
      <c r="J30" s="2" t="s">
        <v>79</v>
      </c>
      <c r="K30" s="2">
        <f t="shared" si="3"/>
        <v>56</v>
      </c>
      <c r="L30" s="2">
        <f t="shared" si="4"/>
        <v>106</v>
      </c>
      <c r="M30" s="2"/>
      <c r="N30" s="2"/>
      <c r="O30" s="2"/>
      <c r="P30" s="2"/>
    </row>
    <row r="31" spans="1:16">
      <c r="A31" s="6">
        <v>0.875</v>
      </c>
      <c r="B31" s="2"/>
      <c r="C31" s="2">
        <v>0</v>
      </c>
      <c r="D31" s="2">
        <v>0</v>
      </c>
      <c r="E31" s="2">
        <v>0</v>
      </c>
      <c r="F31" s="9">
        <f t="shared" si="6"/>
        <v>0</v>
      </c>
      <c r="G31" s="2"/>
      <c r="H31" s="9">
        <f t="shared" si="7"/>
        <v>0</v>
      </c>
      <c r="I31" s="2">
        <f t="shared" si="5"/>
        <v>42</v>
      </c>
      <c r="J31" s="2" t="s">
        <v>80</v>
      </c>
      <c r="K31" s="2">
        <f t="shared" si="3"/>
        <v>42</v>
      </c>
      <c r="L31" s="2">
        <f t="shared" si="4"/>
        <v>92</v>
      </c>
      <c r="M31" s="2"/>
      <c r="N31" s="2"/>
      <c r="O31" s="2"/>
      <c r="P31" s="2"/>
    </row>
    <row r="32" spans="1:16">
      <c r="A32" s="6">
        <v>0.89583333333333337</v>
      </c>
      <c r="B32" s="2"/>
      <c r="C32" s="2">
        <v>0</v>
      </c>
      <c r="D32" s="2">
        <v>0</v>
      </c>
      <c r="E32" s="2">
        <v>0</v>
      </c>
      <c r="F32" s="9">
        <f t="shared" si="6"/>
        <v>0</v>
      </c>
      <c r="G32" s="2"/>
      <c r="H32" s="9">
        <f t="shared" si="7"/>
        <v>0</v>
      </c>
      <c r="I32" s="2">
        <f t="shared" si="5"/>
        <v>28</v>
      </c>
      <c r="J32" s="2" t="s">
        <v>81</v>
      </c>
      <c r="K32" s="2">
        <f t="shared" si="3"/>
        <v>28</v>
      </c>
      <c r="L32" s="2">
        <f t="shared" si="4"/>
        <v>78</v>
      </c>
      <c r="M32" s="2"/>
      <c r="N32" s="2"/>
      <c r="O32" s="2"/>
      <c r="P32" s="2"/>
    </row>
    <row r="33" spans="1:16">
      <c r="A33" s="6">
        <v>0.91666666666666663</v>
      </c>
      <c r="B33" s="2"/>
      <c r="C33" s="2">
        <v>0</v>
      </c>
      <c r="D33" s="2">
        <v>0</v>
      </c>
      <c r="E33" s="2">
        <v>0</v>
      </c>
      <c r="F33" s="9">
        <f t="shared" si="6"/>
        <v>0</v>
      </c>
      <c r="G33" s="2"/>
      <c r="H33" s="9">
        <f t="shared" si="7"/>
        <v>0</v>
      </c>
      <c r="I33" s="2">
        <f t="shared" si="5"/>
        <v>14</v>
      </c>
      <c r="J33" s="2" t="s">
        <v>82</v>
      </c>
      <c r="K33" s="2">
        <f t="shared" si="3"/>
        <v>14</v>
      </c>
      <c r="L33" s="2">
        <f t="shared" si="4"/>
        <v>64</v>
      </c>
      <c r="M33" s="2"/>
      <c r="N33" s="2"/>
      <c r="O33" s="2"/>
      <c r="P33" s="2"/>
    </row>
    <row r="34" spans="1:16">
      <c r="A34" s="6">
        <v>0.9375</v>
      </c>
      <c r="B34" s="2"/>
      <c r="C34" s="2">
        <v>0</v>
      </c>
      <c r="D34" s="2">
        <v>0</v>
      </c>
      <c r="E34" s="2">
        <v>0</v>
      </c>
      <c r="F34" s="9">
        <f t="shared" si="6"/>
        <v>0</v>
      </c>
      <c r="G34" s="2"/>
      <c r="H34" s="9">
        <f t="shared" si="7"/>
        <v>0</v>
      </c>
      <c r="I34" s="2">
        <f t="shared" si="5"/>
        <v>0</v>
      </c>
      <c r="J34" s="2" t="s">
        <v>83</v>
      </c>
      <c r="K34" s="2">
        <f t="shared" si="3"/>
        <v>0</v>
      </c>
      <c r="L34" s="2">
        <f t="shared" si="4"/>
        <v>50</v>
      </c>
      <c r="M34" s="2"/>
      <c r="N34" s="2"/>
      <c r="O34" s="2"/>
      <c r="P34" s="2"/>
    </row>
    <row r="35" spans="1:16">
      <c r="A35" s="6">
        <v>0.95833333333333337</v>
      </c>
      <c r="B35" s="2"/>
      <c r="C35" s="2">
        <v>0</v>
      </c>
      <c r="D35" s="2">
        <v>0</v>
      </c>
      <c r="E35" s="2">
        <v>0</v>
      </c>
      <c r="F35" s="9">
        <f t="shared" si="6"/>
        <v>0</v>
      </c>
      <c r="G35" s="2"/>
      <c r="H35" s="9">
        <f t="shared" si="7"/>
        <v>0</v>
      </c>
      <c r="I35" s="2">
        <f t="shared" si="5"/>
        <v>0</v>
      </c>
      <c r="J35" s="2" t="s">
        <v>85</v>
      </c>
      <c r="K35" s="2">
        <f t="shared" si="3"/>
        <v>0</v>
      </c>
      <c r="L35" s="2">
        <v>0</v>
      </c>
      <c r="M35" s="2"/>
      <c r="N35" s="2"/>
      <c r="O35" s="2"/>
      <c r="P35" s="2"/>
    </row>
    <row r="37" spans="1:16">
      <c r="L37" s="2">
        <f>SUM(L2:L35)</f>
        <v>8570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37"/>
  <sheetViews>
    <sheetView workbookViewId="0">
      <pane xSplit="1" topLeftCell="H1" activePane="topRight" state="frozen"/>
      <selection pane="topRight" activeCell="L2" sqref="L2"/>
    </sheetView>
  </sheetViews>
  <sheetFormatPr defaultColWidth="14.453125" defaultRowHeight="15" customHeight="1"/>
  <cols>
    <col min="1" max="1" width="5.81640625" customWidth="1"/>
    <col min="2" max="2" width="13.453125" customWidth="1"/>
    <col min="3" max="3" width="8.81640625" customWidth="1"/>
    <col min="4" max="4" width="15.26953125" customWidth="1"/>
    <col min="5" max="5" width="25.26953125" customWidth="1"/>
    <col min="7" max="7" width="22.26953125" customWidth="1"/>
    <col min="8" max="8" width="24.54296875" customWidth="1"/>
    <col min="10" max="10" width="21.54296875" customWidth="1"/>
    <col min="11" max="11" width="12" customWidth="1"/>
    <col min="12" max="12" width="16.81640625" customWidth="1"/>
    <col min="14" max="14" width="23.26953125" customWidth="1"/>
    <col min="15" max="15" width="14.08984375" customWidth="1"/>
  </cols>
  <sheetData>
    <row r="1" spans="1:16">
      <c r="A1" s="2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</v>
      </c>
      <c r="G1" s="1"/>
      <c r="H1" s="1" t="s">
        <v>11</v>
      </c>
      <c r="I1" s="1" t="s">
        <v>13</v>
      </c>
      <c r="J1" s="1"/>
      <c r="K1" s="1" t="s">
        <v>16</v>
      </c>
      <c r="L1" s="1" t="s">
        <v>18</v>
      </c>
      <c r="M1" s="1"/>
      <c r="N1" s="1" t="s">
        <v>20</v>
      </c>
      <c r="O1" s="2"/>
      <c r="P1" s="2"/>
    </row>
    <row r="2" spans="1:16">
      <c r="A2" s="6">
        <f>Data!A2</f>
        <v>0.27083333333333331</v>
      </c>
      <c r="B2" s="7">
        <f>Data!C2</f>
        <v>3.2850241545893724</v>
      </c>
      <c r="C2" s="2">
        <v>0</v>
      </c>
      <c r="D2" s="2">
        <f t="shared" ref="D2:D27" si="0">C2/100*$O$5</f>
        <v>0</v>
      </c>
      <c r="E2" s="2">
        <f t="shared" ref="E2:E19" si="1">D2*$O$9*$O$12</f>
        <v>0</v>
      </c>
      <c r="F2" s="2">
        <f>E2</f>
        <v>0</v>
      </c>
      <c r="G2" s="2"/>
      <c r="H2" s="9">
        <f t="shared" ref="H2:H19" si="2">D2*$O$10*$O$13</f>
        <v>0</v>
      </c>
      <c r="I2" s="2">
        <f>H2</f>
        <v>0</v>
      </c>
      <c r="J2" s="2"/>
      <c r="K2" s="2">
        <f t="shared" ref="K2:K35" si="3">F2+I2</f>
        <v>0</v>
      </c>
      <c r="L2" s="2">
        <f t="shared" ref="L2:L34" si="4">K2+$O$23</f>
        <v>50</v>
      </c>
      <c r="M2" s="2"/>
      <c r="N2" s="2"/>
      <c r="O2" s="2"/>
      <c r="P2" s="2"/>
    </row>
    <row r="3" spans="1:16">
      <c r="A3" s="6">
        <f>Data!A3</f>
        <v>0.29166666666666669</v>
      </c>
      <c r="B3" s="7">
        <f>Data!C3</f>
        <v>4.7342995169082132</v>
      </c>
      <c r="C3" s="2">
        <v>2</v>
      </c>
      <c r="D3" s="2">
        <f t="shared" si="0"/>
        <v>6</v>
      </c>
      <c r="E3" s="2">
        <f t="shared" si="1"/>
        <v>9</v>
      </c>
      <c r="F3" s="2">
        <f>E3+E2</f>
        <v>9</v>
      </c>
      <c r="G3" s="2"/>
      <c r="H3" s="9">
        <f t="shared" si="2"/>
        <v>21</v>
      </c>
      <c r="I3" s="2">
        <f>H3+H2</f>
        <v>21</v>
      </c>
      <c r="J3" s="2"/>
      <c r="K3" s="2">
        <f t="shared" si="3"/>
        <v>30</v>
      </c>
      <c r="L3" s="2">
        <f t="shared" si="4"/>
        <v>80</v>
      </c>
      <c r="M3" s="2"/>
      <c r="N3" s="1" t="s">
        <v>26</v>
      </c>
      <c r="O3" s="4">
        <v>1000</v>
      </c>
      <c r="P3" s="1"/>
    </row>
    <row r="4" spans="1:16">
      <c r="A4" s="6">
        <f>Data!A4</f>
        <v>0.3125</v>
      </c>
      <c r="B4" s="7">
        <f>Data!C4</f>
        <v>11.304347826086957</v>
      </c>
      <c r="C4" s="2">
        <v>7</v>
      </c>
      <c r="D4" s="2">
        <f t="shared" si="0"/>
        <v>21.000000000000004</v>
      </c>
      <c r="E4" s="2">
        <f t="shared" si="1"/>
        <v>31.500000000000007</v>
      </c>
      <c r="F4" s="2">
        <f>E4+E3+E2</f>
        <v>40.500000000000007</v>
      </c>
      <c r="G4" s="2"/>
      <c r="H4" s="9">
        <f t="shared" si="2"/>
        <v>73.500000000000014</v>
      </c>
      <c r="I4" s="2">
        <f>H4+H3+H2</f>
        <v>94.500000000000014</v>
      </c>
      <c r="J4" s="2"/>
      <c r="K4" s="2">
        <f t="shared" si="3"/>
        <v>135.00000000000003</v>
      </c>
      <c r="L4" s="2">
        <f t="shared" si="4"/>
        <v>185.00000000000003</v>
      </c>
      <c r="M4" s="2"/>
      <c r="N4" s="1" t="s">
        <v>27</v>
      </c>
      <c r="O4" s="4">
        <v>0.3</v>
      </c>
      <c r="P4" s="1"/>
    </row>
    <row r="5" spans="1:16">
      <c r="A5" s="6">
        <f>Data!A5</f>
        <v>0.33333333333333331</v>
      </c>
      <c r="B5" s="7">
        <f>Data!C5</f>
        <v>20.289855072463769</v>
      </c>
      <c r="C5" s="2">
        <v>10</v>
      </c>
      <c r="D5" s="2">
        <f t="shared" si="0"/>
        <v>30</v>
      </c>
      <c r="E5" s="2">
        <f t="shared" si="1"/>
        <v>45</v>
      </c>
      <c r="F5" s="2">
        <f>E5+E4+E3+E2</f>
        <v>85.5</v>
      </c>
      <c r="G5" s="2"/>
      <c r="H5" s="9">
        <f t="shared" si="2"/>
        <v>105</v>
      </c>
      <c r="I5" s="2">
        <f>H5+H4+H3+H2</f>
        <v>199.5</v>
      </c>
      <c r="J5" s="2"/>
      <c r="K5" s="2">
        <f t="shared" si="3"/>
        <v>285</v>
      </c>
      <c r="L5" s="2">
        <f t="shared" si="4"/>
        <v>335</v>
      </c>
      <c r="M5" s="2"/>
      <c r="N5" s="1" t="s">
        <v>29</v>
      </c>
      <c r="O5" s="4">
        <f>O4*O3</f>
        <v>300</v>
      </c>
      <c r="P5" s="1"/>
    </row>
    <row r="6" spans="1:16">
      <c r="A6" s="6">
        <f>Data!A6</f>
        <v>0.35416666666666669</v>
      </c>
      <c r="B6" s="7">
        <f>Data!C6</f>
        <v>30.724637681159422</v>
      </c>
      <c r="C6" s="2">
        <v>12</v>
      </c>
      <c r="D6" s="2">
        <f t="shared" si="0"/>
        <v>36</v>
      </c>
      <c r="E6" s="2">
        <f t="shared" si="1"/>
        <v>54</v>
      </c>
      <c r="F6" s="11">
        <f>E6+E5+E4+E3+E2</f>
        <v>139.5</v>
      </c>
      <c r="G6" s="2"/>
      <c r="H6" s="9">
        <f t="shared" si="2"/>
        <v>126</v>
      </c>
      <c r="I6" s="2">
        <f>H6+H5+H4+H3+H2</f>
        <v>325.5</v>
      </c>
      <c r="J6" s="2"/>
      <c r="K6" s="2">
        <f t="shared" si="3"/>
        <v>465</v>
      </c>
      <c r="L6" s="2">
        <f t="shared" si="4"/>
        <v>515</v>
      </c>
      <c r="M6" s="2"/>
      <c r="N6" s="1" t="s">
        <v>31</v>
      </c>
      <c r="O6" s="1"/>
      <c r="P6" s="1"/>
    </row>
    <row r="7" spans="1:16">
      <c r="A7" s="6">
        <f>Data!A7</f>
        <v>0.375</v>
      </c>
      <c r="B7" s="7">
        <f>Data!C7</f>
        <v>40.193236714975846</v>
      </c>
      <c r="C7" s="2">
        <v>10</v>
      </c>
      <c r="D7" s="2">
        <f t="shared" si="0"/>
        <v>30</v>
      </c>
      <c r="E7" s="2">
        <f t="shared" si="1"/>
        <v>45</v>
      </c>
      <c r="F7" s="2">
        <f>E7+E6+E5+E4+E3+E2</f>
        <v>184.5</v>
      </c>
      <c r="G7" s="2"/>
      <c r="H7" s="9">
        <f t="shared" si="2"/>
        <v>105</v>
      </c>
      <c r="I7" s="2">
        <f>H7+H6+H5+H4+H3+H2</f>
        <v>430.5</v>
      </c>
      <c r="J7" s="2"/>
      <c r="K7" s="2">
        <f t="shared" si="3"/>
        <v>615</v>
      </c>
      <c r="L7" s="2">
        <f t="shared" si="4"/>
        <v>665</v>
      </c>
      <c r="M7" s="2"/>
      <c r="N7" s="2" t="s">
        <v>32</v>
      </c>
    </row>
    <row r="8" spans="1:16">
      <c r="A8" s="6">
        <f>Data!A8</f>
        <v>0.39583333333333331</v>
      </c>
      <c r="B8" s="7">
        <f>Data!C8</f>
        <v>46.280193236714979</v>
      </c>
      <c r="C8" s="2">
        <v>7</v>
      </c>
      <c r="D8" s="2">
        <f t="shared" si="0"/>
        <v>21.000000000000004</v>
      </c>
      <c r="E8" s="2">
        <f t="shared" si="1"/>
        <v>31.500000000000007</v>
      </c>
      <c r="F8" s="2">
        <f>E8+E7+E6+E5+E4+E3+E2</f>
        <v>216</v>
      </c>
      <c r="G8" s="2"/>
      <c r="H8" s="9">
        <f t="shared" si="2"/>
        <v>73.500000000000014</v>
      </c>
      <c r="I8" s="2">
        <f>H8+H7+H6+H5+H4+H3+H2</f>
        <v>504</v>
      </c>
      <c r="J8" s="2"/>
      <c r="K8" s="2">
        <f t="shared" si="3"/>
        <v>720</v>
      </c>
      <c r="L8" s="2">
        <f t="shared" si="4"/>
        <v>770</v>
      </c>
      <c r="M8" s="2"/>
      <c r="P8" s="1"/>
    </row>
    <row r="9" spans="1:16">
      <c r="A9" s="6">
        <f>Data!A9</f>
        <v>0.41666666666666669</v>
      </c>
      <c r="B9" s="7">
        <f>Data!C9</f>
        <v>50.531400966183568</v>
      </c>
      <c r="C9" s="2">
        <v>5</v>
      </c>
      <c r="D9" s="2">
        <f t="shared" si="0"/>
        <v>15</v>
      </c>
      <c r="E9" s="2">
        <f t="shared" si="1"/>
        <v>22.5</v>
      </c>
      <c r="F9" s="2">
        <f>E9+E8+E7+E6+E5+E4+E3+E2</f>
        <v>238.5</v>
      </c>
      <c r="G9" s="2"/>
      <c r="H9" s="9">
        <f t="shared" si="2"/>
        <v>52.5</v>
      </c>
      <c r="I9" s="2">
        <f t="shared" ref="I9:I35" si="5">H9+H8+H7+H6+H5+H4+H3+H2</f>
        <v>556.5</v>
      </c>
      <c r="J9" s="2"/>
      <c r="K9" s="2">
        <f t="shared" si="3"/>
        <v>795</v>
      </c>
      <c r="L9" s="2">
        <f t="shared" si="4"/>
        <v>845</v>
      </c>
      <c r="M9" s="2"/>
      <c r="N9" s="1" t="s">
        <v>33</v>
      </c>
      <c r="O9" s="4">
        <v>0.5</v>
      </c>
      <c r="P9" s="1"/>
    </row>
    <row r="10" spans="1:16">
      <c r="A10" s="6">
        <f>Data!A10</f>
        <v>0.4375</v>
      </c>
      <c r="B10" s="7">
        <f>Data!C10</f>
        <v>53.333333333333336</v>
      </c>
      <c r="C10" s="2">
        <v>3</v>
      </c>
      <c r="D10" s="2">
        <f t="shared" si="0"/>
        <v>9</v>
      </c>
      <c r="E10" s="2">
        <f t="shared" si="1"/>
        <v>13.5</v>
      </c>
      <c r="F10" s="2">
        <f>E10+E9+E8+E7+E6+E5+E4+E3+E2</f>
        <v>252</v>
      </c>
      <c r="G10" s="2"/>
      <c r="H10" s="9">
        <f t="shared" si="2"/>
        <v>31.5</v>
      </c>
      <c r="I10" s="2">
        <f t="shared" si="5"/>
        <v>588</v>
      </c>
      <c r="J10" s="2"/>
      <c r="K10" s="2">
        <f t="shared" si="3"/>
        <v>840</v>
      </c>
      <c r="L10" s="2">
        <f t="shared" si="4"/>
        <v>890</v>
      </c>
      <c r="M10" s="2"/>
      <c r="N10" s="1" t="s">
        <v>34</v>
      </c>
      <c r="O10" s="4">
        <v>0.5</v>
      </c>
      <c r="P10" s="1"/>
    </row>
    <row r="11" spans="1:16">
      <c r="A11" s="6">
        <f>Data!A11</f>
        <v>0.45833333333333331</v>
      </c>
      <c r="B11" s="7">
        <f>Data!C11</f>
        <v>56.135265700483096</v>
      </c>
      <c r="C11" s="2">
        <v>3</v>
      </c>
      <c r="D11" s="2">
        <f t="shared" si="0"/>
        <v>9</v>
      </c>
      <c r="E11" s="2">
        <f t="shared" si="1"/>
        <v>13.5</v>
      </c>
      <c r="F11" s="2">
        <f>E11+E10+E9+E8+E7+E6+E5+E4+E3+E2</f>
        <v>265.5</v>
      </c>
      <c r="G11" s="2"/>
      <c r="H11" s="9">
        <f t="shared" si="2"/>
        <v>31.5</v>
      </c>
      <c r="I11" s="2">
        <f t="shared" si="5"/>
        <v>598.5</v>
      </c>
      <c r="J11" s="2" t="s">
        <v>35</v>
      </c>
      <c r="K11" s="2">
        <f t="shared" si="3"/>
        <v>864</v>
      </c>
      <c r="L11" s="2">
        <f t="shared" si="4"/>
        <v>914</v>
      </c>
      <c r="M11" s="2"/>
      <c r="N11" s="1"/>
      <c r="O11" s="1"/>
      <c r="P11" s="1"/>
    </row>
    <row r="12" spans="1:16">
      <c r="A12" s="6">
        <f>Data!A12</f>
        <v>0.47916666666666702</v>
      </c>
      <c r="B12" s="7">
        <f>Data!C12</f>
        <v>55.072463768115945</v>
      </c>
      <c r="C12" s="2">
        <v>0</v>
      </c>
      <c r="D12" s="2">
        <f t="shared" si="0"/>
        <v>0</v>
      </c>
      <c r="E12" s="2">
        <f t="shared" si="1"/>
        <v>0</v>
      </c>
      <c r="F12" s="9">
        <f>E12+E11+E10+E9+E8+E7+E6+E5+E4+E3+E2</f>
        <v>265.5</v>
      </c>
      <c r="G12" s="2"/>
      <c r="H12" s="9">
        <f t="shared" si="2"/>
        <v>0</v>
      </c>
      <c r="I12" s="2">
        <f t="shared" si="5"/>
        <v>525</v>
      </c>
      <c r="J12" s="2" t="s">
        <v>36</v>
      </c>
      <c r="K12" s="2">
        <f t="shared" si="3"/>
        <v>790.5</v>
      </c>
      <c r="L12" s="2">
        <f t="shared" si="4"/>
        <v>840.5</v>
      </c>
      <c r="M12" s="2"/>
      <c r="N12" s="1" t="s">
        <v>37</v>
      </c>
      <c r="O12" s="4">
        <v>3</v>
      </c>
      <c r="P12" s="1"/>
    </row>
    <row r="13" spans="1:16">
      <c r="A13" s="6">
        <f>Data!A13</f>
        <v>0.5</v>
      </c>
      <c r="B13" s="7">
        <f>Data!C13</f>
        <v>55.072463768115945</v>
      </c>
      <c r="C13" s="2">
        <v>0</v>
      </c>
      <c r="D13" s="2">
        <f t="shared" si="0"/>
        <v>0</v>
      </c>
      <c r="E13" s="2">
        <f t="shared" si="1"/>
        <v>0</v>
      </c>
      <c r="F13" s="9">
        <f>E13+E12+E11+E10+E9+E8+E7+E6+E5+E4+E3+E2</f>
        <v>265.5</v>
      </c>
      <c r="G13" s="2"/>
      <c r="H13" s="9">
        <f t="shared" si="2"/>
        <v>0</v>
      </c>
      <c r="I13" s="2">
        <f t="shared" si="5"/>
        <v>420</v>
      </c>
      <c r="J13" s="2" t="s">
        <v>38</v>
      </c>
      <c r="K13" s="2">
        <f t="shared" si="3"/>
        <v>685.5</v>
      </c>
      <c r="L13" s="2">
        <f t="shared" si="4"/>
        <v>735.5</v>
      </c>
      <c r="M13" s="2"/>
      <c r="N13" s="1" t="s">
        <v>39</v>
      </c>
      <c r="O13" s="4">
        <v>7</v>
      </c>
      <c r="P13" s="1"/>
    </row>
    <row r="14" spans="1:16">
      <c r="A14" s="6">
        <f>Data!A14</f>
        <v>0.52083333333333304</v>
      </c>
      <c r="B14" s="7">
        <f>Data!C14</f>
        <v>55.072463768115945</v>
      </c>
      <c r="C14" s="2">
        <v>0</v>
      </c>
      <c r="D14" s="2">
        <f t="shared" si="0"/>
        <v>0</v>
      </c>
      <c r="E14" s="2">
        <f t="shared" si="1"/>
        <v>0</v>
      </c>
      <c r="F14" s="9">
        <f>E14+E13+E12+E11+E10+E9+E8+E7+E6+E5+E4+E3+E2</f>
        <v>265.5</v>
      </c>
      <c r="G14" s="2"/>
      <c r="H14" s="9">
        <f t="shared" si="2"/>
        <v>0</v>
      </c>
      <c r="I14" s="2">
        <f t="shared" si="5"/>
        <v>294</v>
      </c>
      <c r="J14" s="2" t="s">
        <v>40</v>
      </c>
      <c r="K14" s="2">
        <f t="shared" si="3"/>
        <v>559.5</v>
      </c>
      <c r="L14" s="2">
        <f t="shared" si="4"/>
        <v>609.5</v>
      </c>
      <c r="M14" s="2"/>
      <c r="N14" s="1"/>
      <c r="O14" s="1"/>
      <c r="P14" s="1"/>
    </row>
    <row r="15" spans="1:16">
      <c r="A15" s="6">
        <f>Data!A15</f>
        <v>0.54166666666666696</v>
      </c>
      <c r="B15" s="7">
        <f>Data!C15</f>
        <v>55.072463768115945</v>
      </c>
      <c r="C15" s="2">
        <v>0</v>
      </c>
      <c r="D15" s="2">
        <f t="shared" si="0"/>
        <v>0</v>
      </c>
      <c r="E15" s="2">
        <f t="shared" si="1"/>
        <v>0</v>
      </c>
      <c r="F15" s="9">
        <f>E15+E14+E13+E12+E11+E10+E9+E8+E7+E6+E5+E4+E3+E2</f>
        <v>265.5</v>
      </c>
      <c r="G15" s="2"/>
      <c r="H15" s="9">
        <f t="shared" si="2"/>
        <v>0</v>
      </c>
      <c r="I15" s="2">
        <f t="shared" si="5"/>
        <v>189</v>
      </c>
      <c r="J15" s="2" t="s">
        <v>41</v>
      </c>
      <c r="K15" s="2">
        <f t="shared" si="3"/>
        <v>454.5</v>
      </c>
      <c r="L15" s="2">
        <f t="shared" si="4"/>
        <v>504.5</v>
      </c>
      <c r="M15" s="2"/>
      <c r="N15" s="1" t="s">
        <v>42</v>
      </c>
      <c r="O15" s="4">
        <v>8</v>
      </c>
      <c r="P15" s="1"/>
    </row>
    <row r="16" spans="1:16">
      <c r="A16" s="6">
        <f>Data!A16</f>
        <v>0.5625</v>
      </c>
      <c r="B16" s="7">
        <f>Data!C16</f>
        <v>55.072463768115945</v>
      </c>
      <c r="C16" s="2">
        <v>0</v>
      </c>
      <c r="D16" s="2">
        <f t="shared" si="0"/>
        <v>0</v>
      </c>
      <c r="E16" s="2">
        <f t="shared" si="1"/>
        <v>0</v>
      </c>
      <c r="F16" s="9">
        <f>E16+E15+E14+E13+E12+E11+E10+E9+E8+E7+E6+E5+E4+E3+E2</f>
        <v>265.5</v>
      </c>
      <c r="G16" s="2"/>
      <c r="H16" s="9">
        <f t="shared" si="2"/>
        <v>0</v>
      </c>
      <c r="I16" s="2">
        <f t="shared" si="5"/>
        <v>115.5</v>
      </c>
      <c r="J16" s="2" t="s">
        <v>43</v>
      </c>
      <c r="K16" s="2">
        <f t="shared" si="3"/>
        <v>381</v>
      </c>
      <c r="L16" s="2">
        <f t="shared" si="4"/>
        <v>431</v>
      </c>
      <c r="M16" s="2"/>
      <c r="N16" s="1" t="s">
        <v>44</v>
      </c>
      <c r="O16" s="4">
        <v>4</v>
      </c>
      <c r="P16" s="1"/>
    </row>
    <row r="17" spans="1:16">
      <c r="A17" s="6">
        <f>Data!A17</f>
        <v>0.58333333333333304</v>
      </c>
      <c r="B17" s="7">
        <f>Data!C17</f>
        <v>55.072463768115945</v>
      </c>
      <c r="C17" s="2">
        <v>0</v>
      </c>
      <c r="D17" s="2">
        <f t="shared" si="0"/>
        <v>0</v>
      </c>
      <c r="E17" s="2">
        <f t="shared" si="1"/>
        <v>0</v>
      </c>
      <c r="F17" s="9">
        <f t="shared" ref="F17:F35" si="6">E17+E16+E15+E14+E13+E12+E11+E10+E9+E8+E7+E6+E5+E4+E3+E2</f>
        <v>265.5</v>
      </c>
      <c r="G17" s="2"/>
      <c r="H17" s="9">
        <f t="shared" si="2"/>
        <v>0</v>
      </c>
      <c r="I17" s="2">
        <f t="shared" si="5"/>
        <v>63</v>
      </c>
      <c r="J17" s="2" t="s">
        <v>45</v>
      </c>
      <c r="K17" s="2">
        <f t="shared" si="3"/>
        <v>328.5</v>
      </c>
      <c r="L17" s="2">
        <f t="shared" si="4"/>
        <v>378.5</v>
      </c>
      <c r="M17" s="2"/>
      <c r="N17" s="1"/>
      <c r="O17" s="1"/>
      <c r="P17" s="1"/>
    </row>
    <row r="18" spans="1:16">
      <c r="A18" s="6">
        <f>Data!A18</f>
        <v>0.60416666666666696</v>
      </c>
      <c r="B18" s="7">
        <f>Data!C18</f>
        <v>55.072463768115945</v>
      </c>
      <c r="C18" s="2">
        <v>0</v>
      </c>
      <c r="D18" s="2">
        <f t="shared" si="0"/>
        <v>0</v>
      </c>
      <c r="E18" s="2">
        <f t="shared" si="1"/>
        <v>0</v>
      </c>
      <c r="F18" s="9">
        <f t="shared" si="6"/>
        <v>265.5</v>
      </c>
      <c r="G18" s="2"/>
      <c r="H18" s="9">
        <f t="shared" si="2"/>
        <v>0</v>
      </c>
      <c r="I18" s="2">
        <f t="shared" si="5"/>
        <v>31.5</v>
      </c>
      <c r="J18" s="2" t="s">
        <v>46</v>
      </c>
      <c r="K18" s="2">
        <f t="shared" si="3"/>
        <v>297</v>
      </c>
      <c r="L18" s="2">
        <f t="shared" si="4"/>
        <v>347</v>
      </c>
      <c r="M18" s="2"/>
      <c r="N18" s="1" t="s">
        <v>47</v>
      </c>
      <c r="O18" s="4">
        <v>6</v>
      </c>
      <c r="P18" s="1"/>
    </row>
    <row r="19" spans="1:16">
      <c r="A19" s="6">
        <f>Data!A19</f>
        <v>0.625</v>
      </c>
      <c r="B19" s="7">
        <f>Data!C19</f>
        <v>55.072463768115945</v>
      </c>
      <c r="C19" s="2">
        <v>0</v>
      </c>
      <c r="D19" s="2">
        <f t="shared" si="0"/>
        <v>0</v>
      </c>
      <c r="E19" s="2">
        <f t="shared" si="1"/>
        <v>0</v>
      </c>
      <c r="F19" s="9">
        <f t="shared" si="6"/>
        <v>256.5</v>
      </c>
      <c r="G19" s="2" t="s">
        <v>48</v>
      </c>
      <c r="H19" s="9">
        <f t="shared" si="2"/>
        <v>0</v>
      </c>
      <c r="I19" s="2">
        <f t="shared" si="5"/>
        <v>0</v>
      </c>
      <c r="J19" s="2" t="s">
        <v>49</v>
      </c>
      <c r="K19" s="2">
        <f t="shared" si="3"/>
        <v>256.5</v>
      </c>
      <c r="L19" s="2">
        <f t="shared" si="4"/>
        <v>306.5</v>
      </c>
      <c r="M19" s="2"/>
      <c r="N19" s="1" t="s">
        <v>50</v>
      </c>
      <c r="O19" s="4">
        <v>23</v>
      </c>
      <c r="P19" s="1"/>
    </row>
    <row r="20" spans="1:16">
      <c r="A20" s="6">
        <f>Data!A20</f>
        <v>0.64583333333333337</v>
      </c>
      <c r="B20" s="7">
        <f>Data!C20</f>
        <v>54.106280193236714</v>
      </c>
      <c r="C20" s="2">
        <v>1</v>
      </c>
      <c r="D20" s="2">
        <f t="shared" si="0"/>
        <v>3</v>
      </c>
      <c r="E20" s="2">
        <v>0</v>
      </c>
      <c r="F20" s="9">
        <f t="shared" si="6"/>
        <v>225</v>
      </c>
      <c r="G20" s="2" t="s">
        <v>51</v>
      </c>
      <c r="H20" s="9">
        <f t="shared" ref="H20:H35" si="7">D20*$O$13</f>
        <v>21</v>
      </c>
      <c r="I20" s="2">
        <f t="shared" si="5"/>
        <v>21</v>
      </c>
      <c r="J20" s="2" t="s">
        <v>52</v>
      </c>
      <c r="K20" s="2">
        <f t="shared" si="3"/>
        <v>246</v>
      </c>
      <c r="L20" s="2">
        <f t="shared" si="4"/>
        <v>296</v>
      </c>
      <c r="M20" s="2"/>
    </row>
    <row r="21" spans="1:16">
      <c r="A21" s="6">
        <f>Data!A21</f>
        <v>0.66666666666666663</v>
      </c>
      <c r="B21" s="7">
        <f>Data!C21</f>
        <v>49.565217391304351</v>
      </c>
      <c r="C21" s="2">
        <v>1</v>
      </c>
      <c r="D21" s="2">
        <f t="shared" si="0"/>
        <v>3</v>
      </c>
      <c r="E21" s="2">
        <v>0</v>
      </c>
      <c r="F21" s="9">
        <f t="shared" si="6"/>
        <v>180</v>
      </c>
      <c r="G21" s="2" t="s">
        <v>53</v>
      </c>
      <c r="H21" s="9">
        <f t="shared" si="7"/>
        <v>21</v>
      </c>
      <c r="I21" s="2">
        <f t="shared" si="5"/>
        <v>42</v>
      </c>
      <c r="J21" s="2" t="s">
        <v>54</v>
      </c>
      <c r="K21" s="2">
        <f t="shared" si="3"/>
        <v>222</v>
      </c>
      <c r="L21" s="2">
        <f t="shared" si="4"/>
        <v>272</v>
      </c>
      <c r="M21" s="2"/>
      <c r="N21" s="1" t="s">
        <v>55</v>
      </c>
      <c r="O21" s="4">
        <v>30</v>
      </c>
    </row>
    <row r="22" spans="1:16">
      <c r="A22" s="6">
        <f>Data!A22</f>
        <v>0.6875</v>
      </c>
      <c r="B22" s="7">
        <f>Data!C22</f>
        <v>47.053140096618357</v>
      </c>
      <c r="C22" s="2">
        <v>1</v>
      </c>
      <c r="D22" s="2">
        <f t="shared" si="0"/>
        <v>3</v>
      </c>
      <c r="E22" s="2">
        <v>0</v>
      </c>
      <c r="F22" s="9">
        <f t="shared" si="6"/>
        <v>126</v>
      </c>
      <c r="G22" s="2" t="s">
        <v>56</v>
      </c>
      <c r="H22" s="9">
        <f t="shared" si="7"/>
        <v>21</v>
      </c>
      <c r="I22" s="2">
        <f t="shared" si="5"/>
        <v>63</v>
      </c>
      <c r="J22" s="2" t="s">
        <v>57</v>
      </c>
      <c r="K22" s="2">
        <f t="shared" si="3"/>
        <v>189</v>
      </c>
      <c r="L22" s="2">
        <f t="shared" si="4"/>
        <v>239</v>
      </c>
      <c r="M22" s="2"/>
      <c r="N22" s="1" t="s">
        <v>58</v>
      </c>
      <c r="O22" s="4">
        <f>(O19-O18)/O21</f>
        <v>0.56666666666666665</v>
      </c>
      <c r="P22" s="3" t="s">
        <v>59</v>
      </c>
    </row>
    <row r="23" spans="1:16">
      <c r="A23" s="6">
        <f>Data!A23</f>
        <v>0.70833333333333304</v>
      </c>
      <c r="B23" s="7">
        <f>Data!C23</f>
        <v>37.971014492753625</v>
      </c>
      <c r="C23" s="2">
        <v>1</v>
      </c>
      <c r="D23" s="2">
        <f t="shared" si="0"/>
        <v>3</v>
      </c>
      <c r="E23" s="2">
        <v>0</v>
      </c>
      <c r="F23" s="9">
        <f t="shared" si="6"/>
        <v>81</v>
      </c>
      <c r="G23" s="2" t="s">
        <v>60</v>
      </c>
      <c r="H23" s="9">
        <f t="shared" si="7"/>
        <v>21</v>
      </c>
      <c r="I23" s="2">
        <f t="shared" si="5"/>
        <v>84</v>
      </c>
      <c r="J23" s="2" t="s">
        <v>61</v>
      </c>
      <c r="K23" s="2">
        <f t="shared" si="3"/>
        <v>165</v>
      </c>
      <c r="L23" s="2">
        <f t="shared" si="4"/>
        <v>215</v>
      </c>
      <c r="M23" s="2"/>
      <c r="N23" s="12" t="s">
        <v>62</v>
      </c>
      <c r="O23" s="12">
        <v>50</v>
      </c>
    </row>
    <row r="24" spans="1:16">
      <c r="A24" s="6">
        <f>Data!A24</f>
        <v>0.72916666666666696</v>
      </c>
      <c r="B24" s="7">
        <f>Data!C24</f>
        <v>29.178743961352655</v>
      </c>
      <c r="C24" s="2">
        <v>1</v>
      </c>
      <c r="D24" s="2">
        <f t="shared" si="0"/>
        <v>3</v>
      </c>
      <c r="E24" s="2">
        <v>0</v>
      </c>
      <c r="F24" s="9">
        <f t="shared" si="6"/>
        <v>49.5</v>
      </c>
      <c r="G24" s="2" t="s">
        <v>63</v>
      </c>
      <c r="H24" s="9">
        <f t="shared" si="7"/>
        <v>21</v>
      </c>
      <c r="I24" s="2">
        <f t="shared" si="5"/>
        <v>105</v>
      </c>
      <c r="J24" s="2" t="s">
        <v>64</v>
      </c>
      <c r="K24" s="2">
        <f t="shared" si="3"/>
        <v>154.5</v>
      </c>
      <c r="L24" s="2">
        <f t="shared" si="4"/>
        <v>204.5</v>
      </c>
      <c r="M24" s="2"/>
      <c r="N24" s="2"/>
      <c r="O24" s="2"/>
      <c r="P24" s="2"/>
    </row>
    <row r="25" spans="1:16">
      <c r="A25" s="6">
        <f>Data!A25</f>
        <v>0.75</v>
      </c>
      <c r="B25" s="7">
        <f>Data!C25</f>
        <v>20.676328502415458</v>
      </c>
      <c r="C25" s="2">
        <v>1</v>
      </c>
      <c r="D25" s="2">
        <f t="shared" si="0"/>
        <v>3</v>
      </c>
      <c r="E25" s="2">
        <v>0</v>
      </c>
      <c r="F25" s="9">
        <f t="shared" si="6"/>
        <v>27</v>
      </c>
      <c r="G25" s="2" t="s">
        <v>71</v>
      </c>
      <c r="H25" s="9">
        <f t="shared" si="7"/>
        <v>21</v>
      </c>
      <c r="I25" s="2">
        <f t="shared" si="5"/>
        <v>126</v>
      </c>
      <c r="J25" s="2" t="s">
        <v>72</v>
      </c>
      <c r="K25" s="2">
        <f t="shared" si="3"/>
        <v>153</v>
      </c>
      <c r="L25" s="2">
        <f t="shared" si="4"/>
        <v>203</v>
      </c>
      <c r="M25" s="2"/>
      <c r="N25" s="2"/>
      <c r="O25" s="2"/>
      <c r="P25" s="2"/>
    </row>
    <row r="26" spans="1:16">
      <c r="A26" s="6">
        <f>Data!A26</f>
        <v>0.77083333333333404</v>
      </c>
      <c r="B26" s="7">
        <f>Data!C26</f>
        <v>13.140096618357489</v>
      </c>
      <c r="C26" s="2">
        <v>1</v>
      </c>
      <c r="D26" s="2">
        <f t="shared" si="0"/>
        <v>3</v>
      </c>
      <c r="E26" s="2">
        <v>0</v>
      </c>
      <c r="F26" s="9">
        <f t="shared" si="6"/>
        <v>13.5</v>
      </c>
      <c r="G26" s="2" t="s">
        <v>73</v>
      </c>
      <c r="H26" s="9">
        <f t="shared" si="7"/>
        <v>21</v>
      </c>
      <c r="I26" s="2">
        <f t="shared" si="5"/>
        <v>147</v>
      </c>
      <c r="J26" s="2" t="s">
        <v>74</v>
      </c>
      <c r="K26" s="2">
        <f t="shared" si="3"/>
        <v>160.5</v>
      </c>
      <c r="L26" s="2">
        <f t="shared" si="4"/>
        <v>210.5</v>
      </c>
      <c r="M26" s="2"/>
      <c r="N26" s="2"/>
      <c r="O26" s="2"/>
      <c r="P26" s="2"/>
    </row>
    <row r="27" spans="1:16">
      <c r="A27" s="6">
        <f>Data!A27</f>
        <v>0.79166666666666696</v>
      </c>
      <c r="B27" s="7">
        <f>Data!C27</f>
        <v>7.3429951690821254</v>
      </c>
      <c r="C27" s="2">
        <v>0</v>
      </c>
      <c r="D27" s="2">
        <f t="shared" si="0"/>
        <v>0</v>
      </c>
      <c r="E27" s="2">
        <v>0</v>
      </c>
      <c r="F27" s="9">
        <f t="shared" si="6"/>
        <v>0</v>
      </c>
      <c r="G27" s="2" t="s">
        <v>75</v>
      </c>
      <c r="H27" s="9">
        <f t="shared" si="7"/>
        <v>0</v>
      </c>
      <c r="I27" s="2">
        <f t="shared" si="5"/>
        <v>147</v>
      </c>
      <c r="J27" s="2" t="s">
        <v>76</v>
      </c>
      <c r="K27" s="2">
        <f t="shared" si="3"/>
        <v>147</v>
      </c>
      <c r="L27" s="2">
        <f t="shared" si="4"/>
        <v>197</v>
      </c>
      <c r="M27" s="2"/>
      <c r="N27" s="2"/>
      <c r="O27" s="2"/>
      <c r="P27" s="2"/>
    </row>
    <row r="28" spans="1:16">
      <c r="A28" s="6">
        <v>0.8125</v>
      </c>
      <c r="B28" s="2"/>
      <c r="C28" s="2">
        <v>0</v>
      </c>
      <c r="D28" s="2">
        <v>0</v>
      </c>
      <c r="E28" s="2">
        <v>0</v>
      </c>
      <c r="F28" s="9">
        <f t="shared" si="6"/>
        <v>0</v>
      </c>
      <c r="G28" s="2"/>
      <c r="H28" s="9">
        <f t="shared" si="7"/>
        <v>0</v>
      </c>
      <c r="I28" s="2">
        <f t="shared" si="5"/>
        <v>126</v>
      </c>
      <c r="J28" s="2" t="s">
        <v>77</v>
      </c>
      <c r="K28" s="2">
        <f t="shared" si="3"/>
        <v>126</v>
      </c>
      <c r="L28" s="2">
        <f t="shared" si="4"/>
        <v>176</v>
      </c>
      <c r="M28" s="2"/>
      <c r="N28" s="2"/>
      <c r="O28" s="2"/>
      <c r="P28" s="2"/>
    </row>
    <row r="29" spans="1:16">
      <c r="A29" s="6">
        <v>0.83333333333333337</v>
      </c>
      <c r="B29" s="2"/>
      <c r="C29" s="2">
        <v>0</v>
      </c>
      <c r="D29" s="2">
        <v>0</v>
      </c>
      <c r="E29" s="2">
        <v>0</v>
      </c>
      <c r="F29" s="9">
        <f t="shared" si="6"/>
        <v>0</v>
      </c>
      <c r="G29" s="2"/>
      <c r="H29" s="9">
        <f t="shared" si="7"/>
        <v>0</v>
      </c>
      <c r="I29" s="2">
        <f t="shared" si="5"/>
        <v>105</v>
      </c>
      <c r="J29" s="2" t="s">
        <v>78</v>
      </c>
      <c r="K29" s="2">
        <f t="shared" si="3"/>
        <v>105</v>
      </c>
      <c r="L29" s="2">
        <f t="shared" si="4"/>
        <v>155</v>
      </c>
      <c r="M29" s="2"/>
      <c r="N29" s="2"/>
      <c r="O29" s="2"/>
      <c r="P29" s="2"/>
    </row>
    <row r="30" spans="1:16">
      <c r="A30" s="6">
        <v>0.85416666666666663</v>
      </c>
      <c r="B30" s="2"/>
      <c r="C30" s="2">
        <v>0</v>
      </c>
      <c r="D30" s="2">
        <v>0</v>
      </c>
      <c r="E30" s="2">
        <v>0</v>
      </c>
      <c r="F30" s="9">
        <f t="shared" si="6"/>
        <v>0</v>
      </c>
      <c r="G30" s="2"/>
      <c r="H30" s="9">
        <f t="shared" si="7"/>
        <v>0</v>
      </c>
      <c r="I30" s="2">
        <f t="shared" si="5"/>
        <v>84</v>
      </c>
      <c r="J30" s="2" t="s">
        <v>79</v>
      </c>
      <c r="K30" s="2">
        <f t="shared" si="3"/>
        <v>84</v>
      </c>
      <c r="L30" s="2">
        <f t="shared" si="4"/>
        <v>134</v>
      </c>
      <c r="M30" s="2"/>
      <c r="N30" s="2"/>
      <c r="O30" s="2"/>
      <c r="P30" s="2"/>
    </row>
    <row r="31" spans="1:16">
      <c r="A31" s="6">
        <v>0.875</v>
      </c>
      <c r="B31" s="2"/>
      <c r="C31" s="2">
        <v>0</v>
      </c>
      <c r="D31" s="2">
        <v>0</v>
      </c>
      <c r="E31" s="2">
        <v>0</v>
      </c>
      <c r="F31" s="9">
        <f t="shared" si="6"/>
        <v>0</v>
      </c>
      <c r="G31" s="2"/>
      <c r="H31" s="9">
        <f t="shared" si="7"/>
        <v>0</v>
      </c>
      <c r="I31" s="2">
        <f t="shared" si="5"/>
        <v>63</v>
      </c>
      <c r="J31" s="2" t="s">
        <v>80</v>
      </c>
      <c r="K31" s="2">
        <f t="shared" si="3"/>
        <v>63</v>
      </c>
      <c r="L31" s="2">
        <f t="shared" si="4"/>
        <v>113</v>
      </c>
      <c r="M31" s="2"/>
      <c r="N31" s="2"/>
      <c r="O31" s="2"/>
      <c r="P31" s="2"/>
    </row>
    <row r="32" spans="1:16">
      <c r="A32" s="6">
        <v>0.89583333333333337</v>
      </c>
      <c r="B32" s="2"/>
      <c r="C32" s="2">
        <v>0</v>
      </c>
      <c r="D32" s="2">
        <v>0</v>
      </c>
      <c r="E32" s="2">
        <v>0</v>
      </c>
      <c r="F32" s="9">
        <f t="shared" si="6"/>
        <v>0</v>
      </c>
      <c r="G32" s="2"/>
      <c r="H32" s="9">
        <f t="shared" si="7"/>
        <v>0</v>
      </c>
      <c r="I32" s="2">
        <f t="shared" si="5"/>
        <v>42</v>
      </c>
      <c r="J32" s="2" t="s">
        <v>81</v>
      </c>
      <c r="K32" s="2">
        <f t="shared" si="3"/>
        <v>42</v>
      </c>
      <c r="L32" s="2">
        <f t="shared" si="4"/>
        <v>92</v>
      </c>
      <c r="M32" s="2"/>
      <c r="N32" s="2"/>
      <c r="O32" s="2"/>
      <c r="P32" s="2"/>
    </row>
    <row r="33" spans="1:16">
      <c r="A33" s="6">
        <v>0.91666666666666663</v>
      </c>
      <c r="B33" s="2"/>
      <c r="C33" s="2">
        <v>0</v>
      </c>
      <c r="D33" s="2">
        <v>0</v>
      </c>
      <c r="E33" s="2">
        <v>0</v>
      </c>
      <c r="F33" s="9">
        <f t="shared" si="6"/>
        <v>0</v>
      </c>
      <c r="G33" s="2"/>
      <c r="H33" s="9">
        <f t="shared" si="7"/>
        <v>0</v>
      </c>
      <c r="I33" s="2">
        <f t="shared" si="5"/>
        <v>21</v>
      </c>
      <c r="J33" s="2" t="s">
        <v>82</v>
      </c>
      <c r="K33" s="2">
        <f t="shared" si="3"/>
        <v>21</v>
      </c>
      <c r="L33" s="2">
        <f t="shared" si="4"/>
        <v>71</v>
      </c>
      <c r="M33" s="2"/>
      <c r="N33" s="2"/>
      <c r="O33" s="2"/>
      <c r="P33" s="2"/>
    </row>
    <row r="34" spans="1:16">
      <c r="A34" s="6">
        <v>0.9375</v>
      </c>
      <c r="B34" s="2"/>
      <c r="C34" s="2">
        <v>0</v>
      </c>
      <c r="D34" s="2">
        <v>0</v>
      </c>
      <c r="E34" s="2">
        <v>0</v>
      </c>
      <c r="F34" s="9">
        <f t="shared" si="6"/>
        <v>0</v>
      </c>
      <c r="G34" s="2"/>
      <c r="H34" s="9">
        <f t="shared" si="7"/>
        <v>0</v>
      </c>
      <c r="I34" s="2">
        <f t="shared" si="5"/>
        <v>0</v>
      </c>
      <c r="J34" s="2" t="s">
        <v>83</v>
      </c>
      <c r="K34" s="2">
        <f t="shared" si="3"/>
        <v>0</v>
      </c>
      <c r="L34" s="2">
        <f t="shared" si="4"/>
        <v>50</v>
      </c>
      <c r="M34" s="2"/>
      <c r="N34" s="2"/>
      <c r="O34" s="2"/>
      <c r="P34" s="2"/>
    </row>
    <row r="35" spans="1:16">
      <c r="A35" s="6">
        <v>0.95833333333333337</v>
      </c>
      <c r="B35" s="2"/>
      <c r="C35" s="2">
        <v>0</v>
      </c>
      <c r="D35" s="2">
        <v>0</v>
      </c>
      <c r="E35" s="2">
        <v>0</v>
      </c>
      <c r="F35" s="9">
        <f t="shared" si="6"/>
        <v>0</v>
      </c>
      <c r="G35" s="2"/>
      <c r="H35" s="9">
        <f t="shared" si="7"/>
        <v>0</v>
      </c>
      <c r="I35" s="2">
        <f t="shared" si="5"/>
        <v>0</v>
      </c>
      <c r="J35" s="2" t="s">
        <v>85</v>
      </c>
      <c r="K35" s="2">
        <f t="shared" si="3"/>
        <v>0</v>
      </c>
      <c r="L35" s="2">
        <v>0</v>
      </c>
      <c r="M35" s="2"/>
      <c r="N35" s="2"/>
      <c r="O35" s="2"/>
      <c r="P35" s="2"/>
    </row>
    <row r="37" spans="1:16">
      <c r="L37" s="2">
        <f>SUM(L2:L35)</f>
        <v>12030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37"/>
  <sheetViews>
    <sheetView workbookViewId="0">
      <pane xSplit="1" topLeftCell="K1" activePane="topRight" state="frozen"/>
      <selection activeCell="C2" sqref="C2"/>
      <selection pane="topRight" activeCell="C2" sqref="C2"/>
    </sheetView>
  </sheetViews>
  <sheetFormatPr defaultColWidth="14.453125" defaultRowHeight="15" customHeight="1"/>
  <cols>
    <col min="1" max="1" width="5.81640625" customWidth="1"/>
    <col min="2" max="2" width="13.453125" customWidth="1"/>
    <col min="3" max="3" width="8.81640625" customWidth="1"/>
    <col min="4" max="4" width="15.26953125" customWidth="1"/>
    <col min="5" max="5" width="25.26953125" customWidth="1"/>
    <col min="7" max="7" width="22.26953125" customWidth="1"/>
    <col min="8" max="8" width="24.54296875" customWidth="1"/>
    <col min="10" max="10" width="21.54296875" customWidth="1"/>
    <col min="11" max="11" width="12" customWidth="1"/>
    <col min="12" max="12" width="16.81640625" customWidth="1"/>
    <col min="14" max="14" width="24" customWidth="1"/>
    <col min="15" max="15" width="14.453125" customWidth="1"/>
  </cols>
  <sheetData>
    <row r="1" spans="1:16">
      <c r="A1" s="2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</v>
      </c>
      <c r="G1" s="1"/>
      <c r="H1" s="1" t="s">
        <v>11</v>
      </c>
      <c r="I1" s="1" t="s">
        <v>13</v>
      </c>
      <c r="J1" s="1"/>
      <c r="K1" s="1" t="s">
        <v>16</v>
      </c>
      <c r="L1" s="1" t="s">
        <v>18</v>
      </c>
      <c r="M1" s="1"/>
      <c r="N1" s="1" t="s">
        <v>20</v>
      </c>
      <c r="O1" s="2"/>
      <c r="P1" s="2"/>
    </row>
    <row r="2" spans="1:16">
      <c r="A2" s="6">
        <f>Data!A2</f>
        <v>0.27083333333333331</v>
      </c>
      <c r="B2" s="7">
        <f>Data!C2</f>
        <v>3.2850241545893724</v>
      </c>
      <c r="C2" s="2">
        <v>0</v>
      </c>
      <c r="D2" s="2">
        <f t="shared" ref="D2:D27" si="0">C2/100*$O$5</f>
        <v>0</v>
      </c>
      <c r="E2" s="2">
        <f t="shared" ref="E2:E19" si="1">D2*$O$9*$O$12</f>
        <v>0</v>
      </c>
      <c r="F2" s="2">
        <f>E2</f>
        <v>0</v>
      </c>
      <c r="G2" s="2"/>
      <c r="H2" s="9">
        <f t="shared" ref="H2:H19" si="2">D2*$O$10*$O$13</f>
        <v>0</v>
      </c>
      <c r="I2" s="2">
        <f>H2</f>
        <v>0</v>
      </c>
      <c r="J2" s="2"/>
      <c r="K2" s="2">
        <f t="shared" ref="K2:K35" si="3">F2+I2</f>
        <v>0</v>
      </c>
      <c r="L2" s="2">
        <f t="shared" ref="L2:L34" si="4">K2+$O$23</f>
        <v>50</v>
      </c>
      <c r="M2" s="2"/>
      <c r="N2" s="2"/>
      <c r="O2" s="2"/>
      <c r="P2" s="2"/>
    </row>
    <row r="3" spans="1:16">
      <c r="A3" s="6">
        <f>Data!A3</f>
        <v>0.29166666666666669</v>
      </c>
      <c r="B3" s="7">
        <f>Data!C3</f>
        <v>4.7342995169082132</v>
      </c>
      <c r="C3" s="2">
        <v>2</v>
      </c>
      <c r="D3" s="2">
        <f t="shared" si="0"/>
        <v>8</v>
      </c>
      <c r="E3" s="2">
        <f t="shared" si="1"/>
        <v>12</v>
      </c>
      <c r="F3" s="2">
        <f>E3+E2</f>
        <v>12</v>
      </c>
      <c r="G3" s="2"/>
      <c r="H3" s="9">
        <f t="shared" si="2"/>
        <v>28</v>
      </c>
      <c r="I3" s="2">
        <f>H3+H2</f>
        <v>28</v>
      </c>
      <c r="J3" s="2"/>
      <c r="K3" s="2">
        <f t="shared" si="3"/>
        <v>40</v>
      </c>
      <c r="L3" s="2">
        <f t="shared" si="4"/>
        <v>90</v>
      </c>
      <c r="M3" s="2"/>
      <c r="N3" s="1" t="s">
        <v>26</v>
      </c>
      <c r="O3" s="4">
        <v>1000</v>
      </c>
      <c r="P3" s="1"/>
    </row>
    <row r="4" spans="1:16">
      <c r="A4" s="6">
        <f>Data!A4</f>
        <v>0.3125</v>
      </c>
      <c r="B4" s="7">
        <f>Data!C4</f>
        <v>11.304347826086957</v>
      </c>
      <c r="C4" s="2">
        <v>7</v>
      </c>
      <c r="D4" s="2">
        <f t="shared" si="0"/>
        <v>28.000000000000004</v>
      </c>
      <c r="E4" s="2">
        <f t="shared" si="1"/>
        <v>42.000000000000007</v>
      </c>
      <c r="F4" s="2">
        <f>E4+E3+E2</f>
        <v>54.000000000000007</v>
      </c>
      <c r="G4" s="2"/>
      <c r="H4" s="9">
        <f t="shared" si="2"/>
        <v>98.000000000000014</v>
      </c>
      <c r="I4" s="2">
        <f>H4+H3+H2</f>
        <v>126.00000000000001</v>
      </c>
      <c r="J4" s="2"/>
      <c r="K4" s="2">
        <f t="shared" si="3"/>
        <v>180.00000000000003</v>
      </c>
      <c r="L4" s="2">
        <f t="shared" si="4"/>
        <v>230.00000000000003</v>
      </c>
      <c r="M4" s="2"/>
      <c r="N4" s="1" t="s">
        <v>27</v>
      </c>
      <c r="O4" s="4">
        <v>0.4</v>
      </c>
      <c r="P4" s="1"/>
    </row>
    <row r="5" spans="1:16">
      <c r="A5" s="6">
        <f>Data!A5</f>
        <v>0.33333333333333331</v>
      </c>
      <c r="B5" s="7">
        <f>Data!C5</f>
        <v>20.289855072463769</v>
      </c>
      <c r="C5" s="2">
        <v>10</v>
      </c>
      <c r="D5" s="2">
        <f t="shared" si="0"/>
        <v>40</v>
      </c>
      <c r="E5" s="2">
        <f t="shared" si="1"/>
        <v>60</v>
      </c>
      <c r="F5" s="2">
        <f>E5+E4+E3+E2</f>
        <v>114</v>
      </c>
      <c r="G5" s="2"/>
      <c r="H5" s="9">
        <f t="shared" si="2"/>
        <v>140</v>
      </c>
      <c r="I5" s="2">
        <f>H5+H4+H3+H2</f>
        <v>266</v>
      </c>
      <c r="J5" s="2"/>
      <c r="K5" s="2">
        <f t="shared" si="3"/>
        <v>380</v>
      </c>
      <c r="L5" s="2">
        <f t="shared" si="4"/>
        <v>430</v>
      </c>
      <c r="M5" s="2"/>
      <c r="N5" s="1" t="s">
        <v>29</v>
      </c>
      <c r="O5" s="4">
        <f>O4*O3</f>
        <v>400</v>
      </c>
      <c r="P5" s="1"/>
    </row>
    <row r="6" spans="1:16">
      <c r="A6" s="6">
        <f>Data!A6</f>
        <v>0.35416666666666669</v>
      </c>
      <c r="B6" s="7">
        <f>Data!C6</f>
        <v>30.724637681159422</v>
      </c>
      <c r="C6" s="2">
        <v>12</v>
      </c>
      <c r="D6" s="2">
        <f t="shared" si="0"/>
        <v>48</v>
      </c>
      <c r="E6" s="2">
        <f t="shared" si="1"/>
        <v>72</v>
      </c>
      <c r="F6" s="11">
        <f>E6+E5+E4+E3+E2</f>
        <v>186</v>
      </c>
      <c r="G6" s="2"/>
      <c r="H6" s="9">
        <f t="shared" si="2"/>
        <v>168</v>
      </c>
      <c r="I6" s="2">
        <f>H6+H5+H4+H3+H2</f>
        <v>434</v>
      </c>
      <c r="J6" s="2"/>
      <c r="K6" s="2">
        <f t="shared" si="3"/>
        <v>620</v>
      </c>
      <c r="L6" s="2">
        <f t="shared" si="4"/>
        <v>670</v>
      </c>
      <c r="M6" s="2"/>
      <c r="N6" s="1" t="s">
        <v>31</v>
      </c>
      <c r="O6" s="1"/>
      <c r="P6" s="1"/>
    </row>
    <row r="7" spans="1:16">
      <c r="A7" s="6">
        <f>Data!A7</f>
        <v>0.375</v>
      </c>
      <c r="B7" s="7">
        <f>Data!C7</f>
        <v>40.193236714975846</v>
      </c>
      <c r="C7" s="2">
        <v>10</v>
      </c>
      <c r="D7" s="2">
        <f t="shared" si="0"/>
        <v>40</v>
      </c>
      <c r="E7" s="2">
        <f t="shared" si="1"/>
        <v>60</v>
      </c>
      <c r="F7" s="2">
        <f>E7+E6+E5+E4+E3+E2</f>
        <v>246</v>
      </c>
      <c r="G7" s="2"/>
      <c r="H7" s="9">
        <f t="shared" si="2"/>
        <v>140</v>
      </c>
      <c r="I7" s="2">
        <f>H7+H6+H5+H4+H3+H2</f>
        <v>574</v>
      </c>
      <c r="J7" s="2"/>
      <c r="K7" s="2">
        <f t="shared" si="3"/>
        <v>820</v>
      </c>
      <c r="L7" s="2">
        <f t="shared" si="4"/>
        <v>870</v>
      </c>
      <c r="M7" s="2"/>
      <c r="N7" s="2" t="s">
        <v>32</v>
      </c>
    </row>
    <row r="8" spans="1:16">
      <c r="A8" s="6">
        <f>Data!A8</f>
        <v>0.39583333333333331</v>
      </c>
      <c r="B8" s="7">
        <f>Data!C8</f>
        <v>46.280193236714979</v>
      </c>
      <c r="C8" s="2">
        <v>7</v>
      </c>
      <c r="D8" s="2">
        <f t="shared" si="0"/>
        <v>28.000000000000004</v>
      </c>
      <c r="E8" s="2">
        <f t="shared" si="1"/>
        <v>42.000000000000007</v>
      </c>
      <c r="F8" s="2">
        <f>E8+E7+E6+E5+E4+E3+E2</f>
        <v>288</v>
      </c>
      <c r="G8" s="2"/>
      <c r="H8" s="9">
        <f t="shared" si="2"/>
        <v>98.000000000000014</v>
      </c>
      <c r="I8" s="2">
        <f>H8+H7+H6+H5+H4+H3+H2</f>
        <v>672</v>
      </c>
      <c r="J8" s="2"/>
      <c r="K8" s="2">
        <f t="shared" si="3"/>
        <v>960</v>
      </c>
      <c r="L8" s="2">
        <f t="shared" si="4"/>
        <v>1010</v>
      </c>
      <c r="M8" s="2"/>
      <c r="P8" s="1"/>
    </row>
    <row r="9" spans="1:16">
      <c r="A9" s="6">
        <f>Data!A9</f>
        <v>0.41666666666666669</v>
      </c>
      <c r="B9" s="7">
        <f>Data!C9</f>
        <v>50.531400966183568</v>
      </c>
      <c r="C9" s="2">
        <v>5</v>
      </c>
      <c r="D9" s="2">
        <f t="shared" si="0"/>
        <v>20</v>
      </c>
      <c r="E9" s="2">
        <f t="shared" si="1"/>
        <v>30</v>
      </c>
      <c r="F9" s="2">
        <f>E9+E8+E7+E6+E5+E4+E3+E2</f>
        <v>318</v>
      </c>
      <c r="G9" s="2"/>
      <c r="H9" s="9">
        <f t="shared" si="2"/>
        <v>70</v>
      </c>
      <c r="I9" s="2">
        <f t="shared" ref="I9:I35" si="5">H9+H8+H7+H6+H5+H4+H3+H2</f>
        <v>742</v>
      </c>
      <c r="J9" s="2"/>
      <c r="K9" s="2">
        <f t="shared" si="3"/>
        <v>1060</v>
      </c>
      <c r="L9" s="2">
        <f t="shared" si="4"/>
        <v>1110</v>
      </c>
      <c r="M9" s="2"/>
      <c r="N9" s="1" t="s">
        <v>33</v>
      </c>
      <c r="O9" s="4">
        <v>0.5</v>
      </c>
      <c r="P9" s="1"/>
    </row>
    <row r="10" spans="1:16">
      <c r="A10" s="6">
        <f>Data!A10</f>
        <v>0.4375</v>
      </c>
      <c r="B10" s="7">
        <f>Data!C10</f>
        <v>53.333333333333336</v>
      </c>
      <c r="C10" s="2">
        <v>3</v>
      </c>
      <c r="D10" s="2">
        <f t="shared" si="0"/>
        <v>12</v>
      </c>
      <c r="E10" s="2">
        <f t="shared" si="1"/>
        <v>18</v>
      </c>
      <c r="F10" s="2">
        <f>E10+E9+E8+E7+E6+E5+E4+E3+E2</f>
        <v>336</v>
      </c>
      <c r="G10" s="2"/>
      <c r="H10" s="9">
        <f t="shared" si="2"/>
        <v>42</v>
      </c>
      <c r="I10" s="2">
        <f t="shared" si="5"/>
        <v>784</v>
      </c>
      <c r="J10" s="2"/>
      <c r="K10" s="2">
        <f t="shared" si="3"/>
        <v>1120</v>
      </c>
      <c r="L10" s="2">
        <f t="shared" si="4"/>
        <v>1170</v>
      </c>
      <c r="M10" s="2"/>
      <c r="N10" s="1" t="s">
        <v>34</v>
      </c>
      <c r="O10" s="4">
        <v>0.5</v>
      </c>
      <c r="P10" s="1"/>
    </row>
    <row r="11" spans="1:16">
      <c r="A11" s="6">
        <f>Data!A11</f>
        <v>0.45833333333333331</v>
      </c>
      <c r="B11" s="7">
        <f>Data!C11</f>
        <v>56.135265700483096</v>
      </c>
      <c r="C11" s="2">
        <v>3</v>
      </c>
      <c r="D11" s="2">
        <f t="shared" si="0"/>
        <v>12</v>
      </c>
      <c r="E11" s="2">
        <f t="shared" si="1"/>
        <v>18</v>
      </c>
      <c r="F11" s="2">
        <f>E11+E10+E9+E8+E7+E6+E5+E4+E3+E2</f>
        <v>354</v>
      </c>
      <c r="G11" s="2"/>
      <c r="H11" s="9">
        <f t="shared" si="2"/>
        <v>42</v>
      </c>
      <c r="I11" s="2">
        <f t="shared" si="5"/>
        <v>798</v>
      </c>
      <c r="J11" s="2" t="s">
        <v>35</v>
      </c>
      <c r="K11" s="2">
        <f t="shared" si="3"/>
        <v>1152</v>
      </c>
      <c r="L11" s="2">
        <f t="shared" si="4"/>
        <v>1202</v>
      </c>
      <c r="M11" s="2"/>
      <c r="N11" s="1"/>
      <c r="O11" s="1"/>
      <c r="P11" s="1"/>
    </row>
    <row r="12" spans="1:16">
      <c r="A12" s="6">
        <f>Data!A12</f>
        <v>0.47916666666666702</v>
      </c>
      <c r="B12" s="7">
        <f>Data!C12</f>
        <v>55.072463768115945</v>
      </c>
      <c r="C12" s="2">
        <v>0</v>
      </c>
      <c r="D12" s="2">
        <f t="shared" si="0"/>
        <v>0</v>
      </c>
      <c r="E12" s="2">
        <f t="shared" si="1"/>
        <v>0</v>
      </c>
      <c r="F12" s="9">
        <f>E12+E11+E10+E9+E8+E7+E6+E5+E4+E3+E2</f>
        <v>354</v>
      </c>
      <c r="G12" s="2"/>
      <c r="H12" s="9">
        <f t="shared" si="2"/>
        <v>0</v>
      </c>
      <c r="I12" s="2">
        <f t="shared" si="5"/>
        <v>700</v>
      </c>
      <c r="J12" s="2" t="s">
        <v>36</v>
      </c>
      <c r="K12" s="2">
        <f t="shared" si="3"/>
        <v>1054</v>
      </c>
      <c r="L12" s="2">
        <f t="shared" si="4"/>
        <v>1104</v>
      </c>
      <c r="M12" s="2"/>
      <c r="N12" s="1" t="s">
        <v>37</v>
      </c>
      <c r="O12" s="4">
        <v>3</v>
      </c>
      <c r="P12" s="1"/>
    </row>
    <row r="13" spans="1:16">
      <c r="A13" s="6">
        <f>Data!A13</f>
        <v>0.5</v>
      </c>
      <c r="B13" s="7">
        <f>Data!C13</f>
        <v>55.072463768115945</v>
      </c>
      <c r="C13" s="2">
        <v>0</v>
      </c>
      <c r="D13" s="2">
        <f t="shared" si="0"/>
        <v>0</v>
      </c>
      <c r="E13" s="2">
        <f t="shared" si="1"/>
        <v>0</v>
      </c>
      <c r="F13" s="9">
        <f>E13+E12+E11+E10+E9+E8+E7+E6+E5+E4+E3+E2</f>
        <v>354</v>
      </c>
      <c r="G13" s="2"/>
      <c r="H13" s="9">
        <f t="shared" si="2"/>
        <v>0</v>
      </c>
      <c r="I13" s="2">
        <f t="shared" si="5"/>
        <v>560</v>
      </c>
      <c r="J13" s="2" t="s">
        <v>38</v>
      </c>
      <c r="K13" s="2">
        <f t="shared" si="3"/>
        <v>914</v>
      </c>
      <c r="L13" s="2">
        <f t="shared" si="4"/>
        <v>964</v>
      </c>
      <c r="M13" s="2"/>
      <c r="N13" s="1" t="s">
        <v>39</v>
      </c>
      <c r="O13" s="4">
        <v>7</v>
      </c>
      <c r="P13" s="1"/>
    </row>
    <row r="14" spans="1:16">
      <c r="A14" s="6">
        <f>Data!A14</f>
        <v>0.52083333333333304</v>
      </c>
      <c r="B14" s="7">
        <f>Data!C14</f>
        <v>55.072463768115945</v>
      </c>
      <c r="C14" s="2">
        <v>0</v>
      </c>
      <c r="D14" s="2">
        <f t="shared" si="0"/>
        <v>0</v>
      </c>
      <c r="E14" s="2">
        <f t="shared" si="1"/>
        <v>0</v>
      </c>
      <c r="F14" s="9">
        <f>E14+E13+E12+E11+E10+E9+E8+E7+E6+E5+E4+E3+E2</f>
        <v>354</v>
      </c>
      <c r="G14" s="2"/>
      <c r="H14" s="9">
        <f t="shared" si="2"/>
        <v>0</v>
      </c>
      <c r="I14" s="2">
        <f t="shared" si="5"/>
        <v>392</v>
      </c>
      <c r="J14" s="2" t="s">
        <v>40</v>
      </c>
      <c r="K14" s="2">
        <f t="shared" si="3"/>
        <v>746</v>
      </c>
      <c r="L14" s="2">
        <f t="shared" si="4"/>
        <v>796</v>
      </c>
      <c r="M14" s="2"/>
      <c r="N14" s="1"/>
      <c r="O14" s="1"/>
      <c r="P14" s="1"/>
    </row>
    <row r="15" spans="1:16">
      <c r="A15" s="6">
        <f>Data!A15</f>
        <v>0.54166666666666696</v>
      </c>
      <c r="B15" s="7">
        <f>Data!C15</f>
        <v>55.072463768115945</v>
      </c>
      <c r="C15" s="2">
        <v>0</v>
      </c>
      <c r="D15" s="2">
        <f t="shared" si="0"/>
        <v>0</v>
      </c>
      <c r="E15" s="2">
        <f t="shared" si="1"/>
        <v>0</v>
      </c>
      <c r="F15" s="9">
        <f>E15+E14+E13+E12+E11+E10+E9+E8+E7+E6+E5+E4+E3+E2</f>
        <v>354</v>
      </c>
      <c r="G15" s="2"/>
      <c r="H15" s="9">
        <f t="shared" si="2"/>
        <v>0</v>
      </c>
      <c r="I15" s="2">
        <f t="shared" si="5"/>
        <v>252</v>
      </c>
      <c r="J15" s="2" t="s">
        <v>41</v>
      </c>
      <c r="K15" s="2">
        <f t="shared" si="3"/>
        <v>606</v>
      </c>
      <c r="L15" s="2">
        <f t="shared" si="4"/>
        <v>656</v>
      </c>
      <c r="M15" s="2"/>
      <c r="N15" s="1" t="s">
        <v>42</v>
      </c>
      <c r="O15" s="4">
        <v>8</v>
      </c>
      <c r="P15" s="1"/>
    </row>
    <row r="16" spans="1:16">
      <c r="A16" s="6">
        <f>Data!A16</f>
        <v>0.5625</v>
      </c>
      <c r="B16" s="7">
        <f>Data!C16</f>
        <v>55.072463768115945</v>
      </c>
      <c r="C16" s="2">
        <v>0</v>
      </c>
      <c r="D16" s="2">
        <f t="shared" si="0"/>
        <v>0</v>
      </c>
      <c r="E16" s="2">
        <f t="shared" si="1"/>
        <v>0</v>
      </c>
      <c r="F16" s="9">
        <f>E16+E15+E14+E13+E12+E11+E10+E9+E8+E7+E6+E5+E4+E3+E2</f>
        <v>354</v>
      </c>
      <c r="G16" s="2"/>
      <c r="H16" s="9">
        <f t="shared" si="2"/>
        <v>0</v>
      </c>
      <c r="I16" s="2">
        <f t="shared" si="5"/>
        <v>154</v>
      </c>
      <c r="J16" s="2" t="s">
        <v>43</v>
      </c>
      <c r="K16" s="2">
        <f t="shared" si="3"/>
        <v>508</v>
      </c>
      <c r="L16" s="2">
        <f t="shared" si="4"/>
        <v>558</v>
      </c>
      <c r="M16" s="2"/>
      <c r="N16" s="1" t="s">
        <v>44</v>
      </c>
      <c r="O16" s="4">
        <v>4</v>
      </c>
      <c r="P16" s="1"/>
    </row>
    <row r="17" spans="1:16">
      <c r="A17" s="6">
        <f>Data!A17</f>
        <v>0.58333333333333304</v>
      </c>
      <c r="B17" s="7">
        <f>Data!C17</f>
        <v>55.072463768115945</v>
      </c>
      <c r="C17" s="2">
        <v>0</v>
      </c>
      <c r="D17" s="2">
        <f t="shared" si="0"/>
        <v>0</v>
      </c>
      <c r="E17" s="2">
        <f t="shared" si="1"/>
        <v>0</v>
      </c>
      <c r="F17" s="9">
        <f t="shared" ref="F17:F35" si="6">E17+E16+E15+E14+E13+E12+E11+E10+E9+E8+E7+E6+E5+E4+E3+E2</f>
        <v>354</v>
      </c>
      <c r="G17" s="2"/>
      <c r="H17" s="9">
        <f t="shared" si="2"/>
        <v>0</v>
      </c>
      <c r="I17" s="2">
        <f t="shared" si="5"/>
        <v>84</v>
      </c>
      <c r="J17" s="2" t="s">
        <v>45</v>
      </c>
      <c r="K17" s="2">
        <f t="shared" si="3"/>
        <v>438</v>
      </c>
      <c r="L17" s="2">
        <f t="shared" si="4"/>
        <v>488</v>
      </c>
      <c r="M17" s="2"/>
      <c r="N17" s="1"/>
      <c r="O17" s="1"/>
      <c r="P17" s="1"/>
    </row>
    <row r="18" spans="1:16">
      <c r="A18" s="6">
        <f>Data!A18</f>
        <v>0.60416666666666696</v>
      </c>
      <c r="B18" s="7">
        <f>Data!C18</f>
        <v>55.072463768115945</v>
      </c>
      <c r="C18" s="2">
        <v>0</v>
      </c>
      <c r="D18" s="2">
        <f t="shared" si="0"/>
        <v>0</v>
      </c>
      <c r="E18" s="2">
        <f t="shared" si="1"/>
        <v>0</v>
      </c>
      <c r="F18" s="9">
        <f t="shared" si="6"/>
        <v>354</v>
      </c>
      <c r="G18" s="2"/>
      <c r="H18" s="9">
        <f t="shared" si="2"/>
        <v>0</v>
      </c>
      <c r="I18" s="2">
        <f t="shared" si="5"/>
        <v>42</v>
      </c>
      <c r="J18" s="2" t="s">
        <v>46</v>
      </c>
      <c r="K18" s="2">
        <f t="shared" si="3"/>
        <v>396</v>
      </c>
      <c r="L18" s="2">
        <f t="shared" si="4"/>
        <v>446</v>
      </c>
      <c r="M18" s="2"/>
      <c r="N18" s="1" t="s">
        <v>47</v>
      </c>
      <c r="O18" s="4">
        <v>6</v>
      </c>
      <c r="P18" s="1"/>
    </row>
    <row r="19" spans="1:16">
      <c r="A19" s="6">
        <f>Data!A19</f>
        <v>0.625</v>
      </c>
      <c r="B19" s="7">
        <f>Data!C19</f>
        <v>55.072463768115945</v>
      </c>
      <c r="C19" s="2">
        <v>0</v>
      </c>
      <c r="D19" s="2">
        <f t="shared" si="0"/>
        <v>0</v>
      </c>
      <c r="E19" s="2">
        <f t="shared" si="1"/>
        <v>0</v>
      </c>
      <c r="F19" s="9">
        <f t="shared" si="6"/>
        <v>342</v>
      </c>
      <c r="G19" s="2" t="s">
        <v>48</v>
      </c>
      <c r="H19" s="9">
        <f t="shared" si="2"/>
        <v>0</v>
      </c>
      <c r="I19" s="2">
        <f t="shared" si="5"/>
        <v>0</v>
      </c>
      <c r="J19" s="2" t="s">
        <v>49</v>
      </c>
      <c r="K19" s="2">
        <f t="shared" si="3"/>
        <v>342</v>
      </c>
      <c r="L19" s="2">
        <f t="shared" si="4"/>
        <v>392</v>
      </c>
      <c r="M19" s="2"/>
      <c r="N19" s="1" t="s">
        <v>50</v>
      </c>
      <c r="O19" s="4">
        <v>23</v>
      </c>
      <c r="P19" s="1"/>
    </row>
    <row r="20" spans="1:16">
      <c r="A20" s="6">
        <f>Data!A20</f>
        <v>0.64583333333333337</v>
      </c>
      <c r="B20" s="7">
        <f>Data!C20</f>
        <v>54.106280193236714</v>
      </c>
      <c r="C20" s="2">
        <v>1</v>
      </c>
      <c r="D20" s="2">
        <f t="shared" si="0"/>
        <v>4</v>
      </c>
      <c r="E20" s="2">
        <v>0</v>
      </c>
      <c r="F20" s="9">
        <f t="shared" si="6"/>
        <v>300</v>
      </c>
      <c r="G20" s="2" t="s">
        <v>51</v>
      </c>
      <c r="H20" s="9">
        <f t="shared" ref="H20:H35" si="7">D20*$O$13</f>
        <v>28</v>
      </c>
      <c r="I20" s="2">
        <f t="shared" si="5"/>
        <v>28</v>
      </c>
      <c r="J20" s="2" t="s">
        <v>52</v>
      </c>
      <c r="K20" s="2">
        <f t="shared" si="3"/>
        <v>328</v>
      </c>
      <c r="L20" s="2">
        <f t="shared" si="4"/>
        <v>378</v>
      </c>
      <c r="M20" s="2"/>
    </row>
    <row r="21" spans="1:16">
      <c r="A21" s="6">
        <f>Data!A21</f>
        <v>0.66666666666666663</v>
      </c>
      <c r="B21" s="7">
        <f>Data!C21</f>
        <v>49.565217391304351</v>
      </c>
      <c r="C21" s="2">
        <v>1</v>
      </c>
      <c r="D21" s="2">
        <f t="shared" si="0"/>
        <v>4</v>
      </c>
      <c r="E21" s="2">
        <v>0</v>
      </c>
      <c r="F21" s="9">
        <f t="shared" si="6"/>
        <v>240</v>
      </c>
      <c r="G21" s="2" t="s">
        <v>53</v>
      </c>
      <c r="H21" s="9">
        <f t="shared" si="7"/>
        <v>28</v>
      </c>
      <c r="I21" s="2">
        <f t="shared" si="5"/>
        <v>56</v>
      </c>
      <c r="J21" s="2" t="s">
        <v>54</v>
      </c>
      <c r="K21" s="2">
        <f t="shared" si="3"/>
        <v>296</v>
      </c>
      <c r="L21" s="2">
        <f t="shared" si="4"/>
        <v>346</v>
      </c>
      <c r="M21" s="2"/>
      <c r="N21" s="1" t="s">
        <v>55</v>
      </c>
      <c r="O21" s="4">
        <v>30</v>
      </c>
    </row>
    <row r="22" spans="1:16">
      <c r="A22" s="6">
        <f>Data!A22</f>
        <v>0.6875</v>
      </c>
      <c r="B22" s="7">
        <f>Data!C22</f>
        <v>47.053140096618357</v>
      </c>
      <c r="C22" s="2">
        <v>1</v>
      </c>
      <c r="D22" s="2">
        <f t="shared" si="0"/>
        <v>4</v>
      </c>
      <c r="E22" s="2">
        <v>0</v>
      </c>
      <c r="F22" s="9">
        <f t="shared" si="6"/>
        <v>168</v>
      </c>
      <c r="G22" s="2" t="s">
        <v>56</v>
      </c>
      <c r="H22" s="9">
        <f t="shared" si="7"/>
        <v>28</v>
      </c>
      <c r="I22" s="2">
        <f t="shared" si="5"/>
        <v>84</v>
      </c>
      <c r="J22" s="2" t="s">
        <v>57</v>
      </c>
      <c r="K22" s="2">
        <f t="shared" si="3"/>
        <v>252</v>
      </c>
      <c r="L22" s="2">
        <f t="shared" si="4"/>
        <v>302</v>
      </c>
      <c r="M22" s="2"/>
      <c r="N22" s="1" t="s">
        <v>58</v>
      </c>
      <c r="O22" s="4">
        <f>(O19-O18)/O21</f>
        <v>0.56666666666666665</v>
      </c>
      <c r="P22" s="3" t="s">
        <v>59</v>
      </c>
    </row>
    <row r="23" spans="1:16">
      <c r="A23" s="6">
        <f>Data!A23</f>
        <v>0.70833333333333304</v>
      </c>
      <c r="B23" s="7">
        <f>Data!C23</f>
        <v>37.971014492753625</v>
      </c>
      <c r="C23" s="2">
        <v>1</v>
      </c>
      <c r="D23" s="2">
        <f t="shared" si="0"/>
        <v>4</v>
      </c>
      <c r="E23" s="2">
        <v>0</v>
      </c>
      <c r="F23" s="9">
        <f t="shared" si="6"/>
        <v>108</v>
      </c>
      <c r="G23" s="2" t="s">
        <v>60</v>
      </c>
      <c r="H23" s="9">
        <f t="shared" si="7"/>
        <v>28</v>
      </c>
      <c r="I23" s="2">
        <f t="shared" si="5"/>
        <v>112</v>
      </c>
      <c r="J23" s="2" t="s">
        <v>61</v>
      </c>
      <c r="K23" s="2">
        <f t="shared" si="3"/>
        <v>220</v>
      </c>
      <c r="L23" s="2">
        <f t="shared" si="4"/>
        <v>270</v>
      </c>
      <c r="M23" s="2"/>
      <c r="N23" s="12" t="s">
        <v>62</v>
      </c>
      <c r="O23" s="12">
        <v>50</v>
      </c>
    </row>
    <row r="24" spans="1:16">
      <c r="A24" s="6">
        <f>Data!A24</f>
        <v>0.72916666666666696</v>
      </c>
      <c r="B24" s="7">
        <f>Data!C24</f>
        <v>29.178743961352655</v>
      </c>
      <c r="C24" s="2">
        <v>1</v>
      </c>
      <c r="D24" s="2">
        <f t="shared" si="0"/>
        <v>4</v>
      </c>
      <c r="E24" s="2">
        <v>0</v>
      </c>
      <c r="F24" s="9">
        <f t="shared" si="6"/>
        <v>66</v>
      </c>
      <c r="G24" s="2" t="s">
        <v>63</v>
      </c>
      <c r="H24" s="9">
        <f t="shared" si="7"/>
        <v>28</v>
      </c>
      <c r="I24" s="2">
        <f t="shared" si="5"/>
        <v>140</v>
      </c>
      <c r="J24" s="2" t="s">
        <v>64</v>
      </c>
      <c r="K24" s="2">
        <f t="shared" si="3"/>
        <v>206</v>
      </c>
      <c r="L24" s="2">
        <f t="shared" si="4"/>
        <v>256</v>
      </c>
      <c r="M24" s="2"/>
      <c r="N24" s="2"/>
      <c r="O24" s="2"/>
      <c r="P24" s="2"/>
    </row>
    <row r="25" spans="1:16">
      <c r="A25" s="6">
        <f>Data!A25</f>
        <v>0.75</v>
      </c>
      <c r="B25" s="7">
        <f>Data!C25</f>
        <v>20.676328502415458</v>
      </c>
      <c r="C25" s="2">
        <v>1</v>
      </c>
      <c r="D25" s="2">
        <f t="shared" si="0"/>
        <v>4</v>
      </c>
      <c r="E25" s="2">
        <v>0</v>
      </c>
      <c r="F25" s="9">
        <f t="shared" si="6"/>
        <v>36</v>
      </c>
      <c r="G25" s="2" t="s">
        <v>71</v>
      </c>
      <c r="H25" s="9">
        <f t="shared" si="7"/>
        <v>28</v>
      </c>
      <c r="I25" s="2">
        <f t="shared" si="5"/>
        <v>168</v>
      </c>
      <c r="J25" s="2" t="s">
        <v>72</v>
      </c>
      <c r="K25" s="2">
        <f t="shared" si="3"/>
        <v>204</v>
      </c>
      <c r="L25" s="2">
        <f t="shared" si="4"/>
        <v>254</v>
      </c>
      <c r="M25" s="2"/>
      <c r="N25" s="2"/>
      <c r="O25" s="2"/>
      <c r="P25" s="2"/>
    </row>
    <row r="26" spans="1:16">
      <c r="A26" s="6">
        <f>Data!A26</f>
        <v>0.77083333333333404</v>
      </c>
      <c r="B26" s="7">
        <f>Data!C26</f>
        <v>13.140096618357489</v>
      </c>
      <c r="C26" s="2">
        <v>1</v>
      </c>
      <c r="D26" s="2">
        <f t="shared" si="0"/>
        <v>4</v>
      </c>
      <c r="E26" s="2">
        <v>0</v>
      </c>
      <c r="F26" s="9">
        <f t="shared" si="6"/>
        <v>18</v>
      </c>
      <c r="G26" s="2" t="s">
        <v>73</v>
      </c>
      <c r="H26" s="9">
        <f t="shared" si="7"/>
        <v>28</v>
      </c>
      <c r="I26" s="2">
        <f t="shared" si="5"/>
        <v>196</v>
      </c>
      <c r="J26" s="2" t="s">
        <v>74</v>
      </c>
      <c r="K26" s="2">
        <f t="shared" si="3"/>
        <v>214</v>
      </c>
      <c r="L26" s="2">
        <f t="shared" si="4"/>
        <v>264</v>
      </c>
      <c r="M26" s="2"/>
      <c r="N26" s="2"/>
      <c r="O26" s="2"/>
      <c r="P26" s="2"/>
    </row>
    <row r="27" spans="1:16">
      <c r="A27" s="6">
        <f>Data!A27</f>
        <v>0.79166666666666696</v>
      </c>
      <c r="B27" s="7">
        <f>Data!C27</f>
        <v>7.3429951690821254</v>
      </c>
      <c r="C27" s="2">
        <v>0</v>
      </c>
      <c r="D27" s="2">
        <f t="shared" si="0"/>
        <v>0</v>
      </c>
      <c r="E27" s="2">
        <v>0</v>
      </c>
      <c r="F27" s="9">
        <f t="shared" si="6"/>
        <v>0</v>
      </c>
      <c r="G27" s="2" t="s">
        <v>75</v>
      </c>
      <c r="H27" s="9">
        <f t="shared" si="7"/>
        <v>0</v>
      </c>
      <c r="I27" s="2">
        <f t="shared" si="5"/>
        <v>196</v>
      </c>
      <c r="J27" s="2" t="s">
        <v>76</v>
      </c>
      <c r="K27" s="2">
        <f t="shared" si="3"/>
        <v>196</v>
      </c>
      <c r="L27" s="2">
        <f t="shared" si="4"/>
        <v>246</v>
      </c>
      <c r="M27" s="2"/>
      <c r="N27" s="2"/>
      <c r="O27" s="2"/>
      <c r="P27" s="2"/>
    </row>
    <row r="28" spans="1:16">
      <c r="A28" s="6">
        <v>0.8125</v>
      </c>
      <c r="B28" s="2"/>
      <c r="C28" s="2">
        <v>0</v>
      </c>
      <c r="D28" s="2">
        <v>0</v>
      </c>
      <c r="E28" s="2">
        <v>0</v>
      </c>
      <c r="F28" s="9">
        <f t="shared" si="6"/>
        <v>0</v>
      </c>
      <c r="G28" s="2"/>
      <c r="H28" s="9">
        <f t="shared" si="7"/>
        <v>0</v>
      </c>
      <c r="I28" s="2">
        <f t="shared" si="5"/>
        <v>168</v>
      </c>
      <c r="J28" s="2" t="s">
        <v>77</v>
      </c>
      <c r="K28" s="2">
        <f t="shared" si="3"/>
        <v>168</v>
      </c>
      <c r="L28" s="2">
        <f t="shared" si="4"/>
        <v>218</v>
      </c>
      <c r="M28" s="2"/>
      <c r="N28" s="2"/>
      <c r="O28" s="2"/>
      <c r="P28" s="2"/>
    </row>
    <row r="29" spans="1:16">
      <c r="A29" s="6">
        <v>0.83333333333333337</v>
      </c>
      <c r="B29" s="2"/>
      <c r="C29" s="2">
        <v>0</v>
      </c>
      <c r="D29" s="2">
        <v>0</v>
      </c>
      <c r="E29" s="2">
        <v>0</v>
      </c>
      <c r="F29" s="9">
        <f t="shared" si="6"/>
        <v>0</v>
      </c>
      <c r="G29" s="2"/>
      <c r="H29" s="9">
        <f t="shared" si="7"/>
        <v>0</v>
      </c>
      <c r="I29" s="2">
        <f t="shared" si="5"/>
        <v>140</v>
      </c>
      <c r="J29" s="2" t="s">
        <v>78</v>
      </c>
      <c r="K29" s="2">
        <f t="shared" si="3"/>
        <v>140</v>
      </c>
      <c r="L29" s="2">
        <f t="shared" si="4"/>
        <v>190</v>
      </c>
      <c r="M29" s="2"/>
      <c r="N29" s="2"/>
      <c r="O29" s="2"/>
      <c r="P29" s="2"/>
    </row>
    <row r="30" spans="1:16">
      <c r="A30" s="6">
        <v>0.85416666666666663</v>
      </c>
      <c r="B30" s="2"/>
      <c r="C30" s="2">
        <v>0</v>
      </c>
      <c r="D30" s="2">
        <v>0</v>
      </c>
      <c r="E30" s="2">
        <v>0</v>
      </c>
      <c r="F30" s="9">
        <f t="shared" si="6"/>
        <v>0</v>
      </c>
      <c r="G30" s="2"/>
      <c r="H30" s="9">
        <f t="shared" si="7"/>
        <v>0</v>
      </c>
      <c r="I30" s="2">
        <f t="shared" si="5"/>
        <v>112</v>
      </c>
      <c r="J30" s="2" t="s">
        <v>79</v>
      </c>
      <c r="K30" s="2">
        <f t="shared" si="3"/>
        <v>112</v>
      </c>
      <c r="L30" s="2">
        <f t="shared" si="4"/>
        <v>162</v>
      </c>
      <c r="M30" s="2"/>
      <c r="N30" s="2"/>
      <c r="O30" s="2"/>
      <c r="P30" s="2"/>
    </row>
    <row r="31" spans="1:16">
      <c r="A31" s="6">
        <v>0.875</v>
      </c>
      <c r="B31" s="2"/>
      <c r="C31" s="2">
        <v>0</v>
      </c>
      <c r="D31" s="2">
        <v>0</v>
      </c>
      <c r="E31" s="2">
        <v>0</v>
      </c>
      <c r="F31" s="9">
        <f t="shared" si="6"/>
        <v>0</v>
      </c>
      <c r="G31" s="2"/>
      <c r="H31" s="9">
        <f t="shared" si="7"/>
        <v>0</v>
      </c>
      <c r="I31" s="2">
        <f t="shared" si="5"/>
        <v>84</v>
      </c>
      <c r="J31" s="2" t="s">
        <v>80</v>
      </c>
      <c r="K31" s="2">
        <f t="shared" si="3"/>
        <v>84</v>
      </c>
      <c r="L31" s="2">
        <f t="shared" si="4"/>
        <v>134</v>
      </c>
      <c r="M31" s="2"/>
      <c r="N31" s="2"/>
      <c r="O31" s="2"/>
      <c r="P31" s="2"/>
    </row>
    <row r="32" spans="1:16">
      <c r="A32" s="6">
        <v>0.89583333333333337</v>
      </c>
      <c r="B32" s="2"/>
      <c r="C32" s="2">
        <v>0</v>
      </c>
      <c r="D32" s="2">
        <v>0</v>
      </c>
      <c r="E32" s="2">
        <v>0</v>
      </c>
      <c r="F32" s="9">
        <f t="shared" si="6"/>
        <v>0</v>
      </c>
      <c r="G32" s="2"/>
      <c r="H32" s="9">
        <f t="shared" si="7"/>
        <v>0</v>
      </c>
      <c r="I32" s="2">
        <f t="shared" si="5"/>
        <v>56</v>
      </c>
      <c r="J32" s="2" t="s">
        <v>81</v>
      </c>
      <c r="K32" s="2">
        <f t="shared" si="3"/>
        <v>56</v>
      </c>
      <c r="L32" s="2">
        <f t="shared" si="4"/>
        <v>106</v>
      </c>
      <c r="M32" s="2"/>
      <c r="N32" s="2"/>
      <c r="O32" s="2"/>
      <c r="P32" s="2"/>
    </row>
    <row r="33" spans="1:16">
      <c r="A33" s="6">
        <v>0.91666666666666663</v>
      </c>
      <c r="B33" s="2"/>
      <c r="C33" s="2">
        <v>0</v>
      </c>
      <c r="D33" s="2">
        <v>0</v>
      </c>
      <c r="E33" s="2">
        <v>0</v>
      </c>
      <c r="F33" s="9">
        <f t="shared" si="6"/>
        <v>0</v>
      </c>
      <c r="G33" s="2"/>
      <c r="H33" s="9">
        <f t="shared" si="7"/>
        <v>0</v>
      </c>
      <c r="I33" s="2">
        <f t="shared" si="5"/>
        <v>28</v>
      </c>
      <c r="J33" s="2" t="s">
        <v>82</v>
      </c>
      <c r="K33" s="2">
        <f t="shared" si="3"/>
        <v>28</v>
      </c>
      <c r="L33" s="2">
        <f t="shared" si="4"/>
        <v>78</v>
      </c>
      <c r="M33" s="2"/>
      <c r="N33" s="2"/>
      <c r="O33" s="2"/>
      <c r="P33" s="2"/>
    </row>
    <row r="34" spans="1:16">
      <c r="A34" s="6">
        <v>0.9375</v>
      </c>
      <c r="B34" s="2"/>
      <c r="C34" s="2">
        <v>0</v>
      </c>
      <c r="D34" s="2">
        <v>0</v>
      </c>
      <c r="E34" s="2">
        <v>0</v>
      </c>
      <c r="F34" s="9">
        <f t="shared" si="6"/>
        <v>0</v>
      </c>
      <c r="G34" s="2"/>
      <c r="H34" s="9">
        <f t="shared" si="7"/>
        <v>0</v>
      </c>
      <c r="I34" s="2">
        <f t="shared" si="5"/>
        <v>0</v>
      </c>
      <c r="J34" s="2" t="s">
        <v>83</v>
      </c>
      <c r="K34" s="2">
        <f t="shared" si="3"/>
        <v>0</v>
      </c>
      <c r="L34" s="2">
        <f t="shared" si="4"/>
        <v>50</v>
      </c>
      <c r="M34" s="2"/>
      <c r="N34" s="2"/>
      <c r="O34" s="2"/>
      <c r="P34" s="2"/>
    </row>
    <row r="35" spans="1:16">
      <c r="A35" s="6">
        <v>0.95833333333333337</v>
      </c>
      <c r="B35" s="2"/>
      <c r="C35" s="2">
        <v>0</v>
      </c>
      <c r="D35" s="2">
        <v>0</v>
      </c>
      <c r="E35" s="2">
        <v>0</v>
      </c>
      <c r="F35" s="9">
        <f t="shared" si="6"/>
        <v>0</v>
      </c>
      <c r="G35" s="2"/>
      <c r="H35" s="9">
        <f t="shared" si="7"/>
        <v>0</v>
      </c>
      <c r="I35" s="2">
        <f t="shared" si="5"/>
        <v>0</v>
      </c>
      <c r="J35" s="2" t="s">
        <v>85</v>
      </c>
      <c r="K35" s="2">
        <f t="shared" si="3"/>
        <v>0</v>
      </c>
      <c r="L35" s="2">
        <v>0</v>
      </c>
      <c r="M35" s="2"/>
      <c r="N35" s="2"/>
      <c r="O35" s="2"/>
      <c r="P35" s="2"/>
    </row>
    <row r="37" spans="1:16">
      <c r="L37" s="2">
        <f>SUM(L2:L35)</f>
        <v>15490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2" topLeftCell="C1" activePane="topRight" state="frozen"/>
      <selection pane="topRight" activeCell="G40" sqref="G40"/>
    </sheetView>
  </sheetViews>
  <sheetFormatPr defaultColWidth="14.453125" defaultRowHeight="15" customHeight="1"/>
  <cols>
    <col min="1" max="1" width="41.7265625" customWidth="1"/>
  </cols>
  <sheetData>
    <row r="1" spans="1:26">
      <c r="A1" s="1" t="s">
        <v>0</v>
      </c>
      <c r="B1" s="1" t="s">
        <v>2</v>
      </c>
      <c r="C1" s="1" t="s">
        <v>7</v>
      </c>
      <c r="D1" s="1" t="s">
        <v>8</v>
      </c>
      <c r="E1" s="1" t="s">
        <v>10</v>
      </c>
      <c r="F1" s="1" t="s">
        <v>12</v>
      </c>
      <c r="G1" s="1" t="s">
        <v>14</v>
      </c>
      <c r="H1" s="1" t="s">
        <v>15</v>
      </c>
      <c r="I1" s="1" t="s">
        <v>17</v>
      </c>
      <c r="J1" s="1" t="s">
        <v>19</v>
      </c>
      <c r="K1" s="1" t="s">
        <v>21</v>
      </c>
      <c r="L1" s="1" t="s">
        <v>22</v>
      </c>
      <c r="M1" s="3" t="s">
        <v>23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">
        <v>1</v>
      </c>
      <c r="B2" s="5">
        <v>13814</v>
      </c>
      <c r="C2" s="5">
        <v>22149</v>
      </c>
      <c r="D2" s="5">
        <v>22652</v>
      </c>
      <c r="E2" s="5">
        <v>24649</v>
      </c>
      <c r="F2" s="5">
        <v>21238</v>
      </c>
      <c r="G2" s="5">
        <v>24011</v>
      </c>
      <c r="H2" s="5">
        <v>23457</v>
      </c>
      <c r="I2" s="5">
        <v>23992</v>
      </c>
      <c r="J2" s="5">
        <v>25450</v>
      </c>
      <c r="K2" s="5">
        <v>21405</v>
      </c>
      <c r="L2" s="5">
        <v>23529</v>
      </c>
      <c r="M2" s="5">
        <v>23674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">
        <v>2</v>
      </c>
      <c r="B3" s="5">
        <v>17248</v>
      </c>
      <c r="C3" s="5">
        <v>22866</v>
      </c>
      <c r="D3" s="5">
        <v>23051</v>
      </c>
      <c r="E3" s="5">
        <v>24463</v>
      </c>
      <c r="F3" s="5">
        <v>23258</v>
      </c>
      <c r="G3" s="5">
        <v>23771</v>
      </c>
      <c r="H3" s="5">
        <v>23660</v>
      </c>
      <c r="I3" s="5">
        <v>22968</v>
      </c>
      <c r="J3" s="5">
        <v>23123</v>
      </c>
      <c r="K3" s="5">
        <v>22899</v>
      </c>
      <c r="L3" s="5">
        <v>23542</v>
      </c>
      <c r="M3" s="5">
        <v>20981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4">
        <v>3</v>
      </c>
      <c r="B4" s="5">
        <v>19552</v>
      </c>
      <c r="C4" s="5">
        <v>23047</v>
      </c>
      <c r="D4" s="5">
        <v>22404</v>
      </c>
      <c r="E4" s="5">
        <v>23375</v>
      </c>
      <c r="F4" s="5">
        <v>23270</v>
      </c>
      <c r="G4" s="5">
        <v>21890</v>
      </c>
      <c r="H4" s="5">
        <v>23914</v>
      </c>
      <c r="I4" s="5">
        <v>24755</v>
      </c>
      <c r="J4" s="5">
        <v>21032</v>
      </c>
      <c r="K4" s="5">
        <v>23287</v>
      </c>
      <c r="L4" s="5">
        <v>23616</v>
      </c>
      <c r="M4" s="5">
        <v>21211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4">
        <v>4</v>
      </c>
      <c r="B5" s="5">
        <v>19959</v>
      </c>
      <c r="C5" s="5">
        <v>19463</v>
      </c>
      <c r="D5" s="5">
        <v>21015</v>
      </c>
      <c r="E5" s="5">
        <v>23612</v>
      </c>
      <c r="F5" s="5">
        <v>22895</v>
      </c>
      <c r="G5" s="5">
        <v>21403</v>
      </c>
      <c r="H5" s="5">
        <v>23610</v>
      </c>
      <c r="I5" s="5">
        <v>24687</v>
      </c>
      <c r="J5" s="5">
        <v>23521</v>
      </c>
      <c r="K5" s="5">
        <v>23086</v>
      </c>
      <c r="L5" s="5">
        <v>21090</v>
      </c>
      <c r="M5" s="5">
        <v>23029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">
        <v>5</v>
      </c>
      <c r="B6" s="5">
        <v>21137</v>
      </c>
      <c r="C6" s="5">
        <v>18813</v>
      </c>
      <c r="D6" s="5">
        <v>20175</v>
      </c>
      <c r="E6" s="5">
        <v>24119</v>
      </c>
      <c r="F6" s="5">
        <v>23948</v>
      </c>
      <c r="G6" s="5">
        <v>22733</v>
      </c>
      <c r="H6" s="5">
        <v>22973</v>
      </c>
      <c r="I6" s="5">
        <v>22165</v>
      </c>
      <c r="J6" s="5">
        <v>23003</v>
      </c>
      <c r="K6" s="5">
        <v>24118</v>
      </c>
      <c r="L6" s="5">
        <v>21168</v>
      </c>
      <c r="M6" s="5">
        <v>23058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">
        <v>6</v>
      </c>
      <c r="B7" s="5">
        <v>21154</v>
      </c>
      <c r="C7" s="5">
        <v>21392</v>
      </c>
      <c r="D7" s="5">
        <v>22503</v>
      </c>
      <c r="E7" s="5">
        <v>24160</v>
      </c>
      <c r="F7" s="5">
        <v>21066</v>
      </c>
      <c r="G7" s="5">
        <v>22859</v>
      </c>
      <c r="H7" s="5">
        <v>24590</v>
      </c>
      <c r="I7" s="5">
        <v>23908</v>
      </c>
      <c r="J7" s="8"/>
      <c r="K7" s="5">
        <v>24855</v>
      </c>
      <c r="L7" s="5">
        <v>22794</v>
      </c>
      <c r="M7" s="5">
        <v>23575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">
        <v>7</v>
      </c>
      <c r="B8" s="5">
        <v>17192</v>
      </c>
      <c r="C8" s="5">
        <v>22376</v>
      </c>
      <c r="D8" s="5">
        <v>23012</v>
      </c>
      <c r="E8" s="5">
        <v>24491</v>
      </c>
      <c r="F8" s="5">
        <v>21391</v>
      </c>
      <c r="G8" s="5">
        <v>23701</v>
      </c>
      <c r="H8" s="5">
        <v>24840</v>
      </c>
      <c r="I8" s="5">
        <v>23803</v>
      </c>
      <c r="J8" s="8"/>
      <c r="K8" s="5">
        <v>22158</v>
      </c>
      <c r="L8" s="5">
        <v>22341</v>
      </c>
      <c r="M8" s="5">
        <v>22886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">
        <v>8</v>
      </c>
      <c r="B9" s="5">
        <v>17598</v>
      </c>
      <c r="C9" s="5">
        <v>22501</v>
      </c>
      <c r="D9" s="5">
        <v>22933</v>
      </c>
      <c r="E9" s="5">
        <v>22334</v>
      </c>
      <c r="F9" s="5">
        <v>21675</v>
      </c>
      <c r="G9" s="5">
        <v>24028</v>
      </c>
      <c r="H9" s="5">
        <v>22632</v>
      </c>
      <c r="I9" s="5">
        <v>23165</v>
      </c>
      <c r="J9" s="5">
        <v>24031</v>
      </c>
      <c r="K9" s="5">
        <v>21786</v>
      </c>
      <c r="L9" s="5">
        <v>22876</v>
      </c>
      <c r="M9" s="5">
        <v>23527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4">
        <v>9</v>
      </c>
      <c r="B10" s="5">
        <v>21284</v>
      </c>
      <c r="C10" s="5">
        <v>23433</v>
      </c>
      <c r="D10" s="5">
        <v>22524</v>
      </c>
      <c r="E10" s="5">
        <v>22630</v>
      </c>
      <c r="F10" s="5">
        <v>23447</v>
      </c>
      <c r="G10" s="5">
        <v>24888</v>
      </c>
      <c r="H10" s="5">
        <v>23836</v>
      </c>
      <c r="I10" s="5">
        <v>23098</v>
      </c>
      <c r="J10" s="5">
        <v>22009</v>
      </c>
      <c r="K10" s="5">
        <v>23353</v>
      </c>
      <c r="L10" s="5">
        <v>22765</v>
      </c>
      <c r="M10" s="5">
        <v>22480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4">
        <v>10</v>
      </c>
      <c r="B11" s="5">
        <v>21925</v>
      </c>
      <c r="C11" s="5">
        <v>23150</v>
      </c>
      <c r="D11" s="5">
        <v>23852</v>
      </c>
      <c r="E11" s="5">
        <v>24149</v>
      </c>
      <c r="F11" s="5">
        <v>23240</v>
      </c>
      <c r="G11" s="5">
        <v>22169</v>
      </c>
      <c r="H11" s="5">
        <v>24572</v>
      </c>
      <c r="I11" s="5">
        <v>24079</v>
      </c>
      <c r="J11" s="5">
        <v>22576</v>
      </c>
      <c r="K11" s="5">
        <v>23462</v>
      </c>
      <c r="L11" s="5">
        <v>23335</v>
      </c>
      <c r="M11" s="5">
        <v>7698</v>
      </c>
      <c r="N11" s="3" t="s">
        <v>24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4">
        <v>11</v>
      </c>
      <c r="B12" s="5">
        <v>22318</v>
      </c>
      <c r="C12" s="5">
        <v>19227</v>
      </c>
      <c r="D12" s="5">
        <v>21137</v>
      </c>
      <c r="E12" s="5">
        <v>24021</v>
      </c>
      <c r="F12" s="5">
        <v>23848</v>
      </c>
      <c r="G12" s="5">
        <v>23039</v>
      </c>
      <c r="H12" s="5">
        <v>23376</v>
      </c>
      <c r="I12" s="5">
        <v>25093</v>
      </c>
      <c r="J12" s="5">
        <v>23205</v>
      </c>
      <c r="K12" s="5">
        <v>23918</v>
      </c>
      <c r="L12" s="5">
        <v>21072</v>
      </c>
      <c r="M12" s="5">
        <v>17575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4">
        <v>12</v>
      </c>
      <c r="B13" s="5">
        <v>21257</v>
      </c>
      <c r="C13" s="5">
        <v>19124</v>
      </c>
      <c r="D13" s="5">
        <v>21022</v>
      </c>
      <c r="E13" s="5">
        <v>24542</v>
      </c>
      <c r="F13" s="5">
        <v>24454</v>
      </c>
      <c r="G13" s="5">
        <v>23658</v>
      </c>
      <c r="H13" s="5">
        <v>24632</v>
      </c>
      <c r="I13" s="5">
        <v>16867</v>
      </c>
      <c r="J13" s="5">
        <v>23314</v>
      </c>
      <c r="K13" s="5">
        <v>23842</v>
      </c>
      <c r="L13" s="5">
        <v>19821</v>
      </c>
      <c r="M13" s="5">
        <v>19489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4">
        <v>13</v>
      </c>
      <c r="B14" s="5">
        <v>21671</v>
      </c>
      <c r="C14" s="5">
        <v>23643</v>
      </c>
      <c r="D14" s="5">
        <v>23275</v>
      </c>
      <c r="E14" s="5">
        <v>25503</v>
      </c>
      <c r="F14" s="5">
        <v>24053</v>
      </c>
      <c r="G14" s="5">
        <v>23799</v>
      </c>
      <c r="H14" s="5">
        <v>25339</v>
      </c>
      <c r="I14" s="5">
        <v>16089</v>
      </c>
      <c r="J14" s="5">
        <v>23265</v>
      </c>
      <c r="K14" s="5">
        <v>24168</v>
      </c>
      <c r="L14" s="5">
        <v>22106</v>
      </c>
      <c r="M14" s="5">
        <v>22451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4">
        <v>14</v>
      </c>
      <c r="B15" s="5">
        <v>18309</v>
      </c>
      <c r="C15" s="5">
        <v>23881</v>
      </c>
      <c r="D15" s="5">
        <v>24055</v>
      </c>
      <c r="E15" s="5">
        <v>21304</v>
      </c>
      <c r="F15" s="5">
        <v>23581</v>
      </c>
      <c r="G15" s="5">
        <v>23929</v>
      </c>
      <c r="H15" s="5">
        <v>25361</v>
      </c>
      <c r="I15" s="5">
        <v>22888</v>
      </c>
      <c r="J15" s="5">
        <v>23648</v>
      </c>
      <c r="K15" s="5">
        <v>22312</v>
      </c>
      <c r="L15" s="5">
        <v>22852</v>
      </c>
      <c r="M15" s="5">
        <v>23121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4">
        <v>15</v>
      </c>
      <c r="B16" s="5">
        <v>16918</v>
      </c>
      <c r="C16" s="5">
        <v>24013</v>
      </c>
      <c r="D16" s="5">
        <v>24547</v>
      </c>
      <c r="E16" s="5">
        <v>20360</v>
      </c>
      <c r="F16" s="5">
        <v>22957</v>
      </c>
      <c r="G16" s="5">
        <v>23888</v>
      </c>
      <c r="H16" s="5">
        <v>25357</v>
      </c>
      <c r="I16" s="5">
        <v>22943</v>
      </c>
      <c r="J16" s="5">
        <v>24624</v>
      </c>
      <c r="K16" s="5">
        <v>22705</v>
      </c>
      <c r="L16" s="5">
        <v>23137</v>
      </c>
      <c r="M16" s="5">
        <v>23410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">
        <v>16</v>
      </c>
      <c r="B17" s="5">
        <v>21563</v>
      </c>
      <c r="C17" s="5">
        <v>24410</v>
      </c>
      <c r="D17" s="5">
        <v>24867</v>
      </c>
      <c r="E17" s="5">
        <v>19947</v>
      </c>
      <c r="F17" s="5">
        <v>23212</v>
      </c>
      <c r="G17" s="5">
        <v>24330</v>
      </c>
      <c r="H17" s="5">
        <v>25009</v>
      </c>
      <c r="I17" s="5">
        <v>23335</v>
      </c>
      <c r="J17" s="5">
        <v>22967</v>
      </c>
      <c r="K17" s="5">
        <v>22720</v>
      </c>
      <c r="L17" s="5">
        <v>23438</v>
      </c>
      <c r="M17" s="5">
        <v>20699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">
        <v>17</v>
      </c>
      <c r="B18" s="5">
        <v>22179</v>
      </c>
      <c r="C18" s="5">
        <v>24070</v>
      </c>
      <c r="D18" s="5">
        <v>25885</v>
      </c>
      <c r="E18" s="5">
        <v>21346</v>
      </c>
      <c r="F18" s="5">
        <v>22851</v>
      </c>
      <c r="G18" s="5">
        <v>23440</v>
      </c>
      <c r="H18" s="5">
        <v>23766</v>
      </c>
      <c r="I18" s="5">
        <v>23911</v>
      </c>
      <c r="J18" s="5">
        <v>22082</v>
      </c>
      <c r="K18" s="5">
        <v>21714</v>
      </c>
      <c r="L18" s="5">
        <v>24553</v>
      </c>
      <c r="M18" s="5">
        <v>20079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">
        <v>18</v>
      </c>
      <c r="B19" s="5">
        <v>22389</v>
      </c>
      <c r="C19" s="5">
        <v>20755</v>
      </c>
      <c r="D19" s="5">
        <v>21557</v>
      </c>
      <c r="E19" s="5">
        <v>23780</v>
      </c>
      <c r="F19" s="5">
        <v>24068</v>
      </c>
      <c r="G19" s="5">
        <v>23433</v>
      </c>
      <c r="H19" s="5">
        <v>23199</v>
      </c>
      <c r="I19" s="5">
        <v>24077</v>
      </c>
      <c r="J19" s="5">
        <v>22101</v>
      </c>
      <c r="K19" s="5">
        <v>23659</v>
      </c>
      <c r="L19" s="5">
        <v>21446</v>
      </c>
      <c r="M19" s="5">
        <v>22372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">
        <v>19</v>
      </c>
      <c r="B20" s="5">
        <v>22416</v>
      </c>
      <c r="C20" s="5">
        <v>20695</v>
      </c>
      <c r="D20" s="5">
        <v>21185</v>
      </c>
      <c r="E20" s="5">
        <v>24014</v>
      </c>
      <c r="F20" s="5">
        <v>24531</v>
      </c>
      <c r="G20" s="5">
        <v>23098</v>
      </c>
      <c r="H20" s="5">
        <v>23538</v>
      </c>
      <c r="I20" s="5">
        <v>21573</v>
      </c>
      <c r="J20" s="5">
        <v>22777</v>
      </c>
      <c r="K20" s="5">
        <v>24094</v>
      </c>
      <c r="L20" s="5">
        <v>21976</v>
      </c>
      <c r="M20" s="5">
        <v>22434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">
        <v>20</v>
      </c>
      <c r="B21" s="5">
        <v>22685</v>
      </c>
      <c r="C21" s="5">
        <v>22595</v>
      </c>
      <c r="D21" s="5">
        <v>22752</v>
      </c>
      <c r="E21" s="5">
        <v>24129</v>
      </c>
      <c r="F21" s="5">
        <v>22341</v>
      </c>
      <c r="G21" s="5">
        <v>22924</v>
      </c>
      <c r="H21" s="5">
        <v>23519</v>
      </c>
      <c r="I21" s="5">
        <v>22314</v>
      </c>
      <c r="J21" s="5">
        <v>23106</v>
      </c>
      <c r="K21" s="5">
        <v>24803</v>
      </c>
      <c r="L21" s="5">
        <v>20781</v>
      </c>
      <c r="M21" s="5">
        <v>23137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">
        <v>21</v>
      </c>
      <c r="B22" s="5">
        <v>19355</v>
      </c>
      <c r="C22" s="5">
        <v>22419</v>
      </c>
      <c r="D22" s="5">
        <v>23356</v>
      </c>
      <c r="E22" s="5">
        <v>24360</v>
      </c>
      <c r="F22" s="5">
        <v>22027</v>
      </c>
      <c r="G22" s="5">
        <v>22994</v>
      </c>
      <c r="H22" s="5">
        <v>24284</v>
      </c>
      <c r="I22" s="5">
        <v>23516</v>
      </c>
      <c r="J22" s="5">
        <v>23372</v>
      </c>
      <c r="K22" s="5">
        <v>21091</v>
      </c>
      <c r="L22" s="5">
        <v>22376</v>
      </c>
      <c r="M22" s="5">
        <v>22875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">
        <v>22</v>
      </c>
      <c r="B23" s="5">
        <v>18488</v>
      </c>
      <c r="C23" s="5">
        <v>22998</v>
      </c>
      <c r="D23" s="5">
        <v>22887</v>
      </c>
      <c r="E23" s="5">
        <v>21662</v>
      </c>
      <c r="F23" s="5">
        <v>23276</v>
      </c>
      <c r="G23" s="5">
        <v>23827</v>
      </c>
      <c r="H23" s="5">
        <v>21925</v>
      </c>
      <c r="I23" s="5">
        <v>23554</v>
      </c>
      <c r="J23" s="5">
        <v>24461</v>
      </c>
      <c r="K23" s="5">
        <v>22304</v>
      </c>
      <c r="L23" s="5">
        <v>22970</v>
      </c>
      <c r="M23" s="5">
        <v>20847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">
        <v>23</v>
      </c>
      <c r="B24" s="5">
        <v>21322</v>
      </c>
      <c r="C24" s="5">
        <v>23092</v>
      </c>
      <c r="D24" s="5">
        <v>23729</v>
      </c>
      <c r="E24" s="5">
        <v>21754</v>
      </c>
      <c r="F24" s="5">
        <v>23615</v>
      </c>
      <c r="G24" s="5">
        <v>25028</v>
      </c>
      <c r="H24" s="5">
        <v>22916</v>
      </c>
      <c r="I24" s="5">
        <v>24242</v>
      </c>
      <c r="J24" s="5">
        <v>22480</v>
      </c>
      <c r="K24" s="5">
        <v>23982</v>
      </c>
      <c r="L24" s="5">
        <v>23816</v>
      </c>
      <c r="M24" s="5">
        <v>19398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">
        <v>24</v>
      </c>
      <c r="B25" s="5">
        <v>21685</v>
      </c>
      <c r="C25" s="5">
        <v>23164</v>
      </c>
      <c r="D25" s="5">
        <v>24580</v>
      </c>
      <c r="E25" s="5">
        <v>23448</v>
      </c>
      <c r="F25" s="5">
        <v>23570</v>
      </c>
      <c r="G25" s="5">
        <v>22709</v>
      </c>
      <c r="H25" s="5">
        <v>24205</v>
      </c>
      <c r="I25" s="5">
        <v>24691</v>
      </c>
      <c r="J25" s="5">
        <v>22653</v>
      </c>
      <c r="K25" s="5">
        <v>23663</v>
      </c>
      <c r="L25" s="5">
        <v>23778</v>
      </c>
      <c r="M25" s="5">
        <v>14990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">
        <v>25</v>
      </c>
      <c r="B26" s="5">
        <v>21714</v>
      </c>
      <c r="C26" s="5">
        <v>20766</v>
      </c>
      <c r="D26" s="5">
        <v>22396</v>
      </c>
      <c r="E26" s="5">
        <v>23417</v>
      </c>
      <c r="F26" s="5">
        <v>23512</v>
      </c>
      <c r="G26" s="5">
        <v>22600</v>
      </c>
      <c r="H26" s="5">
        <v>23857</v>
      </c>
      <c r="I26" s="5">
        <v>23617</v>
      </c>
      <c r="J26" s="5">
        <v>22554</v>
      </c>
      <c r="K26" s="5">
        <v>24205</v>
      </c>
      <c r="L26" s="5">
        <v>23676</v>
      </c>
      <c r="M26" s="5">
        <v>10280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">
        <v>26</v>
      </c>
      <c r="B27" s="5">
        <v>22546</v>
      </c>
      <c r="C27" s="5">
        <v>20881</v>
      </c>
      <c r="D27" s="5">
        <v>23164</v>
      </c>
      <c r="E27" s="5">
        <v>23657</v>
      </c>
      <c r="F27" s="5">
        <v>25293</v>
      </c>
      <c r="G27" s="5">
        <v>23902</v>
      </c>
      <c r="H27" s="5">
        <v>23650</v>
      </c>
      <c r="I27" s="5">
        <v>21656</v>
      </c>
      <c r="J27" s="8"/>
      <c r="K27" s="5">
        <v>23877</v>
      </c>
      <c r="L27" s="5">
        <v>22617</v>
      </c>
      <c r="M27" s="5">
        <v>17640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">
        <v>27</v>
      </c>
      <c r="B28" s="5">
        <v>22658</v>
      </c>
      <c r="C28" s="5">
        <v>22220</v>
      </c>
      <c r="D28" s="5">
        <v>23168</v>
      </c>
      <c r="E28" s="5">
        <v>24332</v>
      </c>
      <c r="F28" s="5">
        <v>22454</v>
      </c>
      <c r="G28" s="5">
        <v>22632</v>
      </c>
      <c r="H28" s="5">
        <v>24864</v>
      </c>
      <c r="I28" s="5">
        <v>21287</v>
      </c>
      <c r="J28" s="5">
        <v>22798</v>
      </c>
      <c r="K28" s="5">
        <v>24684</v>
      </c>
      <c r="L28" s="5">
        <v>22887</v>
      </c>
      <c r="M28" s="5">
        <v>20548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">
        <v>28</v>
      </c>
      <c r="B29" s="5">
        <v>20430</v>
      </c>
      <c r="C29" s="10">
        <v>22312</v>
      </c>
      <c r="D29" s="5">
        <v>23254</v>
      </c>
      <c r="E29" s="5">
        <v>24512</v>
      </c>
      <c r="F29" s="5">
        <v>21865</v>
      </c>
      <c r="G29" s="5">
        <v>23644</v>
      </c>
      <c r="H29" s="5">
        <v>24355</v>
      </c>
      <c r="I29" s="5">
        <v>21684</v>
      </c>
      <c r="J29" s="5">
        <v>23613</v>
      </c>
      <c r="K29" s="5">
        <v>22138</v>
      </c>
      <c r="L29" s="5">
        <v>22446</v>
      </c>
      <c r="M29" s="5">
        <v>20599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">
        <v>29</v>
      </c>
      <c r="B30" s="5">
        <v>19288</v>
      </c>
      <c r="C30" s="1"/>
      <c r="D30" s="5">
        <v>23288</v>
      </c>
      <c r="E30" s="5">
        <v>22610</v>
      </c>
      <c r="F30" s="5">
        <v>21761</v>
      </c>
      <c r="G30" s="5">
        <v>24807</v>
      </c>
      <c r="H30" s="5">
        <v>22188</v>
      </c>
      <c r="I30" s="5">
        <v>24405</v>
      </c>
      <c r="J30" s="5">
        <v>24651</v>
      </c>
      <c r="K30" s="5">
        <v>22265</v>
      </c>
      <c r="L30" s="5">
        <v>22879</v>
      </c>
      <c r="M30" s="5">
        <v>19941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">
        <v>30</v>
      </c>
      <c r="B31" s="5">
        <v>21770</v>
      </c>
      <c r="C31" s="1"/>
      <c r="D31" s="5">
        <v>23775</v>
      </c>
      <c r="E31" s="10">
        <v>20892</v>
      </c>
      <c r="F31" s="5">
        <v>23802</v>
      </c>
      <c r="G31" s="10">
        <v>25189</v>
      </c>
      <c r="H31" s="5">
        <v>22187</v>
      </c>
      <c r="I31" s="5">
        <v>24289</v>
      </c>
      <c r="J31" s="10">
        <v>22593</v>
      </c>
      <c r="K31" s="5">
        <v>23043</v>
      </c>
      <c r="L31" s="10">
        <v>23447</v>
      </c>
      <c r="M31" s="5">
        <v>18914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">
        <v>31</v>
      </c>
      <c r="B32" s="10">
        <v>21578</v>
      </c>
      <c r="C32" s="1"/>
      <c r="D32" s="10">
        <v>24053</v>
      </c>
      <c r="E32" s="1"/>
      <c r="F32" s="10">
        <v>24561</v>
      </c>
      <c r="G32" s="1"/>
      <c r="H32" s="10">
        <v>23830</v>
      </c>
      <c r="I32" s="10">
        <v>24670</v>
      </c>
      <c r="J32" s="1"/>
      <c r="K32" s="10">
        <v>22675</v>
      </c>
      <c r="L32" s="1"/>
      <c r="M32" s="10">
        <v>14257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 t="s">
        <v>25</v>
      </c>
      <c r="B33" s="4">
        <f t="shared" ref="B33:M33" si="0">AVERAGE(B2:B32)</f>
        <v>20432.322580645163</v>
      </c>
      <c r="C33" s="4">
        <f t="shared" si="0"/>
        <v>22123.392857142859</v>
      </c>
      <c r="D33" s="4">
        <f t="shared" si="0"/>
        <v>22969.451612903227</v>
      </c>
      <c r="E33" s="4">
        <f t="shared" si="0"/>
        <v>23252.400000000001</v>
      </c>
      <c r="F33" s="4">
        <f t="shared" si="0"/>
        <v>23130.967741935485</v>
      </c>
      <c r="G33" s="4">
        <f t="shared" si="0"/>
        <v>23477.433333333334</v>
      </c>
      <c r="H33" s="4">
        <f t="shared" si="0"/>
        <v>23852.935483870966</v>
      </c>
      <c r="I33" s="4">
        <f t="shared" si="0"/>
        <v>23010.354838709678</v>
      </c>
      <c r="J33" s="4">
        <f t="shared" si="0"/>
        <v>23148.481481481482</v>
      </c>
      <c r="K33" s="4">
        <f t="shared" si="0"/>
        <v>23170.032258064515</v>
      </c>
      <c r="L33" s="4">
        <f t="shared" si="0"/>
        <v>22637.666666666668</v>
      </c>
      <c r="M33" s="4">
        <f t="shared" si="0"/>
        <v>20231.451612903227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 t="s">
        <v>28</v>
      </c>
      <c r="B34" s="4">
        <f>B33/L33*100</f>
        <v>90.258076865895319</v>
      </c>
      <c r="C34" s="4">
        <f>C33/L33*100</f>
        <v>97.728238439516105</v>
      </c>
      <c r="D34" s="4">
        <f>D33/L33*100</f>
        <v>101.46563226290944</v>
      </c>
      <c r="E34" s="4">
        <f>E33/L33*100</f>
        <v>102.71553310853592</v>
      </c>
      <c r="F34" s="4">
        <f>F33/L33*100</f>
        <v>102.17911626022477</v>
      </c>
      <c r="G34" s="4">
        <f>G33/L33*100</f>
        <v>103.70959904583805</v>
      </c>
      <c r="H34" s="4">
        <f>H33/L33*100</f>
        <v>105.36834840400644</v>
      </c>
      <c r="I34" s="4">
        <f>I33/L33*100</f>
        <v>101.64631884341588</v>
      </c>
      <c r="J34" s="4">
        <f>J33/L33*100</f>
        <v>102.25648174052751</v>
      </c>
      <c r="K34" s="4">
        <f>K33/L33*100</f>
        <v>102.35168049444663</v>
      </c>
      <c r="L34" s="4">
        <v>100</v>
      </c>
      <c r="M34" s="4">
        <f>M33/L33*100</f>
        <v>89.370746158628947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 t="s">
        <v>30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 t="s">
        <v>87</v>
      </c>
      <c r="B37" s="1" t="e">
        <f>'10% EVs'!#REF!*$A$32*$B$34/100</f>
        <v>#REF!</v>
      </c>
      <c r="C37" s="1" t="e">
        <f>'10% EVs'!#REF!*$A$29*$C$34/100</f>
        <v>#REF!</v>
      </c>
      <c r="D37" s="1" t="e">
        <f>'10% EVs'!#REF!*$A$32*$D$34/100</f>
        <v>#REF!</v>
      </c>
      <c r="E37" s="1" t="e">
        <f>'10% EVs'!#REF!*$A$31*$E$34/100</f>
        <v>#REF!</v>
      </c>
      <c r="F37" s="1" t="e">
        <f>'10% EVs'!#REF!*$A$32*$F$34/100</f>
        <v>#REF!</v>
      </c>
      <c r="G37" s="1" t="e">
        <f>'10% EVs'!#REF!*$A$31*$G$34/100</f>
        <v>#REF!</v>
      </c>
      <c r="H37" s="1" t="e">
        <f>'10% EVs'!#REF!*$A$32*$H$34/100</f>
        <v>#REF!</v>
      </c>
      <c r="I37" s="1" t="e">
        <f>'10% EVs'!#REF!*$A$32*$I$34/100</f>
        <v>#REF!</v>
      </c>
      <c r="J37" s="1" t="e">
        <f>'10% EVs'!#REF!*$A$31*$J$34/100</f>
        <v>#REF!</v>
      </c>
      <c r="K37" s="1" t="e">
        <f>'10% EVs'!#REF!*$A$32*$K$34/100</f>
        <v>#REF!</v>
      </c>
      <c r="L37" s="1" t="e">
        <f>'10% EVs'!#REF!*$A$31*$L$34/100</f>
        <v>#REF!</v>
      </c>
      <c r="M37" s="1" t="e">
        <f>'10% EVs'!#REF!*$A$32*$M$34/100</f>
        <v>#REF!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 t="s">
        <v>88</v>
      </c>
      <c r="B38" s="1" t="e">
        <f>SUM(B37:M37)</f>
        <v>#REF!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 t="s">
        <v>89</v>
      </c>
      <c r="B40" s="1">
        <f>'20% EVs'!$L$37*$A$32*$B$34/100</f>
        <v>239788.63280962408</v>
      </c>
      <c r="C40" s="1">
        <f>'20% EVs'!$L$37*$A$29*$C$34/100</f>
        <v>234508.68095946286</v>
      </c>
      <c r="D40" s="1">
        <f>'20% EVs'!$L$37*$A$32*$D$34/100</f>
        <v>269563.7452328715</v>
      </c>
      <c r="E40" s="1">
        <f>'20% EVs'!$L$37*$A$31*$E$34/100</f>
        <v>264081.63562204584</v>
      </c>
      <c r="F40" s="1">
        <f>'20% EVs'!$L$37*$A$32*$F$34/100</f>
        <v>271459.25816853915</v>
      </c>
      <c r="G40" s="1">
        <f>'20% EVs'!$L$37*$A$31*$G$34/100</f>
        <v>266637.37914684962</v>
      </c>
      <c r="H40" s="1">
        <f>'20% EVs'!$L$37*$A$32*$H$34/100</f>
        <v>279932.09120492393</v>
      </c>
      <c r="I40" s="1">
        <f>'20% EVs'!$L$37*$A$32*$I$34/100</f>
        <v>270043.77527130296</v>
      </c>
      <c r="J40" s="1">
        <f>'20% EVs'!$L$37*$A$31*$J$34/100</f>
        <v>262901.41455489618</v>
      </c>
      <c r="K40" s="1">
        <f>'20% EVs'!$L$37*$A$32*$K$34/100</f>
        <v>271917.70956959634</v>
      </c>
      <c r="L40" s="1">
        <f>'20% EVs'!$L$37*$A$31*$L$34/100</f>
        <v>257100</v>
      </c>
      <c r="M40" s="1">
        <f>'20% EVs'!$L$37*$A$32*$M$34/100</f>
        <v>237431.2613196295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 t="s">
        <v>90</v>
      </c>
      <c r="B41" s="1">
        <f>SUM(B40:M40)</f>
        <v>3125365.5838597422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 t="s">
        <v>89</v>
      </c>
      <c r="B43" s="1">
        <f>'30% EVs'!$L$37*$A$32*$B$34/100</f>
        <v>336599.44605598337</v>
      </c>
      <c r="C43" s="1">
        <f>'30% EVs'!$L$37*$A$29*$C$34/100</f>
        <v>329187.79835966608</v>
      </c>
      <c r="D43" s="1">
        <f>'30% EVs'!$L$37*$A$32*$D$34/100</f>
        <v>378395.78239806817</v>
      </c>
      <c r="E43" s="1">
        <f>'30% EVs'!$L$37*$A$31*$E$34/100</f>
        <v>370700.3589887062</v>
      </c>
      <c r="F43" s="1">
        <f>'30% EVs'!$L$37*$A$32*$F$34/100</f>
        <v>381056.57826925628</v>
      </c>
      <c r="G43" s="1">
        <f>'30% EVs'!$L$37*$A$31*$G$34/100</f>
        <v>374287.9429564295</v>
      </c>
      <c r="H43" s="1">
        <f>'30% EVs'!$L$37*$A$32*$H$34/100</f>
        <v>392950.18170306121</v>
      </c>
      <c r="I43" s="1">
        <f>'30% EVs'!$L$37*$A$32*$I$34/100</f>
        <v>379069.61686275085</v>
      </c>
      <c r="J43" s="1">
        <f>'30% EVs'!$L$37*$A$31*$J$34/100</f>
        <v>369043.64260156377</v>
      </c>
      <c r="K43" s="1">
        <f>'30% EVs'!$L$37*$A$32*$K$34/100</f>
        <v>381700.12206793978</v>
      </c>
      <c r="L43" s="1">
        <f>'30% EVs'!$L$37*$A$31*$L$34/100</f>
        <v>360900</v>
      </c>
      <c r="M43" s="1">
        <f>'30% EVs'!$L$37*$A$32*$M$34/100</f>
        <v>333290.32364937494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 t="s">
        <v>90</v>
      </c>
      <c r="B44" s="1">
        <f>SUM(B43:M43)</f>
        <v>4387181.793912801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 t="s">
        <v>89</v>
      </c>
      <c r="B46" s="1">
        <f>'40% EVs'!$L$37*$A$32*$B$34/100</f>
        <v>433410.25930234278</v>
      </c>
      <c r="C46" s="1">
        <f>'40% EVs'!$L$37*$A$29*$C$34/100</f>
        <v>423866.91575986921</v>
      </c>
      <c r="D46" s="1">
        <f>'40% EVs'!$L$37*$A$32*$D$34/100</f>
        <v>487227.81956326484</v>
      </c>
      <c r="E46" s="1">
        <f>'40% EVs'!$L$37*$A$31*$E$34/100</f>
        <v>477319.08235536644</v>
      </c>
      <c r="F46" s="1">
        <f>'40% EVs'!$L$37*$A$32*$F$34/100</f>
        <v>490653.89836997335</v>
      </c>
      <c r="G46" s="1">
        <f>'40% EVs'!$L$37*$A$31*$G$34/100</f>
        <v>481938.50676600938</v>
      </c>
      <c r="H46" s="1">
        <f>'40% EVs'!$L$37*$A$32*$H$34/100</f>
        <v>505968.2722011985</v>
      </c>
      <c r="I46" s="1">
        <f>'40% EVs'!$L$37*$A$32*$I$34/100</f>
        <v>488095.45845419879</v>
      </c>
      <c r="J46" s="1">
        <f>'40% EVs'!$L$37*$A$31*$J$34/100</f>
        <v>475185.8706482313</v>
      </c>
      <c r="K46" s="1">
        <f>'40% EVs'!$L$37*$A$32*$K$34/100</f>
        <v>491482.53456628323</v>
      </c>
      <c r="L46" s="1">
        <f>'40% EVs'!$L$37*$A$31*$L$34/100</f>
        <v>464700</v>
      </c>
      <c r="M46" s="1">
        <f>'40% EVs'!$L$37*$A$32*$M$34/100</f>
        <v>429149.38597912039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 t="s">
        <v>90</v>
      </c>
      <c r="B47" s="1">
        <f>SUM(B46:M46)</f>
        <v>5648998.0039658584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10% EVs</vt:lpstr>
      <vt:lpstr>Hourly 10% EVs</vt:lpstr>
      <vt:lpstr>20% EVs</vt:lpstr>
      <vt:lpstr>30% EVs</vt:lpstr>
      <vt:lpstr>40% EVs</vt:lpstr>
      <vt:lpstr>Energy demand based on traffic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2019-01-25T13:03:26Z</dcterms:created>
  <dcterms:modified xsi:type="dcterms:W3CDTF">2019-04-09T13:53:23Z</dcterms:modified>
</cp:coreProperties>
</file>