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codeName="ThisWorkbook" defaultThemeVersion="166925"/>
  <mc:AlternateContent xmlns:mc="http://schemas.openxmlformats.org/markup-compatibility/2006">
    <mc:Choice Requires="x15">
      <x15ac:absPath xmlns:x15ac="http://schemas.microsoft.com/office/spreadsheetml/2010/11/ac" url="/Users/malofsna/Haselton-Wright Dropbox/Nicole Malofsky/4. Lab Publications/1. In Preparation/24 Malofsky I491/Data Repository/Summarized Data Analysis/Andre Assay QuantStudio/Expt 32 QuantStudio/"/>
    </mc:Choice>
  </mc:AlternateContent>
  <xr:revisionPtr revIDLastSave="0" documentId="13_ncr:1_{5E0CBE9E-9F15-6F42-8D86-A3CE948DD592}" xr6:coauthVersionLast="47" xr6:coauthVersionMax="47" xr10:uidLastSave="{00000000-0000-0000-0000-000000000000}"/>
  <bookViews>
    <workbookView xWindow="0" yWindow="500" windowWidth="44340" windowHeight="17420" firstSheet="1" activeTab="1" xr2:uid="{00000000-000D-0000-FFFF-FFFF00000000}"/>
  </bookViews>
  <sheets>
    <sheet name="25 uL Andre Paper Protocol " sheetId="47" r:id="rId1"/>
    <sheet name="0.05uM fPri SensiFAST HRM Kit" sheetId="16" r:id="rId2"/>
  </sheets>
  <definedNames>
    <definedName name="_xlnm.Print_Area" localSheetId="0">'25 uL Andre Paper Protocol '!$M$6:$AI$22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47" l="1"/>
  <c r="F14" i="47"/>
  <c r="F13" i="47"/>
  <c r="F12" i="47"/>
  <c r="F11" i="47"/>
  <c r="G14" i="47" l="1"/>
  <c r="I34" i="47"/>
  <c r="G34" i="47"/>
  <c r="I33" i="47"/>
  <c r="G33" i="47"/>
  <c r="I15" i="47"/>
  <c r="I14" i="47"/>
  <c r="I13" i="47"/>
  <c r="G13" i="47"/>
  <c r="I12" i="47"/>
  <c r="I11" i="47"/>
  <c r="G11" i="47"/>
  <c r="E11" i="47"/>
  <c r="I10" i="47"/>
  <c r="G15" i="47" l="1"/>
  <c r="I53" i="16" l="1"/>
  <c r="I52" i="16"/>
  <c r="I51" i="16"/>
  <c r="K45" i="16"/>
  <c r="I45" i="16"/>
  <c r="K44" i="16"/>
  <c r="I44" i="16"/>
  <c r="K43" i="16"/>
  <c r="I43" i="16"/>
  <c r="K42" i="16"/>
  <c r="I42" i="16"/>
  <c r="K41" i="16"/>
  <c r="I41" i="16"/>
  <c r="K40" i="16"/>
  <c r="I40" i="16"/>
  <c r="I39" i="16"/>
  <c r="I36" i="16"/>
  <c r="G36" i="16"/>
  <c r="I35" i="16"/>
  <c r="G35" i="16"/>
  <c r="AY15" i="16"/>
  <c r="AV15" i="16"/>
  <c r="I14" i="16"/>
  <c r="F14" i="16"/>
  <c r="G14" i="16" s="1"/>
  <c r="AV12" i="16"/>
  <c r="AY12" i="16" s="1"/>
  <c r="I12" i="16"/>
  <c r="F12" i="16"/>
  <c r="G12" i="16" s="1"/>
  <c r="E12" i="16"/>
  <c r="I11" i="16"/>
  <c r="F11" i="16"/>
  <c r="F10" i="16" s="1"/>
  <c r="E11" i="16"/>
  <c r="I10" i="16"/>
  <c r="AV9" i="16"/>
  <c r="AY9" i="16" s="1"/>
  <c r="G20" i="16" l="1"/>
  <c r="F19" i="16"/>
  <c r="G10" i="16"/>
  <c r="G11" i="16"/>
  <c r="G19" i="16" l="1"/>
  <c r="F10" i="47" l="1"/>
  <c r="G10" i="47" s="1"/>
  <c r="G12" i="47"/>
  <c r="G21" i="47" l="1"/>
  <c r="G22" i="47"/>
  <c r="F21" i="47"/>
</calcChain>
</file>

<file path=xl/sharedStrings.xml><?xml version="1.0" encoding="utf-8"?>
<sst xmlns="http://schemas.openxmlformats.org/spreadsheetml/2006/main" count="296" uniqueCount="207">
  <si>
    <t>Date</t>
  </si>
  <si>
    <t>Component</t>
  </si>
  <si>
    <t># of Samples</t>
  </si>
  <si>
    <t># of Rxns</t>
  </si>
  <si>
    <t>Nuclease-free water</t>
  </si>
  <si>
    <t>Add sep</t>
  </si>
  <si>
    <t>vol/tube</t>
  </si>
  <si>
    <t>sum</t>
  </si>
  <si>
    <t>total volume</t>
  </si>
  <si>
    <t>Temp (ºC)</t>
  </si>
  <si>
    <t>Time (mm:ss)</t>
  </si>
  <si>
    <t># of cycles</t>
  </si>
  <si>
    <t>Single Rxn Vol (uL)</t>
  </si>
  <si>
    <t>Full Rxn Vol (uL)</t>
  </si>
  <si>
    <t>Sequence</t>
  </si>
  <si>
    <t>Source</t>
  </si>
  <si>
    <t>Volume (uL) added per rxn</t>
  </si>
  <si>
    <t>[Stock] (uM)</t>
  </si>
  <si>
    <t>[Working] (uM)</t>
  </si>
  <si>
    <t>[Rxn] (nM)</t>
  </si>
  <si>
    <t>[Rxn] (uM)</t>
  </si>
  <si>
    <t>[Working]</t>
  </si>
  <si>
    <t>[Stock = 10 uM = below]</t>
  </si>
  <si>
    <t>Serial Soln Added</t>
  </si>
  <si>
    <t>Rxn Copy Count for 2uL Addn</t>
  </si>
  <si>
    <t>Sample groups by copies per rxn (2 x NUMBER)</t>
  </si>
  <si>
    <t>Expt #</t>
  </si>
  <si>
    <t>[Final Rxn uM]</t>
  </si>
  <si>
    <t>Check off Component</t>
  </si>
  <si>
    <t>1X</t>
  </si>
  <si>
    <t>10^6 copies/uL</t>
  </si>
  <si>
    <t>10^6</t>
  </si>
  <si>
    <t>2*10^6</t>
  </si>
  <si>
    <t>10 uM</t>
  </si>
  <si>
    <t>2X</t>
  </si>
  <si>
    <t>Adjustments</t>
  </si>
  <si>
    <t>NTC</t>
  </si>
  <si>
    <t>15 min UV light in clean hood</t>
  </si>
  <si>
    <t>Melt / Denaturation (Cycling A)</t>
  </si>
  <si>
    <t>Anneal / Extension (Cycling B) *acquire*</t>
  </si>
  <si>
    <t>Clean hood = left, target bench = left</t>
  </si>
  <si>
    <t>Target</t>
  </si>
  <si>
    <t>Clean hood = right, target bench = left</t>
  </si>
  <si>
    <t>PCR instrument = QuantStudio</t>
  </si>
  <si>
    <t>A</t>
  </si>
  <si>
    <t>B</t>
  </si>
  <si>
    <t>C</t>
  </si>
  <si>
    <t>D</t>
  </si>
  <si>
    <t>E</t>
  </si>
  <si>
    <t>F</t>
  </si>
  <si>
    <t>G</t>
  </si>
  <si>
    <t>H</t>
  </si>
  <si>
    <t>katG F Primer (Set 2 - 56bp amp, MEP176)</t>
  </si>
  <si>
    <t>katG R Primer (Set 2 - 56bp amp, MEP177)</t>
  </si>
  <si>
    <t>CAC CGG AAC CGG TAA GG</t>
  </si>
  <si>
    <t>MEP176</t>
  </si>
  <si>
    <t>TGT TCG TCC ATA CGA CCT C</t>
  </si>
  <si>
    <t>MEP177</t>
  </si>
  <si>
    <t>ATC TGG TCG GCC CCG AAC CCG AGG CTG CTC CGC TGG AGC AGA TGG GCT TGG GCT GGA AGA GCT CGT ATG GCA CCG GAA CCG GTA AGG ACG CGA TCA CCA GCG GCA TCG AGG TCG TAT GGA CGA ACA CCC CGA CGA AAT GGG ACA ACA GTT TCC TCG AGA TCC TGT ACG GCT ACG AGT GGG AGC TGA CGA AGA GCC CTG CT</t>
  </si>
  <si>
    <t>katG F Primer (MEP176)</t>
  </si>
  <si>
    <t>katG R Primer (MEP177)</t>
  </si>
  <si>
    <t>katG WT DNA Amplicon (MEP183)</t>
  </si>
  <si>
    <t xml:space="preserve">MEP184 katG S315T (G944C) </t>
  </si>
  <si>
    <t>ctcgtatgg/caccggaaccggtaagg/acgcgatcaccaCcggcatc/gaggtcgtatggacgaaca/ccccgacgaaatgggacaacagtt</t>
  </si>
  <si>
    <t>Note w/r to mutants: // represent fwd and rev primer locations for MEP176/177, capital letter is SNP</t>
  </si>
  <si>
    <t>MEP188 katG S315G (A943G)</t>
  </si>
  <si>
    <t>ctcgtatgg/caccggaaccggtaagg/acgcgatcaccGgcggcatc/gaggtcgtatggacgaaca/ccccgacgaaatgggacaacagtt</t>
  </si>
  <si>
    <t xml:space="preserve">MEP189 katG S315L (AGC to CTC via A943C + G944T) </t>
  </si>
  <si>
    <t xml:space="preserve">ctcgtatgg/caccggaaccggtaagg/acgcgatcaccCTcggcatc/gaggtcgtatggacgaaca/ccccgacgaaatgggacaacagtt </t>
  </si>
  <si>
    <t>MEP183 katG WT</t>
  </si>
  <si>
    <t>Red: WT MEP183</t>
  </si>
  <si>
    <t xml:space="preserve">Green: MEP184 S315T (G944C) </t>
  </si>
  <si>
    <t>Purple: MEP188 S315G (A943G)</t>
  </si>
  <si>
    <t xml:space="preserve">MEP189 S315L (AGC-&gt;CTC via A943C, G944T) </t>
  </si>
  <si>
    <t xml:space="preserve">Pink: MEP185 S315N (G944A) </t>
  </si>
  <si>
    <t xml:space="preserve">Turq: MEP186 S315I (G944T) </t>
  </si>
  <si>
    <t>Black: NTC</t>
  </si>
  <si>
    <t xml:space="preserve">Orange: MEP187 S315R (C945A) </t>
  </si>
  <si>
    <t>MEP185 S315N (G944A)</t>
  </si>
  <si>
    <t>ctcgtatgg/caccggaaccggtaagg/acgcgatcaccaAcggcatc/gaggtcgtatggacgaaca/ccccgacgaaatgggacaacagtt</t>
  </si>
  <si>
    <t xml:space="preserve">MEP186 S315I (G944T) </t>
  </si>
  <si>
    <t xml:space="preserve">MEP187 S315R (C945A) </t>
  </si>
  <si>
    <t>ctcgtatgg/caccggaaccggtaagg/acgcgatcaccaTcggcatc/gaggtcgtatggacgaaca/ccccgacgaaatgggacaacagtt</t>
  </si>
  <si>
    <t>ctcgtatgg/caccggaaccggtaagg/acgcgatcaccagAggcatc/gaggtcgtatggacgaaca/ccccgacgaaatgggacaacagtt</t>
  </si>
  <si>
    <t>Polymerase Activation</t>
  </si>
  <si>
    <t>Kit = SensiFAST HRM Kit (BIO-32005)</t>
  </si>
  <si>
    <t>SensiFAST HRM Mix (Contains EvaGreen)</t>
  </si>
  <si>
    <t>Grp #</t>
  </si>
  <si>
    <t>Melt Analysis *aquire org/gr*</t>
  </si>
  <si>
    <t>Anneal / Extension (Cycling B) *acquire gr*</t>
  </si>
  <si>
    <t>* Quant: acquire SYBR on quant for both melts and pcr *</t>
  </si>
  <si>
    <t>Neon Green: MEP 197 = S315T + A312V = G944C + C935T</t>
  </si>
  <si>
    <t>Neon Pink: MEP 198 = S315T + G316D = G944C + G947A</t>
  </si>
  <si>
    <t>Neon Purple: MEP 199 = S315T + A312V + G316D = G944C + C935T + G947A</t>
  </si>
  <si>
    <t>MEP 197 = S315T + A312V = G944C + C935T</t>
  </si>
  <si>
    <t>MEP 198 = S315T + G316D = G944C + G947A</t>
  </si>
  <si>
    <t>MEP 199 = S315T + A312V + G316D = G944C + C935T + G947A</t>
  </si>
  <si>
    <r>
      <t>C ACC GGA ACC GGT AAG GAC G</t>
    </r>
    <r>
      <rPr>
        <u/>
        <sz val="12"/>
        <color rgb="FFFF0000"/>
        <rFont val="Courier New"/>
        <family val="1"/>
      </rPr>
      <t>T</t>
    </r>
    <r>
      <rPr>
        <sz val="12"/>
        <color rgb="FF000000"/>
        <rFont val="Courier New"/>
        <family val="1"/>
      </rPr>
      <t>G ATC ACC A</t>
    </r>
    <r>
      <rPr>
        <u/>
        <sz val="12"/>
        <color rgb="FFFF0000"/>
        <rFont val="Courier New"/>
        <family val="1"/>
      </rPr>
      <t>C</t>
    </r>
    <r>
      <rPr>
        <sz val="12"/>
        <color rgb="FF000000"/>
        <rFont val="Courier New"/>
        <family val="1"/>
      </rPr>
      <t>C GGC ATC GAG GTC GTA TGG ACG AAC A</t>
    </r>
  </si>
  <si>
    <r>
      <t>C ACC GGA ACC GGT AAG GAC GCG ATC ACC A</t>
    </r>
    <r>
      <rPr>
        <u/>
        <sz val="12"/>
        <color rgb="FFFF0000"/>
        <rFont val="Courier New"/>
        <family val="1"/>
      </rPr>
      <t>C</t>
    </r>
    <r>
      <rPr>
        <sz val="12"/>
        <color rgb="FF000000"/>
        <rFont val="Courier New"/>
        <family val="1"/>
      </rPr>
      <t>C G</t>
    </r>
    <r>
      <rPr>
        <u/>
        <sz val="12"/>
        <color rgb="FFFF0000"/>
        <rFont val="Courier New"/>
        <family val="1"/>
      </rPr>
      <t>A</t>
    </r>
    <r>
      <rPr>
        <sz val="12"/>
        <color rgb="FF000000"/>
        <rFont val="Courier New"/>
        <family val="1"/>
      </rPr>
      <t>C ATC GAG GTC GTA TGG ACG AAC A</t>
    </r>
  </si>
  <si>
    <r>
      <t>C ACC GGA ACC GGT AAG GAC G</t>
    </r>
    <r>
      <rPr>
        <u/>
        <sz val="12"/>
        <color rgb="FFFF0000"/>
        <rFont val="Courier New"/>
        <family val="1"/>
      </rPr>
      <t>T</t>
    </r>
    <r>
      <rPr>
        <sz val="12"/>
        <color rgb="FF000000"/>
        <rFont val="Courier New"/>
        <family val="1"/>
      </rPr>
      <t>G ATC ACC A</t>
    </r>
    <r>
      <rPr>
        <u/>
        <sz val="12"/>
        <color rgb="FFFF0000"/>
        <rFont val="Courier New"/>
        <family val="1"/>
      </rPr>
      <t>C</t>
    </r>
    <r>
      <rPr>
        <sz val="12"/>
        <color rgb="FF000000"/>
        <rFont val="Courier New"/>
        <family val="1"/>
      </rPr>
      <t>C G</t>
    </r>
    <r>
      <rPr>
        <u/>
        <sz val="12"/>
        <color rgb="FFFF0000"/>
        <rFont val="Courier New"/>
        <family val="1"/>
      </rPr>
      <t>A</t>
    </r>
    <r>
      <rPr>
        <sz val="12"/>
        <color rgb="FF000000"/>
        <rFont val="Courier New"/>
        <family val="1"/>
      </rPr>
      <t>C ATC GAG GTC GTA TGG ACG AAC A</t>
    </r>
  </si>
  <si>
    <t>Location: -20C, katG Amplicon Box</t>
  </si>
  <si>
    <t>65C to 95C</t>
  </si>
  <si>
    <t>MEP 199 katG S315T, A312V, &amp; G3</t>
  </si>
  <si>
    <t>MEP 198 katG S315T &amp; G316D INH</t>
  </si>
  <si>
    <t>MEP 197 katG S315T &amp; A312V INH</t>
  </si>
  <si>
    <t>uL of 7.525E11</t>
  </si>
  <si>
    <t>uL of H2O</t>
  </si>
  <si>
    <t>c1</t>
  </si>
  <si>
    <t>v1</t>
  </si>
  <si>
    <t>c2</t>
  </si>
  <si>
    <t>v2</t>
  </si>
  <si>
    <t>* Rotorgene: acquire Green (EvaGreen) at gain 6-8-10, orange (TXR) standard gain</t>
  </si>
  <si>
    <t xml:space="preserve"> </t>
  </si>
  <si>
    <t>3 replicates per group, 10^6</t>
  </si>
  <si>
    <t>Target = KatG D-DNA WT</t>
  </si>
  <si>
    <t>A: NTC</t>
  </si>
  <si>
    <t>B: NTC</t>
  </si>
  <si>
    <t>C: NTC</t>
  </si>
  <si>
    <t>* Quant: acq SYBR on quant for both melts and pcr * - no LDNA so no orange here</t>
  </si>
  <si>
    <t>Plate</t>
  </si>
  <si>
    <t>D2-4</t>
  </si>
  <si>
    <t>D5-7</t>
  </si>
  <si>
    <t>D8-10</t>
  </si>
  <si>
    <t>E2-4</t>
  </si>
  <si>
    <t>E5-7</t>
  </si>
  <si>
    <t>E8-10</t>
  </si>
  <si>
    <t>Set B</t>
  </si>
  <si>
    <t>No LDNA - no Premelt</t>
  </si>
  <si>
    <t>181 - SensiFAST HRM Kit</t>
  </si>
  <si>
    <t>SensiFAST HRM Kit (BIO-32005): LOT = # SF628-B111860</t>
  </si>
  <si>
    <t>* use 5/18 MEP origin WT aliq 10^8, then post E178 aliq (10^8 origin) of 10^7, 10^6, 10^5, 10^4, NAM prep 5/16/23 primer aliq</t>
  </si>
  <si>
    <t>LOT = # SF628-B111860</t>
  </si>
  <si>
    <t>Per Zhou 2004, up symmetric PCR [Primer] to 500nM (from 250nM) to help product formation - Test 0.5uM (sym) vs. 0.05uM (asym, both F&amp;R) for varying primer concentrations effect on rxn efficiency (Ct, PCR plateau height, melt height) - 3 master mixes: A) std 0.5uM Fwd and Rev B) 0.05uM Fwd, 0.5uM Rev C) 0.5uM Fwd, 0.05uM Rev - No LDNA, WT 10^8 to see amplification, 10-fold less primer test</t>
  </si>
  <si>
    <t>A: std [primer] @ 0.5uM fwd and rev</t>
  </si>
  <si>
    <t>B: 0.05uM fwd and std rev primer 0.5uM</t>
  </si>
  <si>
    <t xml:space="preserve">C: std fwd primer 0.5uM, 0.05uM rev </t>
  </si>
  <si>
    <t xml:space="preserve">No passive reference on quant settings! </t>
  </si>
  <si>
    <t>PCR instrument = Quant</t>
  </si>
  <si>
    <t>Melt Analysis *aquire*</t>
  </si>
  <si>
    <t>SensiFAST Probe No-ROX Kit</t>
  </si>
  <si>
    <t>10X</t>
  </si>
  <si>
    <t>DNA</t>
  </si>
  <si>
    <t>Classification</t>
  </si>
  <si>
    <t>AA Change</t>
  </si>
  <si>
    <t>Base Change</t>
  </si>
  <si>
    <t>ID</t>
  </si>
  <si>
    <t>Oligo Length</t>
  </si>
  <si>
    <t>Oligo Sequence</t>
  </si>
  <si>
    <t>D-DNA</t>
  </si>
  <si>
    <t>WT Ultramer</t>
  </si>
  <si>
    <t>N/A</t>
  </si>
  <si>
    <t>Mutant</t>
  </si>
  <si>
    <t>Note w/r to mutants: SNP underlined in red</t>
  </si>
  <si>
    <t>Using LDNA ss LDNA stock - at roughly 7.525E12c/uL via non-naodropped p28 E206 guided F/R dilutions on 9/26 --&gt; nb5 p12 total conc from 100nM primer is 1.204E12c - equates to 6.02E11c each FWD/REV **stored in clean room freezer!</t>
  </si>
  <si>
    <t>10/2+10/3+11/29/23 prep 1-3 FQ LDNA (7.525E11c FWD) - 1-3 with 1E11c FWD via (39.87uL 1-3 7.525E11c 10/2/23) + (260.13uL water)</t>
  </si>
  <si>
    <t>SensiFAST Probe No-ROX Kit (BIO-86005)</t>
  </si>
  <si>
    <t>I491F</t>
  </si>
  <si>
    <t>A1471T</t>
  </si>
  <si>
    <t>MEP364</t>
  </si>
  <si>
    <r>
      <t>TCACGTGAGCGTGCCGGGCTGGAGGTCCGCGACGTGCACCCGTCGCACTACGGCCGGATGTGCCCGATCGAAACCCCTGAGGGGCCCAACATCGGTCTG</t>
    </r>
    <r>
      <rPr>
        <sz val="12"/>
        <color rgb="FFFF0000"/>
        <rFont val="Courier New"/>
        <family val="1"/>
      </rPr>
      <t>T</t>
    </r>
    <r>
      <rPr>
        <sz val="12"/>
        <color rgb="FF000000"/>
        <rFont val="Courier New"/>
        <family val="1"/>
      </rPr>
      <t>TCGGCTCGCTGTCGGTGTACGCGCGGGTCAACCCGTTCGGGTTCATCGAAACGCCGTACCGCAAGGTGGTCGACGGCGTGGTTAGCGACGAGATC</t>
    </r>
  </si>
  <si>
    <r>
      <t>TCACGTGAGCGTGCCGGGCTGGAGGTCCGCGACGTGCACCCGTCGCACTACGGCCGGATGTGCCCGATCGAAACCCCTGAGGGGCCCAACATCGGTCTG</t>
    </r>
    <r>
      <rPr>
        <u/>
        <sz val="12"/>
        <color rgb="FF000000"/>
        <rFont val="Courier New"/>
        <family val="1"/>
      </rPr>
      <t>A</t>
    </r>
    <r>
      <rPr>
        <sz val="12"/>
        <color rgb="FF000000"/>
        <rFont val="Courier New"/>
        <family val="1"/>
      </rPr>
      <t>TCGGCTCGCTGTCGGTGTACGCGCGGGTCAACCCGTTCGGGTTCATCGAAACGCCGTACCGCAAGGTGGTCGACGGCGTGGTTAGCGACGAGATC</t>
    </r>
  </si>
  <si>
    <t>MEP365</t>
  </si>
  <si>
    <t>Location: -20C, rpob - I491 F pink box from 6/3/24</t>
  </si>
  <si>
    <t>f</t>
  </si>
  <si>
    <r>
      <t xml:space="preserve">rpoB F Primer </t>
    </r>
    <r>
      <rPr>
        <b/>
        <sz val="12"/>
        <color theme="1"/>
        <rFont val="Calibri"/>
        <family val="2"/>
        <scheme val="minor"/>
      </rPr>
      <t>MEP417</t>
    </r>
  </si>
  <si>
    <r>
      <t xml:space="preserve">rpoB R Primer </t>
    </r>
    <r>
      <rPr>
        <b/>
        <sz val="12"/>
        <color theme="1"/>
        <rFont val="Calibri"/>
        <family val="2"/>
        <scheme val="minor"/>
      </rPr>
      <t>MEP418</t>
    </r>
  </si>
  <si>
    <r>
      <t xml:space="preserve">I491F F Primer </t>
    </r>
    <r>
      <rPr>
        <b/>
        <sz val="12"/>
        <color theme="1"/>
        <rFont val="Calibri"/>
        <family val="2"/>
        <scheme val="minor"/>
      </rPr>
      <t>MEP419</t>
    </r>
  </si>
  <si>
    <t>65C to 97C</t>
  </si>
  <si>
    <t xml:space="preserve">rpoB F Primer </t>
  </si>
  <si>
    <t xml:space="preserve">rpoB R Primer </t>
  </si>
  <si>
    <t>MEP417-19</t>
  </si>
  <si>
    <t xml:space="preserve">SYBR Green I </t>
  </si>
  <si>
    <t>Andre 25uL</t>
  </si>
  <si>
    <t>Melt / Denaturation (Cycling A) (1.6 C/s)</t>
  </si>
  <si>
    <t>Target = ds GeneBlocks as WT, I491F, I491N, I491M</t>
  </si>
  <si>
    <t>SYBR Green I nucleic acid gel stain (Signa S9430_0.5ML) 10,000X in DMSO - LOT #SLBD8080V</t>
  </si>
  <si>
    <t>PCR 35cycles + post-melt @ 10 readings/ºC per Andre et al 2016</t>
  </si>
  <si>
    <t xml:space="preserve">dissociation = 10 (No. of points per degree instead of continuous) </t>
  </si>
  <si>
    <t>PCR: 1.6C/s to 95C 2min, 1.6C/s to 95C, 95C 5 sec, 1.6C/s to 56C for 20s (*acq at 56C) -- cycle 35 times bw 96C and 56C</t>
  </si>
  <si>
    <r>
      <t xml:space="preserve">Melt: *acquire* </t>
    </r>
    <r>
      <rPr>
        <b/>
        <sz val="12"/>
        <color theme="1"/>
        <rFont val="Calibri"/>
        <family val="2"/>
        <scheme val="minor"/>
      </rPr>
      <t>step 1</t>
    </r>
    <r>
      <rPr>
        <sz val="12"/>
        <color theme="1"/>
        <rFont val="Calibri"/>
        <family val="2"/>
        <scheme val="minor"/>
      </rPr>
      <t xml:space="preserve">: 1.6C/s to 65ºC, 65C for 30 sec </t>
    </r>
    <r>
      <rPr>
        <b/>
        <sz val="12"/>
        <color theme="1"/>
        <rFont val="Calibri"/>
        <family val="2"/>
        <scheme val="minor"/>
      </rPr>
      <t>Step 2</t>
    </r>
    <r>
      <rPr>
        <sz val="12"/>
        <color theme="1"/>
        <rFont val="Calibri"/>
        <family val="2"/>
        <scheme val="minor"/>
      </rPr>
      <t>: 1.6C/s to 65ºC, 65C for 30 sec</t>
    </r>
    <r>
      <rPr>
        <b/>
        <sz val="12"/>
        <color theme="1"/>
        <rFont val="Calibri"/>
        <family val="2"/>
        <scheme val="minor"/>
      </rPr>
      <t xml:space="preserve"> Step 3</t>
    </r>
    <r>
      <rPr>
        <sz val="12"/>
        <color theme="1"/>
        <rFont val="Calibri"/>
        <family val="2"/>
        <scheme val="minor"/>
      </rPr>
      <t xml:space="preserve">: up to 97ºC at 10 readings/C (dissociation) for 15 sec </t>
    </r>
  </si>
  <si>
    <t>MEP</t>
  </si>
  <si>
    <t>491-2</t>
  </si>
  <si>
    <t>492-2</t>
  </si>
  <si>
    <t>I491N</t>
  </si>
  <si>
    <t>I491M</t>
  </si>
  <si>
    <t>WT I491</t>
  </si>
  <si>
    <t>ATC</t>
  </si>
  <si>
    <t>Codon</t>
  </si>
  <si>
    <t>MEP491-2</t>
  </si>
  <si>
    <r>
      <rPr>
        <u/>
        <sz val="12"/>
        <color theme="0"/>
        <rFont val="Calibri (Body)"/>
      </rPr>
      <t>T</t>
    </r>
    <r>
      <rPr>
        <sz val="12"/>
        <color theme="0"/>
        <rFont val="Calibri"/>
        <family val="2"/>
        <scheme val="minor"/>
      </rPr>
      <t>TC</t>
    </r>
  </si>
  <si>
    <t>MEP492-2</t>
  </si>
  <si>
    <t>MEP493</t>
  </si>
  <si>
    <r>
      <t>A</t>
    </r>
    <r>
      <rPr>
        <u/>
        <sz val="12"/>
        <color theme="0"/>
        <rFont val="Calibri (Body)"/>
      </rPr>
      <t>A</t>
    </r>
    <r>
      <rPr>
        <sz val="12"/>
        <color theme="0"/>
        <rFont val="Calibri"/>
        <family val="2"/>
        <scheme val="minor"/>
      </rPr>
      <t>C</t>
    </r>
  </si>
  <si>
    <r>
      <t>AT</t>
    </r>
    <r>
      <rPr>
        <u/>
        <sz val="12"/>
        <color theme="0"/>
        <rFont val="Calibri (Body)"/>
      </rPr>
      <t>A</t>
    </r>
  </si>
  <si>
    <t>MEP494</t>
  </si>
  <si>
    <t>Prep Steps</t>
  </si>
  <si>
    <t>Add 5uL water to NTC wells</t>
  </si>
  <si>
    <t>Pipet 20uL for 3x NTC wells (340uL = 17rxns left)</t>
  </si>
  <si>
    <t>Add 20uL target to each MM tube (4rxns @5uL/rxn)</t>
  </si>
  <si>
    <t>Pipet 25uL of MM per well</t>
  </si>
  <si>
    <t>Divide MM into 4 new tubes of 80uL (4rxns worth - 20uL spare in mega MM tube)</t>
  </si>
  <si>
    <t>9/11/24 prep 10X SYBR via 1uL 10,000X into 999uL water</t>
  </si>
  <si>
    <r>
      <t xml:space="preserve">9/16/24 Swesh prep of 10uM Andre primers: MEP419 (I491F F Primer), MEP418 (rpoB R Primer), MEP417 (rpoB F Primer) </t>
    </r>
    <r>
      <rPr>
        <b/>
        <sz val="12"/>
        <color rgb="FF000000"/>
        <rFont val="Calibri"/>
        <family val="2"/>
        <scheme val="minor"/>
      </rPr>
      <t>[</t>
    </r>
    <r>
      <rPr>
        <sz val="12"/>
        <color rgb="FF000000"/>
        <rFont val="Calibri"/>
        <family val="2"/>
        <scheme val="minor"/>
      </rPr>
      <t>180uL H20 + 20uL Primer</t>
    </r>
    <r>
      <rPr>
        <b/>
        <sz val="12"/>
        <color rgb="FF000000"/>
        <rFont val="Calibri"/>
        <family val="2"/>
        <scheme val="minor"/>
      </rPr>
      <t>]</t>
    </r>
  </si>
  <si>
    <t xml:space="preserve">Kit = SensiFAST Probe No-ROX Kit </t>
  </si>
  <si>
    <t>Goal: Test for I491F aliquot CT and Re-Test gold standard I491F method described in  2016 Andre et al to have a comparator for our own I491F assay - Use Andre setup as close as possible - 25uL rxn, SYBR Green I, 35 PCR cycles, 10 readings per ºC on melt 65-97C, anneal 56C, 5uL DNA, 0.5uM primers each ---- they used Light Cycler but here trying Quant for POC</t>
  </si>
  <si>
    <r>
      <t xml:space="preserve">9/11 prep of targets MEP491-2,MEP493,MEP494 and </t>
    </r>
    <r>
      <rPr>
        <b/>
        <sz val="12"/>
        <color theme="1"/>
        <rFont val="Calibri"/>
        <family val="2"/>
        <scheme val="minor"/>
      </rPr>
      <t>9/24 MEP492-2 B</t>
    </r>
    <r>
      <rPr>
        <sz val="12"/>
        <color theme="1"/>
        <rFont val="Calibri"/>
        <family val="2"/>
        <scheme val="minor"/>
      </rPr>
      <t xml:space="preserve"> (all 10^6)</t>
    </r>
  </si>
  <si>
    <t>32- SensiFAST Probe No Rox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</si>
</sst>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b/>
      <sz val="12"/>
      <color theme="1"/>
      <name val="Calibri"/>
      <family val="2"/>
      <scheme val="minor"/>
    </font>
    <font>
      <sz val="12"/>
      <color rgb="FF00B050"/>
      <name val="Calibri"/>
      <family val="2"/>
      <scheme val="minor"/>
    </font>
    <font>
      <sz val="10"/>
      <name val="Arial"/>
      <family val="2"/>
    </font>
    <font>
      <sz val="12"/>
      <color theme="0"/>
      <name val="Calibri"/>
      <family val="2"/>
      <scheme val="minor"/>
    </font>
    <font>
      <sz val="11"/>
      <color theme="1"/>
      <name val="Courier"/>
      <family val="1"/>
    </font>
    <font>
      <sz val="12"/>
      <color rgb="FF000000"/>
      <name val="Calibri"/>
      <family val="2"/>
      <scheme val="minor"/>
    </font>
    <font>
      <b/>
      <sz val="12"/>
      <color rgb="FF000000"/>
      <name val="Calibri"/>
      <family val="2"/>
      <scheme val="minor"/>
    </font>
    <font>
      <b/>
      <sz val="12"/>
      <color rgb="FFFF0000"/>
      <name val="Calibri"/>
      <family val="2"/>
      <scheme val="minor"/>
    </font>
    <font>
      <u/>
      <sz val="12"/>
      <color theme="1"/>
      <name val="Calibri"/>
      <family val="2"/>
      <scheme val="minor"/>
    </font>
    <font>
      <sz val="12"/>
      <name val="Calibri"/>
      <family val="2"/>
      <scheme val="minor"/>
    </font>
    <font>
      <sz val="12"/>
      <color rgb="FFFF0000"/>
      <name val="Calibri"/>
      <family val="2"/>
      <scheme val="minor"/>
    </font>
    <font>
      <b/>
      <sz val="12"/>
      <color theme="0"/>
      <name val="Calibri"/>
      <family val="2"/>
      <scheme val="minor"/>
    </font>
    <font>
      <sz val="11"/>
      <color theme="1"/>
      <name val="Arial"/>
      <family val="2"/>
    </font>
    <font>
      <sz val="11"/>
      <color rgb="FF000000"/>
      <name val="Arial"/>
      <family val="2"/>
    </font>
    <font>
      <sz val="11"/>
      <color theme="0"/>
      <name val="Arial"/>
      <family val="2"/>
    </font>
    <font>
      <sz val="11"/>
      <name val="Courier"/>
      <family val="1"/>
    </font>
    <font>
      <b/>
      <sz val="12"/>
      <name val="Calibri"/>
      <family val="2"/>
      <scheme val="minor"/>
    </font>
    <font>
      <sz val="12"/>
      <color rgb="FF000000"/>
      <name val="Courier New"/>
      <family val="1"/>
    </font>
    <font>
      <u/>
      <sz val="12"/>
      <color rgb="FFFF0000"/>
      <name val="Courier New"/>
      <family val="1"/>
    </font>
    <font>
      <b/>
      <sz val="22"/>
      <color rgb="FFFF0000"/>
      <name val="Calibri"/>
      <family val="2"/>
      <scheme val="minor"/>
    </font>
    <font>
      <b/>
      <sz val="16"/>
      <color rgb="FFFF0000"/>
      <name val="Calibri"/>
      <family val="2"/>
      <scheme val="minor"/>
    </font>
    <font>
      <b/>
      <sz val="12"/>
      <color theme="1"/>
      <name val="Courier New"/>
      <family val="1"/>
    </font>
    <font>
      <sz val="12"/>
      <name val="Courier New"/>
      <family val="1"/>
    </font>
    <font>
      <sz val="12"/>
      <color theme="1"/>
      <name val="Courier New"/>
      <family val="1"/>
    </font>
    <font>
      <sz val="11"/>
      <color rgb="FF000000"/>
      <name val="Courier New"/>
      <family val="1"/>
    </font>
    <font>
      <sz val="11"/>
      <color rgb="FFFFFFFF"/>
      <name val="Arial"/>
      <family val="2"/>
    </font>
    <font>
      <sz val="12"/>
      <color rgb="FFFF0000"/>
      <name val="Courier New"/>
      <family val="1"/>
    </font>
    <font>
      <u/>
      <sz val="12"/>
      <color rgb="FF000000"/>
      <name val="Courier New"/>
      <family val="1"/>
    </font>
    <font>
      <b/>
      <sz val="16"/>
      <color rgb="FFFF0000"/>
      <name val="Calibri (Body)"/>
    </font>
    <font>
      <u/>
      <sz val="12"/>
      <color theme="0"/>
      <name val="Calibri (Body)"/>
    </font>
  </fonts>
  <fills count="2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8F00"/>
        <bgColor indexed="64"/>
      </patternFill>
    </fill>
    <fill>
      <patternFill patternType="solid">
        <fgColor rgb="FF7030A0"/>
        <bgColor indexed="64"/>
      </patternFill>
    </fill>
    <fill>
      <patternFill patternType="solid">
        <fgColor rgb="FF0432FF"/>
        <bgColor indexed="64"/>
      </patternFill>
    </fill>
    <fill>
      <patternFill patternType="solid">
        <fgColor theme="5"/>
        <bgColor indexed="64"/>
      </patternFill>
    </fill>
    <fill>
      <patternFill patternType="solid">
        <fgColor rgb="FFFF40FF"/>
        <bgColor indexed="64"/>
      </patternFill>
    </fill>
    <fill>
      <patternFill patternType="solid">
        <fgColor rgb="FF00FDFF"/>
        <bgColor indexed="64"/>
      </patternFill>
    </fill>
    <fill>
      <patternFill patternType="solid">
        <fgColor rgb="FF00FA00"/>
        <bgColor indexed="64"/>
      </patternFill>
    </fill>
    <fill>
      <patternFill patternType="solid">
        <fgColor rgb="FFFF8AD8"/>
        <bgColor indexed="64"/>
      </patternFill>
    </fill>
    <fill>
      <patternFill patternType="solid">
        <fgColor rgb="FFD883FF"/>
        <bgColor indexed="64"/>
      </patternFill>
    </fill>
    <fill>
      <patternFill patternType="solid">
        <fgColor theme="1" tint="0.499984740745262"/>
        <bgColor indexed="64"/>
      </patternFill>
    </fill>
    <fill>
      <patternFill patternType="solid">
        <fgColor theme="6"/>
        <bgColor indexed="64"/>
      </patternFill>
    </fill>
    <fill>
      <patternFill patternType="solid">
        <fgColor rgb="FF7030A0"/>
        <bgColor rgb="FF000000"/>
      </patternFill>
    </fill>
    <fill>
      <patternFill patternType="solid">
        <fgColor rgb="FF0432FF"/>
        <bgColor rgb="FF000000"/>
      </patternFill>
    </fill>
    <fill>
      <patternFill patternType="solid">
        <fgColor theme="2" tint="-0.49998474074526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bottom style="medium">
        <color indexed="64"/>
      </bottom>
      <diagonal/>
    </border>
    <border>
      <left/>
      <right style="medium">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s>
  <cellStyleXfs count="2">
    <xf numFmtId="0" fontId="0" fillId="0" borderId="0"/>
    <xf numFmtId="0" fontId="3" fillId="0" borderId="0"/>
  </cellStyleXfs>
  <cellXfs count="198">
    <xf numFmtId="0" fontId="0" fillId="0" borderId="0" xfId="0"/>
    <xf numFmtId="0" fontId="0" fillId="0" borderId="1" xfId="0" applyBorder="1"/>
    <xf numFmtId="0" fontId="0" fillId="0" borderId="5" xfId="0" applyBorder="1"/>
    <xf numFmtId="0" fontId="2" fillId="0" borderId="7" xfId="0" applyFont="1" applyBorder="1"/>
    <xf numFmtId="0" fontId="2" fillId="0" borderId="8" xfId="0" applyFont="1" applyBorder="1"/>
    <xf numFmtId="0" fontId="2" fillId="0" borderId="9" xfId="0" applyFont="1" applyBorder="1"/>
    <xf numFmtId="14" fontId="0" fillId="0" borderId="11" xfId="0" applyNumberFormat="1" applyBorder="1"/>
    <xf numFmtId="0" fontId="0" fillId="2" borderId="11" xfId="0" applyFill="1" applyBorder="1"/>
    <xf numFmtId="0" fontId="0" fillId="0" borderId="7" xfId="0" applyBorder="1"/>
    <xf numFmtId="0" fontId="0" fillId="0" borderId="8" xfId="0" applyBorder="1"/>
    <xf numFmtId="0" fontId="0" fillId="0" borderId="9" xfId="0" applyBorder="1"/>
    <xf numFmtId="0" fontId="1" fillId="0" borderId="10" xfId="0" applyFont="1" applyBorder="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2" borderId="9" xfId="0" applyFill="1" applyBorder="1"/>
    <xf numFmtId="0" fontId="1" fillId="0" borderId="0" xfId="0" applyFont="1"/>
    <xf numFmtId="0" fontId="5" fillId="0" borderId="1" xfId="0" applyFont="1" applyBorder="1" applyAlignment="1">
      <alignment horizontal="left"/>
    </xf>
    <xf numFmtId="0" fontId="1" fillId="0" borderId="0" xfId="0" applyFont="1" applyAlignment="1">
      <alignment wrapText="1"/>
    </xf>
    <xf numFmtId="0" fontId="0" fillId="0" borderId="0" xfId="0" applyAlignment="1">
      <alignment horizontal="right"/>
    </xf>
    <xf numFmtId="0" fontId="0" fillId="0" borderId="18" xfId="0" applyBorder="1"/>
    <xf numFmtId="0" fontId="0" fillId="0" borderId="19" xfId="0" applyBorder="1"/>
    <xf numFmtId="0" fontId="0" fillId="0" borderId="20" xfId="0" applyBorder="1"/>
    <xf numFmtId="0" fontId="2" fillId="0" borderId="3" xfId="0" applyFont="1" applyBorder="1"/>
    <xf numFmtId="0" fontId="2" fillId="0" borderId="4" xfId="0" applyFont="1" applyBorder="1"/>
    <xf numFmtId="0" fontId="0" fillId="0" borderId="1" xfId="0" applyBorder="1" applyAlignment="1">
      <alignment vertical="center"/>
    </xf>
    <xf numFmtId="0" fontId="6" fillId="0" borderId="0" xfId="0" applyFont="1"/>
    <xf numFmtId="0" fontId="0" fillId="0" borderId="1" xfId="0" applyBorder="1" applyAlignment="1">
      <alignment horizontal="right"/>
    </xf>
    <xf numFmtId="20" fontId="0" fillId="0" borderId="1" xfId="0" applyNumberFormat="1" applyBorder="1"/>
    <xf numFmtId="0" fontId="0" fillId="0" borderId="1" xfId="0" applyBorder="1" applyAlignment="1">
      <alignment horizontal="right" wrapText="1"/>
    </xf>
    <xf numFmtId="0" fontId="1" fillId="0" borderId="1" xfId="0" applyFont="1" applyBorder="1"/>
    <xf numFmtId="0" fontId="0" fillId="0" borderId="22" xfId="0" applyBorder="1"/>
    <xf numFmtId="0" fontId="0" fillId="3" borderId="26" xfId="0" applyFill="1" applyBorder="1"/>
    <xf numFmtId="0" fontId="1" fillId="0" borderId="30" xfId="0" applyFont="1" applyBorder="1" applyAlignment="1">
      <alignment horizontal="center" vertical="center" wrapText="1"/>
    </xf>
    <xf numFmtId="0" fontId="0" fillId="3" borderId="22" xfId="0" applyFill="1" applyBorder="1"/>
    <xf numFmtId="0" fontId="0" fillId="0" borderId="0" xfId="0" applyAlignment="1">
      <alignment vertical="center"/>
    </xf>
    <xf numFmtId="0" fontId="0" fillId="0" borderId="0" xfId="0" applyAlignment="1">
      <alignment horizontal="center"/>
    </xf>
    <xf numFmtId="0" fontId="8" fillId="0" borderId="0" xfId="0" applyFont="1"/>
    <xf numFmtId="1" fontId="0" fillId="0" borderId="11" xfId="0" applyNumberFormat="1" applyBorder="1" applyAlignment="1">
      <alignment horizontal="right"/>
    </xf>
    <xf numFmtId="0" fontId="4" fillId="0" borderId="0" xfId="0" applyFont="1"/>
    <xf numFmtId="0" fontId="0" fillId="0" borderId="24" xfId="0" applyBorder="1"/>
    <xf numFmtId="0" fontId="0" fillId="0" borderId="25" xfId="0" applyBorder="1"/>
    <xf numFmtId="0" fontId="2" fillId="0" borderId="0" xfId="0" applyFont="1"/>
    <xf numFmtId="0" fontId="0" fillId="0" borderId="6" xfId="0" applyBorder="1"/>
    <xf numFmtId="0" fontId="0" fillId="0" borderId="29" xfId="0" applyBorder="1"/>
    <xf numFmtId="0" fontId="4" fillId="5" borderId="2" xfId="0" applyFont="1" applyFill="1" applyBorder="1"/>
    <xf numFmtId="0" fontId="9" fillId="0" borderId="0" xfId="0" applyFont="1"/>
    <xf numFmtId="0" fontId="1" fillId="0" borderId="21" xfId="0" applyFont="1" applyBorder="1" applyAlignment="1">
      <alignment horizontal="center"/>
    </xf>
    <xf numFmtId="0" fontId="1" fillId="0" borderId="0" xfId="0" applyFont="1" applyAlignment="1">
      <alignment horizontal="center"/>
    </xf>
    <xf numFmtId="0" fontId="1" fillId="0" borderId="32" xfId="0" applyFont="1" applyBorder="1" applyAlignment="1">
      <alignment horizontal="right"/>
    </xf>
    <xf numFmtId="0" fontId="10" fillId="0" borderId="2" xfId="0" applyFont="1" applyBorder="1" applyAlignment="1">
      <alignment vertical="center"/>
    </xf>
    <xf numFmtId="49" fontId="0" fillId="0" borderId="0" xfId="0" applyNumberFormat="1"/>
    <xf numFmtId="0" fontId="0" fillId="0" borderId="1" xfId="0" applyBorder="1" applyAlignment="1">
      <alignment vertical="center" wrapText="1"/>
    </xf>
    <xf numFmtId="0" fontId="0" fillId="0" borderId="0" xfId="0" applyAlignment="1">
      <alignment wrapText="1"/>
    </xf>
    <xf numFmtId="0" fontId="11" fillId="0" borderId="0" xfId="0" applyFont="1"/>
    <xf numFmtId="0" fontId="10" fillId="0" borderId="1" xfId="0" applyFont="1" applyBorder="1" applyAlignment="1">
      <alignment vertical="center"/>
    </xf>
    <xf numFmtId="0" fontId="0" fillId="0" borderId="38" xfId="0" applyBorder="1"/>
    <xf numFmtId="0" fontId="0" fillId="4" borderId="1" xfId="0" applyFill="1" applyBorder="1" applyAlignment="1">
      <alignment horizontal="right" vertical="center"/>
    </xf>
    <xf numFmtId="0" fontId="13" fillId="0" borderId="17" xfId="0" applyFont="1" applyBorder="1" applyAlignment="1">
      <alignment horizontal="justify" vertical="center" wrapText="1"/>
    </xf>
    <xf numFmtId="0" fontId="14" fillId="0" borderId="17" xfId="0" applyFont="1" applyBorder="1" applyAlignment="1">
      <alignment horizontal="justify" vertical="center" wrapText="1"/>
    </xf>
    <xf numFmtId="0" fontId="12" fillId="5" borderId="0" xfId="0" applyFont="1" applyFill="1"/>
    <xf numFmtId="0" fontId="15" fillId="5" borderId="17" xfId="0" applyFont="1" applyFill="1" applyBorder="1" applyAlignment="1">
      <alignment horizontal="justify" vertical="center" wrapText="1"/>
    </xf>
    <xf numFmtId="0" fontId="12" fillId="9" borderId="0" xfId="0" applyFont="1" applyFill="1"/>
    <xf numFmtId="0" fontId="12" fillId="10" borderId="0" xfId="0" applyFont="1" applyFill="1"/>
    <xf numFmtId="0" fontId="15" fillId="10" borderId="17" xfId="0" applyFont="1" applyFill="1" applyBorder="1" applyAlignment="1">
      <alignment horizontal="justify" vertical="center" wrapText="1"/>
    </xf>
    <xf numFmtId="0" fontId="12" fillId="11" borderId="0" xfId="0" applyFont="1" applyFill="1"/>
    <xf numFmtId="0" fontId="6" fillId="0" borderId="5" xfId="0" applyFont="1" applyBorder="1"/>
    <xf numFmtId="0" fontId="15" fillId="0" borderId="17" xfId="0" applyFont="1" applyBorder="1" applyAlignment="1">
      <alignment horizontal="justify" vertical="center" wrapText="1"/>
    </xf>
    <xf numFmtId="0" fontId="16" fillId="0" borderId="1" xfId="0" applyFont="1" applyBorder="1" applyAlignment="1">
      <alignment horizontal="left"/>
    </xf>
    <xf numFmtId="0" fontId="16" fillId="0" borderId="1" xfId="0" applyFont="1" applyBorder="1" applyAlignment="1">
      <alignment horizontal="left" wrapText="1"/>
    </xf>
    <xf numFmtId="0" fontId="0" fillId="0" borderId="0" xfId="0" applyAlignment="1">
      <alignment horizontal="center" vertical="center" wrapText="1"/>
    </xf>
    <xf numFmtId="0" fontId="0" fillId="2" borderId="37" xfId="0" applyFill="1" applyBorder="1"/>
    <xf numFmtId="0" fontId="12" fillId="7" borderId="0" xfId="0" applyFont="1" applyFill="1"/>
    <xf numFmtId="0" fontId="13" fillId="8" borderId="17" xfId="0" applyFont="1" applyFill="1" applyBorder="1" applyAlignment="1">
      <alignment horizontal="justify" vertical="center" wrapText="1"/>
    </xf>
    <xf numFmtId="0" fontId="15" fillId="8" borderId="17" xfId="0" applyFont="1" applyFill="1" applyBorder="1" applyAlignment="1">
      <alignment horizontal="justify" vertical="center" wrapText="1"/>
    </xf>
    <xf numFmtId="0" fontId="12" fillId="12" borderId="0" xfId="0" applyFont="1" applyFill="1"/>
    <xf numFmtId="0" fontId="17" fillId="13" borderId="0" xfId="0" applyFont="1" applyFill="1"/>
    <xf numFmtId="0" fontId="12" fillId="6" borderId="0" xfId="0" applyFont="1" applyFill="1"/>
    <xf numFmtId="0" fontId="15" fillId="12" borderId="17" xfId="0" applyFont="1" applyFill="1" applyBorder="1" applyAlignment="1">
      <alignment horizontal="justify" vertical="center" wrapText="1"/>
    </xf>
    <xf numFmtId="0" fontId="13" fillId="12" borderId="17" xfId="0" applyFont="1" applyFill="1" applyBorder="1" applyAlignment="1">
      <alignment horizontal="justify" vertical="center" wrapText="1"/>
    </xf>
    <xf numFmtId="0" fontId="15" fillId="6" borderId="17" xfId="0" applyFont="1" applyFill="1" applyBorder="1" applyAlignment="1">
      <alignment horizontal="justify" vertical="center" wrapText="1"/>
    </xf>
    <xf numFmtId="0" fontId="7" fillId="0" borderId="0" xfId="0" applyFont="1" applyAlignment="1">
      <alignment horizontal="center" vertical="center"/>
    </xf>
    <xf numFmtId="49" fontId="7" fillId="0" borderId="0" xfId="0" applyNumberFormat="1" applyFont="1" applyAlignment="1">
      <alignment horizontal="center" vertical="center"/>
    </xf>
    <xf numFmtId="0" fontId="6" fillId="0" borderId="1" xfId="0" applyFont="1" applyBorder="1" applyAlignment="1">
      <alignment horizontal="right"/>
    </xf>
    <xf numFmtId="0" fontId="6" fillId="0" borderId="36" xfId="0" applyFont="1" applyBorder="1"/>
    <xf numFmtId="20" fontId="6" fillId="0" borderId="36" xfId="0" applyNumberFormat="1" applyFont="1" applyBorder="1"/>
    <xf numFmtId="0" fontId="6" fillId="0" borderId="1" xfId="0" applyFont="1" applyBorder="1" applyAlignment="1">
      <alignment horizontal="center" vertical="center"/>
    </xf>
    <xf numFmtId="0" fontId="0" fillId="0" borderId="1" xfId="0" applyBorder="1" applyAlignment="1">
      <alignment horizontal="left" vertical="center" wrapText="1"/>
    </xf>
    <xf numFmtId="0" fontId="1" fillId="14" borderId="0" xfId="0" applyFont="1" applyFill="1"/>
    <xf numFmtId="0" fontId="1" fillId="15" borderId="0" xfId="0" applyFont="1" applyFill="1"/>
    <xf numFmtId="0" fontId="1" fillId="16" borderId="0" xfId="0" applyFont="1" applyFill="1"/>
    <xf numFmtId="0" fontId="18" fillId="0" borderId="1" xfId="0" applyFont="1" applyBorder="1" applyAlignment="1">
      <alignment horizontal="center" vertical="center" wrapText="1"/>
    </xf>
    <xf numFmtId="0" fontId="0" fillId="0" borderId="0" xfId="0" applyAlignment="1">
      <alignment horizontal="left" vertical="center" wrapText="1"/>
    </xf>
    <xf numFmtId="49" fontId="6" fillId="0" borderId="1" xfId="0" applyNumberFormat="1" applyFont="1" applyBorder="1" applyAlignment="1">
      <alignment horizontal="center" vertical="center"/>
    </xf>
    <xf numFmtId="0" fontId="0" fillId="0" borderId="0" xfId="0" applyAlignment="1">
      <alignment vertical="center" wrapText="1"/>
    </xf>
    <xf numFmtId="11" fontId="0" fillId="0" borderId="1" xfId="0" applyNumberFormat="1" applyBorder="1"/>
    <xf numFmtId="2" fontId="0" fillId="7" borderId="1" xfId="0" applyNumberFormat="1" applyFill="1" applyBorder="1"/>
    <xf numFmtId="11" fontId="0" fillId="2" borderId="1" xfId="0" applyNumberFormat="1" applyFill="1" applyBorder="1"/>
    <xf numFmtId="2" fontId="0" fillId="0" borderId="0" xfId="0" applyNumberFormat="1"/>
    <xf numFmtId="0" fontId="15" fillId="17" borderId="17" xfId="0" applyFont="1" applyFill="1" applyBorder="1" applyAlignment="1">
      <alignment horizontal="justify" vertical="center" wrapText="1"/>
    </xf>
    <xf numFmtId="0" fontId="7" fillId="0" borderId="0" xfId="0" applyFont="1"/>
    <xf numFmtId="0" fontId="12" fillId="18" borderId="0" xfId="0" applyFont="1" applyFill="1"/>
    <xf numFmtId="0" fontId="0" fillId="2" borderId="1" xfId="0" applyFill="1" applyBorder="1" applyAlignment="1">
      <alignment horizontal="right"/>
    </xf>
    <xf numFmtId="0" fontId="0" fillId="2" borderId="1" xfId="0" applyFill="1" applyBorder="1"/>
    <xf numFmtId="0" fontId="20" fillId="0" borderId="0" xfId="0" applyFont="1" applyAlignment="1">
      <alignment horizontal="center" vertical="center"/>
    </xf>
    <xf numFmtId="49" fontId="0" fillId="0" borderId="0" xfId="0" applyNumberFormat="1" applyAlignment="1">
      <alignment wrapText="1"/>
    </xf>
    <xf numFmtId="49" fontId="1" fillId="0" borderId="0" xfId="0" applyNumberFormat="1" applyFont="1" applyAlignment="1">
      <alignment horizontal="center"/>
    </xf>
    <xf numFmtId="49" fontId="1" fillId="0" borderId="0" xfId="0" applyNumberFormat="1" applyFont="1"/>
    <xf numFmtId="0" fontId="1" fillId="0" borderId="34" xfId="0" applyFont="1" applyBorder="1"/>
    <xf numFmtId="0" fontId="6" fillId="0" borderId="2" xfId="0" applyFont="1" applyBorder="1" applyAlignment="1">
      <alignment horizontal="right"/>
    </xf>
    <xf numFmtId="0" fontId="6" fillId="0" borderId="3" xfId="0" applyFont="1" applyBorder="1"/>
    <xf numFmtId="20" fontId="6" fillId="0" borderId="4" xfId="0" applyNumberFormat="1" applyFont="1" applyBorder="1"/>
    <xf numFmtId="0" fontId="6" fillId="0" borderId="7" xfId="0" applyFont="1" applyBorder="1" applyAlignment="1">
      <alignment horizontal="right"/>
    </xf>
    <xf numFmtId="0" fontId="0" fillId="0" borderId="5" xfId="0" applyBorder="1" applyAlignment="1">
      <alignment horizontal="right"/>
    </xf>
    <xf numFmtId="20" fontId="0" fillId="0" borderId="6" xfId="0" applyNumberFormat="1" applyBorder="1"/>
    <xf numFmtId="0" fontId="0" fillId="0" borderId="5" xfId="0" applyBorder="1" applyAlignment="1">
      <alignment horizontal="right" wrapText="1"/>
    </xf>
    <xf numFmtId="0" fontId="1" fillId="0" borderId="5" xfId="0" applyFont="1" applyBorder="1" applyAlignment="1">
      <alignment horizontal="right"/>
    </xf>
    <xf numFmtId="0" fontId="11" fillId="0" borderId="6" xfId="0" applyFont="1" applyBorder="1"/>
    <xf numFmtId="0" fontId="22" fillId="0" borderId="1" xfId="0" applyFont="1" applyBorder="1" applyAlignment="1">
      <alignment horizontal="center" vertical="center" wrapText="1"/>
    </xf>
    <xf numFmtId="0" fontId="23" fillId="0" borderId="1" xfId="0" applyFont="1" applyBorder="1" applyAlignment="1">
      <alignment horizontal="center" vertical="center"/>
    </xf>
    <xf numFmtId="0" fontId="23" fillId="0" borderId="1" xfId="0" applyFont="1" applyBorder="1" applyAlignment="1">
      <alignment vertical="center"/>
    </xf>
    <xf numFmtId="0" fontId="24" fillId="0" borderId="1" xfId="0" applyFont="1" applyBorder="1" applyAlignment="1">
      <alignment horizontal="left" vertical="center" wrapText="1"/>
    </xf>
    <xf numFmtId="0" fontId="25" fillId="0" borderId="1" xfId="0" applyFont="1" applyBorder="1" applyAlignment="1">
      <alignment horizontal="center" vertical="center" wrapText="1" readingOrder="1"/>
    </xf>
    <xf numFmtId="0" fontId="24" fillId="0" borderId="1" xfId="0" applyFont="1" applyBorder="1" applyAlignment="1">
      <alignment horizontal="center" vertical="center" wrapText="1"/>
    </xf>
    <xf numFmtId="0" fontId="24" fillId="0" borderId="1" xfId="0" applyFont="1" applyBorder="1" applyAlignment="1">
      <alignment vertical="center"/>
    </xf>
    <xf numFmtId="0" fontId="4" fillId="5" borderId="1" xfId="0" applyFont="1" applyFill="1" applyBorder="1" applyAlignment="1">
      <alignment horizontal="center" vertical="center"/>
    </xf>
    <xf numFmtId="0" fontId="1" fillId="0" borderId="0" xfId="0" applyFont="1" applyAlignment="1">
      <alignment horizontal="center" wrapText="1"/>
    </xf>
    <xf numFmtId="0" fontId="4" fillId="8"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14" fillId="0" borderId="15" xfId="0" applyFont="1" applyBorder="1" applyAlignment="1">
      <alignment horizontal="justify" vertical="center" wrapText="1"/>
    </xf>
    <xf numFmtId="0" fontId="26" fillId="0" borderId="17" xfId="0" applyFont="1" applyBorder="1" applyAlignment="1">
      <alignment horizontal="justify" vertical="center" wrapText="1"/>
    </xf>
    <xf numFmtId="49" fontId="1" fillId="0" borderId="0" xfId="0" applyNumberFormat="1" applyFont="1" applyAlignment="1">
      <alignment wrapText="1"/>
    </xf>
    <xf numFmtId="0" fontId="26" fillId="0" borderId="23" xfId="0" applyFont="1" applyBorder="1" applyAlignment="1">
      <alignment horizontal="justify" vertical="center" wrapText="1"/>
    </xf>
    <xf numFmtId="0" fontId="0" fillId="0" borderId="26" xfId="0" applyBorder="1"/>
    <xf numFmtId="0" fontId="0" fillId="0" borderId="40" xfId="0" applyBorder="1"/>
    <xf numFmtId="0" fontId="0" fillId="6" borderId="0" xfId="0" applyFill="1"/>
    <xf numFmtId="0" fontId="13" fillId="0" borderId="31" xfId="0" applyFont="1" applyBorder="1" applyAlignment="1">
      <alignment horizontal="justify" vertical="center" wrapText="1"/>
    </xf>
    <xf numFmtId="0" fontId="0" fillId="2" borderId="1" xfId="0" applyFill="1" applyBorder="1" applyAlignment="1">
      <alignment horizontal="right" vertical="center"/>
    </xf>
    <xf numFmtId="0" fontId="22" fillId="0" borderId="22" xfId="0" applyFont="1" applyBorder="1" applyAlignment="1">
      <alignment horizontal="center" vertical="center" wrapText="1"/>
    </xf>
    <xf numFmtId="0" fontId="18" fillId="0" borderId="35" xfId="0" applyFont="1" applyBorder="1" applyAlignment="1">
      <alignment horizontal="left" vertical="center" wrapText="1" readingOrder="1"/>
    </xf>
    <xf numFmtId="0" fontId="18" fillId="0" borderId="36" xfId="0" applyFont="1" applyBorder="1" applyAlignment="1">
      <alignment horizontal="left" vertical="center" wrapText="1" readingOrder="1"/>
    </xf>
    <xf numFmtId="0" fontId="6" fillId="0" borderId="0" xfId="0" applyFont="1" applyAlignment="1">
      <alignment horizontal="center" vertical="center" wrapText="1"/>
    </xf>
    <xf numFmtId="0" fontId="1" fillId="0" borderId="1" xfId="0" applyFont="1" applyBorder="1" applyAlignment="1">
      <alignment horizontal="center" vertical="center"/>
    </xf>
    <xf numFmtId="0" fontId="0" fillId="0" borderId="5" xfId="0" applyBorder="1" applyAlignment="1">
      <alignment horizontal="left" vertical="center"/>
    </xf>
    <xf numFmtId="0" fontId="0" fillId="0" borderId="5" xfId="0" applyBorder="1" applyAlignment="1">
      <alignment vertical="center"/>
    </xf>
    <xf numFmtId="0" fontId="6" fillId="0" borderId="0" xfId="0" applyFont="1" applyAlignment="1">
      <alignment vertical="center" wrapText="1"/>
    </xf>
    <xf numFmtId="0" fontId="8" fillId="0" borderId="0" xfId="0" applyFont="1" applyAlignment="1">
      <alignment vertical="center"/>
    </xf>
    <xf numFmtId="0" fontId="6" fillId="0" borderId="0" xfId="0" applyFont="1" applyAlignment="1">
      <alignment vertical="center"/>
    </xf>
    <xf numFmtId="0" fontId="26" fillId="0" borderId="41" xfId="0" applyFont="1" applyBorder="1" applyAlignment="1">
      <alignment horizontal="justify" vertical="center" wrapText="1"/>
    </xf>
    <xf numFmtId="0" fontId="15" fillId="0" borderId="17" xfId="0" applyFont="1" applyBorder="1" applyAlignment="1">
      <alignment horizontal="justify" vertical="center"/>
    </xf>
    <xf numFmtId="0" fontId="26" fillId="0" borderId="17" xfId="0" applyFont="1" applyBorder="1" applyAlignment="1">
      <alignment horizontal="justify" vertical="center"/>
    </xf>
    <xf numFmtId="0" fontId="6" fillId="0" borderId="0" xfId="0" applyFont="1" applyAlignment="1">
      <alignment horizontal="left" vertical="center"/>
    </xf>
    <xf numFmtId="0" fontId="0" fillId="0" borderId="38" xfId="0" applyBorder="1" applyAlignment="1">
      <alignment horizontal="center"/>
    </xf>
    <xf numFmtId="0" fontId="15" fillId="21" borderId="39" xfId="0" applyFont="1" applyFill="1" applyBorder="1" applyAlignment="1">
      <alignment horizontal="center" vertical="center" wrapText="1"/>
    </xf>
    <xf numFmtId="0" fontId="15" fillId="21" borderId="42" xfId="0" applyFont="1" applyFill="1" applyBorder="1" applyAlignment="1">
      <alignment horizontal="center" vertical="center" wrapText="1"/>
    </xf>
    <xf numFmtId="0" fontId="15" fillId="21" borderId="41" xfId="0" applyFont="1" applyFill="1" applyBorder="1" applyAlignment="1">
      <alignment horizontal="center" vertical="center" wrapText="1"/>
    </xf>
    <xf numFmtId="0" fontId="15" fillId="8" borderId="39" xfId="0" applyFont="1" applyFill="1" applyBorder="1" applyAlignment="1">
      <alignment horizontal="center" vertical="center" wrapText="1"/>
    </xf>
    <xf numFmtId="0" fontId="15" fillId="8" borderId="42" xfId="0" applyFont="1" applyFill="1" applyBorder="1" applyAlignment="1">
      <alignment horizontal="center" vertical="center" wrapText="1"/>
    </xf>
    <xf numFmtId="0" fontId="15" fillId="8" borderId="41" xfId="0" applyFont="1" applyFill="1" applyBorder="1" applyAlignment="1">
      <alignment horizontal="center" vertical="center" wrapText="1"/>
    </xf>
    <xf numFmtId="0" fontId="15" fillId="5" borderId="39" xfId="0" applyFont="1" applyFill="1" applyBorder="1" applyAlignment="1">
      <alignment horizontal="center" vertical="center" wrapText="1"/>
    </xf>
    <xf numFmtId="0" fontId="15" fillId="5" borderId="42" xfId="0" applyFont="1" applyFill="1" applyBorder="1" applyAlignment="1">
      <alignment horizontal="center" vertical="center" wrapText="1"/>
    </xf>
    <xf numFmtId="0" fontId="15" fillId="5" borderId="41" xfId="0" applyFont="1" applyFill="1" applyBorder="1" applyAlignment="1">
      <alignment horizontal="center" vertical="center" wrapText="1"/>
    </xf>
    <xf numFmtId="0" fontId="26" fillId="20" borderId="39" xfId="0" applyFont="1" applyFill="1" applyBorder="1" applyAlignment="1">
      <alignment horizontal="center" vertical="center" wrapText="1"/>
    </xf>
    <xf numFmtId="0" fontId="26" fillId="20" borderId="42" xfId="0" applyFont="1" applyFill="1" applyBorder="1" applyAlignment="1">
      <alignment horizontal="center" vertical="center" wrapText="1"/>
    </xf>
    <xf numFmtId="0" fontId="26" fillId="20" borderId="43" xfId="0" applyFont="1" applyFill="1" applyBorder="1" applyAlignment="1">
      <alignment horizontal="center" vertical="center" wrapText="1"/>
    </xf>
    <xf numFmtId="0" fontId="26" fillId="19" borderId="39" xfId="0" applyFont="1" applyFill="1" applyBorder="1" applyAlignment="1">
      <alignment horizontal="center" vertical="center" wrapText="1"/>
    </xf>
    <xf numFmtId="0" fontId="26" fillId="19" borderId="42" xfId="0" applyFont="1" applyFill="1" applyBorder="1" applyAlignment="1">
      <alignment horizontal="center" vertical="center" wrapText="1"/>
    </xf>
    <xf numFmtId="0" fontId="26" fillId="19" borderId="43"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31" xfId="0" applyFont="1" applyFill="1" applyBorder="1" applyAlignment="1">
      <alignment horizontal="center" vertical="center" wrapText="1"/>
    </xf>
    <xf numFmtId="0" fontId="0" fillId="0" borderId="38" xfId="0" applyBorder="1" applyAlignment="1">
      <alignment horizontal="center" wrapText="1"/>
    </xf>
    <xf numFmtId="0" fontId="0" fillId="0" borderId="0" xfId="0" applyAlignment="1">
      <alignment horizont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9" fillId="0" borderId="12" xfId="0" applyFont="1" applyBorder="1" applyAlignment="1">
      <alignment horizontal="center" vertical="center" wrapText="1"/>
    </xf>
    <xf numFmtId="0" fontId="21" fillId="0" borderId="12" xfId="0" applyFont="1" applyBorder="1" applyAlignment="1">
      <alignment horizontal="center" vertical="center" wrapText="1"/>
    </xf>
    <xf numFmtId="0" fontId="0" fillId="0" borderId="31" xfId="0" applyBorder="1" applyAlignment="1">
      <alignment horizont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0" fontId="18" fillId="0" borderId="22" xfId="0" applyFont="1" applyBorder="1" applyAlignment="1">
      <alignment horizontal="center" vertical="center" wrapText="1" readingOrder="1"/>
    </xf>
    <xf numFmtId="0" fontId="18" fillId="0" borderId="35" xfId="0" applyFont="1" applyBorder="1" applyAlignment="1">
      <alignment horizontal="center" vertical="center" wrapText="1" readingOrder="1"/>
    </xf>
    <xf numFmtId="0" fontId="18" fillId="0" borderId="36" xfId="0" applyFont="1" applyBorder="1" applyAlignment="1">
      <alignment horizontal="center" vertical="center" wrapText="1" readingOrder="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20" fontId="6" fillId="0" borderId="8" xfId="0" applyNumberFormat="1" applyFont="1" applyBorder="1" applyAlignment="1">
      <alignment horizontal="center" vertical="center"/>
    </xf>
    <xf numFmtId="20" fontId="6" fillId="0" borderId="9" xfId="0" applyNumberFormat="1" applyFont="1" applyBorder="1" applyAlignment="1">
      <alignment horizontal="center" vertical="center"/>
    </xf>
    <xf numFmtId="0" fontId="0" fillId="0" borderId="0" xfId="0" applyAlignment="1">
      <alignment horizontal="center" vertical="center" wrapText="1"/>
    </xf>
    <xf numFmtId="0" fontId="7" fillId="0" borderId="0" xfId="0" applyFont="1" applyAlignment="1">
      <alignment horizontal="center"/>
    </xf>
    <xf numFmtId="0" fontId="10" fillId="0" borderId="27" xfId="0" applyFont="1" applyBorder="1" applyAlignment="1">
      <alignment horizontal="center" vertical="center"/>
    </xf>
    <xf numFmtId="0" fontId="10" fillId="0" borderId="28" xfId="0" applyFont="1" applyBorder="1" applyAlignment="1">
      <alignment horizontal="center" vertical="center"/>
    </xf>
    <xf numFmtId="0" fontId="1" fillId="0" borderId="31" xfId="0" applyFont="1" applyBorder="1" applyAlignment="1">
      <alignment horizontal="center"/>
    </xf>
    <xf numFmtId="20" fontId="0" fillId="0" borderId="22" xfId="0" applyNumberFormat="1" applyBorder="1" applyAlignment="1">
      <alignment horizontal="center" vertical="center"/>
    </xf>
    <xf numFmtId="20" fontId="0" fillId="0" borderId="36" xfId="0" applyNumberFormat="1" applyBorder="1" applyAlignment="1">
      <alignment horizontal="center" vertical="center"/>
    </xf>
    <xf numFmtId="0" fontId="0" fillId="0" borderId="0" xfId="0" applyAlignment="1">
      <alignment horizontal="center" vertical="center"/>
    </xf>
    <xf numFmtId="0" fontId="0" fillId="0" borderId="33" xfId="0" applyBorder="1" applyAlignment="1">
      <alignment horizontal="center" vertical="center" wrapText="1"/>
    </xf>
    <xf numFmtId="0" fontId="10" fillId="0" borderId="1"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0432FF"/>
      <color rgb="FF008F00"/>
      <color rgb="FFD883FF"/>
      <color rgb="FFCE3C63"/>
      <color rgb="FFDD6296"/>
      <color rgb="FFFB99CB"/>
      <color rgb="FFFF21B8"/>
      <color rgb="FFC17F97"/>
      <color rgb="FFFF2F92"/>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445E-7CE7-C741-8EEB-EDEE25C60496}">
  <sheetPr>
    <pageSetUpPr fitToPage="1"/>
  </sheetPr>
  <dimension ref="B1:AG69"/>
  <sheetViews>
    <sheetView zoomScale="80" zoomScaleNormal="75" workbookViewId="0">
      <selection activeCell="D3" sqref="D3"/>
    </sheetView>
  </sheetViews>
  <sheetFormatPr baseColWidth="10" defaultColWidth="11" defaultRowHeight="16"/>
  <cols>
    <col min="1" max="1" width="13.5" customWidth="1"/>
    <col min="2" max="2" width="5.6640625" customWidth="1"/>
    <col min="3" max="3" width="44.5" customWidth="1"/>
    <col min="4" max="4" width="25.33203125" customWidth="1"/>
    <col min="5" max="5" width="15.1640625" customWidth="1"/>
    <col min="6" max="6" width="19.33203125" customWidth="1"/>
    <col min="7" max="7" width="15.1640625" customWidth="1"/>
    <col min="8" max="8" width="2.33203125" customWidth="1"/>
    <col min="9" max="9" width="57" customWidth="1"/>
    <col min="10" max="10" width="2.1640625" customWidth="1"/>
    <col min="11" max="11" width="2.83203125" customWidth="1"/>
    <col min="12" max="12" width="3.33203125" customWidth="1"/>
    <col min="13" max="13" width="44" customWidth="1"/>
    <col min="14" max="14" width="9.5" bestFit="1" customWidth="1"/>
    <col min="15" max="15" width="12.6640625" bestFit="1" customWidth="1"/>
    <col min="16" max="16" width="3" customWidth="1"/>
    <col min="17" max="17" width="8.5" customWidth="1"/>
    <col min="18" max="18" width="6.33203125" bestFit="1" customWidth="1"/>
    <col min="19" max="19" width="5.83203125" bestFit="1" customWidth="1"/>
    <col min="20" max="20" width="4.33203125" customWidth="1"/>
    <col min="21" max="21" width="2.6640625" customWidth="1"/>
    <col min="22" max="25" width="3.83203125" customWidth="1"/>
    <col min="26" max="26" width="3" customWidth="1"/>
    <col min="27" max="30" width="3.83203125" customWidth="1"/>
    <col min="31" max="31" width="3.1640625" customWidth="1"/>
    <col min="32" max="35" width="3.6640625" bestFit="1" customWidth="1"/>
    <col min="36" max="36" width="13.1640625" customWidth="1"/>
    <col min="37" max="38" width="13" customWidth="1"/>
    <col min="39" max="40" width="12.5" customWidth="1"/>
    <col min="41" max="48" width="2.83203125" customWidth="1"/>
  </cols>
  <sheetData>
    <row r="1" spans="3:33" ht="16" customHeight="1"/>
    <row r="2" spans="3:33" ht="17" customHeight="1" thickBot="1">
      <c r="I2" s="168" t="s">
        <v>204</v>
      </c>
    </row>
    <row r="3" spans="3:33" ht="17" customHeight="1" thickBot="1">
      <c r="C3" s="11"/>
      <c r="D3" s="37" t="s">
        <v>206</v>
      </c>
      <c r="I3" s="168"/>
    </row>
    <row r="4" spans="3:33" ht="17" thickBot="1">
      <c r="C4" s="11" t="s">
        <v>0</v>
      </c>
      <c r="D4" s="6">
        <v>45559</v>
      </c>
      <c r="I4" s="168"/>
      <c r="Q4" s="36"/>
      <c r="R4" s="36"/>
    </row>
    <row r="5" spans="3:33" ht="17" customHeight="1" thickBot="1">
      <c r="F5" s="11" t="s">
        <v>2</v>
      </c>
      <c r="G5" s="7">
        <v>15</v>
      </c>
      <c r="I5" s="168"/>
      <c r="K5" s="105"/>
      <c r="U5" s="145"/>
      <c r="V5" s="145"/>
      <c r="W5" s="145"/>
      <c r="X5" s="145"/>
      <c r="Y5" s="145"/>
      <c r="Z5" s="145"/>
      <c r="AA5" s="145"/>
      <c r="AB5" s="145"/>
      <c r="AC5" s="145"/>
      <c r="AD5" s="145"/>
      <c r="AE5" s="145"/>
      <c r="AF5" s="145"/>
      <c r="AG5" s="145"/>
    </row>
    <row r="6" spans="3:33" ht="17" customHeight="1" thickBot="1">
      <c r="C6" s="172" t="s">
        <v>203</v>
      </c>
      <c r="D6" s="173"/>
      <c r="E6" s="174" t="s">
        <v>172</v>
      </c>
      <c r="I6" s="168"/>
      <c r="K6" s="131"/>
      <c r="M6" s="171" t="s">
        <v>176</v>
      </c>
      <c r="Q6" t="s">
        <v>30</v>
      </c>
      <c r="U6" s="146"/>
      <c r="V6" s="147"/>
      <c r="W6" s="147"/>
      <c r="X6" s="147"/>
      <c r="Y6" s="145"/>
      <c r="Z6" s="145"/>
      <c r="AA6" s="145"/>
      <c r="AB6" s="145"/>
      <c r="AC6" s="145"/>
      <c r="AD6" s="145"/>
      <c r="AE6" s="145"/>
      <c r="AF6" s="145"/>
      <c r="AG6" s="145"/>
    </row>
    <row r="7" spans="3:33" ht="18" customHeight="1" thickBot="1">
      <c r="C7" s="177"/>
      <c r="D7" s="178"/>
      <c r="E7" s="175"/>
      <c r="F7" s="179" t="s">
        <v>3</v>
      </c>
      <c r="G7" s="180"/>
      <c r="H7" s="47"/>
      <c r="I7" s="168"/>
      <c r="K7" s="131"/>
      <c r="L7" s="38"/>
      <c r="M7" s="176"/>
      <c r="N7" s="107" t="s">
        <v>9</v>
      </c>
      <c r="O7" s="107" t="s">
        <v>10</v>
      </c>
      <c r="Q7" s="142" t="s">
        <v>41</v>
      </c>
      <c r="R7" s="142" t="s">
        <v>187</v>
      </c>
      <c r="S7" s="142" t="s">
        <v>180</v>
      </c>
      <c r="U7" s="58"/>
      <c r="V7" s="129">
        <v>1</v>
      </c>
      <c r="W7" s="129">
        <v>2</v>
      </c>
      <c r="X7" s="129">
        <v>3</v>
      </c>
      <c r="Y7" s="129">
        <v>4</v>
      </c>
      <c r="Z7" s="129">
        <v>5</v>
      </c>
      <c r="AA7" s="129">
        <v>6</v>
      </c>
      <c r="AB7" s="129">
        <v>7</v>
      </c>
      <c r="AC7" s="58">
        <v>8</v>
      </c>
      <c r="AD7" s="58">
        <v>9</v>
      </c>
      <c r="AE7" s="58">
        <v>10</v>
      </c>
      <c r="AF7" s="58">
        <v>11</v>
      </c>
      <c r="AG7" s="58">
        <v>12</v>
      </c>
    </row>
    <row r="8" spans="3:33" ht="18" customHeight="1" thickBot="1">
      <c r="F8" s="8">
        <v>1</v>
      </c>
      <c r="G8" s="14">
        <v>20</v>
      </c>
      <c r="I8" s="169"/>
      <c r="K8" s="50"/>
      <c r="M8" s="108" t="s">
        <v>84</v>
      </c>
      <c r="N8" s="109">
        <v>95</v>
      </c>
      <c r="O8" s="110">
        <v>8.3333333333333329E-2</v>
      </c>
      <c r="Q8" s="126" t="s">
        <v>185</v>
      </c>
      <c r="R8" s="126" t="s">
        <v>186</v>
      </c>
      <c r="S8" s="126" t="s">
        <v>181</v>
      </c>
      <c r="U8" s="136" t="s">
        <v>44</v>
      </c>
      <c r="V8" s="132"/>
      <c r="W8" s="148"/>
      <c r="X8" s="148"/>
      <c r="Y8" s="148"/>
      <c r="Z8" s="148"/>
      <c r="AA8" s="148"/>
      <c r="AB8" s="148"/>
      <c r="AC8" s="130"/>
      <c r="AD8" s="130"/>
      <c r="AE8" s="130"/>
      <c r="AF8" s="130"/>
      <c r="AG8" s="130"/>
    </row>
    <row r="9" spans="3:33" ht="18" thickBot="1">
      <c r="C9" s="12" t="s">
        <v>1</v>
      </c>
      <c r="D9" s="13" t="s">
        <v>21</v>
      </c>
      <c r="E9" s="13" t="s">
        <v>27</v>
      </c>
      <c r="F9" s="13" t="s">
        <v>12</v>
      </c>
      <c r="G9" s="32" t="s">
        <v>13</v>
      </c>
      <c r="H9" s="184" t="s">
        <v>28</v>
      </c>
      <c r="I9" s="185"/>
      <c r="K9" s="50"/>
      <c r="M9" s="112" t="s">
        <v>173</v>
      </c>
      <c r="N9" s="1">
        <v>95</v>
      </c>
      <c r="O9" s="113">
        <v>3.472222222222222E-3</v>
      </c>
      <c r="Q9" s="124" t="s">
        <v>156</v>
      </c>
      <c r="R9" s="124" t="s">
        <v>189</v>
      </c>
      <c r="S9" s="124" t="s">
        <v>182</v>
      </c>
      <c r="U9" s="57" t="s">
        <v>45</v>
      </c>
      <c r="V9" s="130"/>
      <c r="W9" s="148"/>
      <c r="X9" s="153" t="s">
        <v>36</v>
      </c>
      <c r="Y9" s="154"/>
      <c r="Z9" s="155"/>
      <c r="AA9" s="149"/>
      <c r="AB9" s="149"/>
      <c r="AC9" s="130"/>
      <c r="AD9" s="130"/>
      <c r="AE9" s="130"/>
      <c r="AF9" s="130"/>
      <c r="AG9" s="130"/>
    </row>
    <row r="10" spans="3:33" ht="18" thickBot="1">
      <c r="C10" s="2" t="s">
        <v>4</v>
      </c>
      <c r="D10" s="1"/>
      <c r="E10" s="1"/>
      <c r="F10" s="30">
        <f>F20-SUM(F11:F19)</f>
        <v>1.25</v>
      </c>
      <c r="G10" s="33">
        <f t="shared" ref="G10:G11" si="0">F10*$G$8</f>
        <v>25</v>
      </c>
      <c r="H10" s="39"/>
      <c r="I10" s="31" t="str">
        <f>C10</f>
        <v>Nuclease-free water</v>
      </c>
      <c r="K10" s="50"/>
      <c r="L10" s="34"/>
      <c r="M10" s="114" t="s">
        <v>39</v>
      </c>
      <c r="N10" s="137">
        <v>56</v>
      </c>
      <c r="O10" s="113">
        <v>1.3888888888888888E-2</v>
      </c>
      <c r="Q10" s="127" t="s">
        <v>183</v>
      </c>
      <c r="R10" s="127" t="s">
        <v>192</v>
      </c>
      <c r="S10" s="127">
        <v>493</v>
      </c>
      <c r="U10" s="57" t="s">
        <v>46</v>
      </c>
      <c r="V10" s="130"/>
      <c r="W10" s="130"/>
      <c r="X10" s="150"/>
      <c r="Y10" s="150"/>
      <c r="Z10" s="148"/>
      <c r="AA10" s="149"/>
      <c r="AB10" s="149"/>
      <c r="AC10" s="150"/>
      <c r="AD10" s="150"/>
      <c r="AE10" s="150"/>
      <c r="AF10" s="130"/>
      <c r="AG10" s="130"/>
    </row>
    <row r="11" spans="3:33" ht="17" thickBot="1">
      <c r="C11" s="143" t="s">
        <v>164</v>
      </c>
      <c r="D11" s="26" t="s">
        <v>33</v>
      </c>
      <c r="E11" s="1">
        <f>F33</f>
        <v>0.5</v>
      </c>
      <c r="F11" s="30">
        <f>E11*F20/10</f>
        <v>1.25</v>
      </c>
      <c r="G11" s="33">
        <f t="shared" si="0"/>
        <v>25</v>
      </c>
      <c r="H11" s="39"/>
      <c r="I11" s="31" t="str">
        <f t="shared" ref="I11:I12" si="1">C11</f>
        <v>rpoB F Primer MEP417</v>
      </c>
      <c r="K11" s="50"/>
      <c r="M11" s="115" t="s">
        <v>11</v>
      </c>
      <c r="N11" s="1">
        <v>35</v>
      </c>
      <c r="O11" s="116"/>
      <c r="Q11" s="128" t="s">
        <v>184</v>
      </c>
      <c r="R11" s="128" t="s">
        <v>193</v>
      </c>
      <c r="S11" s="128">
        <v>494</v>
      </c>
      <c r="U11" s="57" t="s">
        <v>47</v>
      </c>
      <c r="V11" s="130"/>
      <c r="W11" s="148"/>
      <c r="X11" s="148"/>
      <c r="Y11" s="148"/>
      <c r="Z11" s="150"/>
      <c r="AA11" s="150"/>
      <c r="AB11" s="150"/>
      <c r="AC11" s="150"/>
      <c r="AD11" s="150"/>
      <c r="AE11" s="150"/>
      <c r="AF11" s="130"/>
      <c r="AG11" s="130"/>
    </row>
    <row r="12" spans="3:33" ht="17" thickBot="1">
      <c r="C12" s="144" t="s">
        <v>165</v>
      </c>
      <c r="D12" s="26" t="s">
        <v>33</v>
      </c>
      <c r="E12" s="1">
        <v>0.5</v>
      </c>
      <c r="F12" s="30">
        <f>E12*F20/10</f>
        <v>1.25</v>
      </c>
      <c r="G12" s="33">
        <f>F12*$G$8</f>
        <v>25</v>
      </c>
      <c r="H12" s="39"/>
      <c r="I12" s="31" t="str">
        <f t="shared" si="1"/>
        <v>rpoB R Primer MEP418</v>
      </c>
      <c r="K12" s="50"/>
      <c r="L12" s="34"/>
      <c r="M12" s="111" t="s">
        <v>138</v>
      </c>
      <c r="N12" s="186" t="s">
        <v>167</v>
      </c>
      <c r="O12" s="187"/>
      <c r="U12" s="57" t="s">
        <v>48</v>
      </c>
      <c r="V12" s="130"/>
      <c r="W12" s="130"/>
      <c r="X12" s="156" t="s">
        <v>188</v>
      </c>
      <c r="Y12" s="157"/>
      <c r="Z12" s="158"/>
      <c r="AA12" s="149"/>
      <c r="AB12" s="149"/>
      <c r="AC12" s="159" t="s">
        <v>190</v>
      </c>
      <c r="AD12" s="160"/>
      <c r="AE12" s="161"/>
      <c r="AF12" s="130"/>
      <c r="AG12" s="130"/>
    </row>
    <row r="13" spans="3:33" ht="18" customHeight="1" thickBot="1">
      <c r="C13" s="144" t="s">
        <v>166</v>
      </c>
      <c r="D13" s="26" t="s">
        <v>33</v>
      </c>
      <c r="E13" s="26">
        <v>0.5</v>
      </c>
      <c r="F13" s="30">
        <f>E13*F20/10</f>
        <v>1.25</v>
      </c>
      <c r="G13" s="33">
        <f>F13*G8</f>
        <v>25</v>
      </c>
      <c r="H13" s="39"/>
      <c r="I13" s="31" t="str">
        <f>C13</f>
        <v>I491F F Primer MEP419</v>
      </c>
      <c r="K13" s="50"/>
      <c r="L13" s="34"/>
      <c r="U13" s="57" t="s">
        <v>49</v>
      </c>
      <c r="V13" s="130"/>
      <c r="W13" s="130"/>
      <c r="X13" s="150"/>
      <c r="Y13" s="130"/>
      <c r="Z13" s="130"/>
      <c r="AA13" s="150"/>
      <c r="AB13" s="150"/>
      <c r="AC13" s="130"/>
      <c r="AD13" s="130"/>
      <c r="AE13" s="130"/>
      <c r="AF13" s="130"/>
      <c r="AG13" s="130"/>
    </row>
    <row r="14" spans="3:33" ht="18" customHeight="1" thickBot="1">
      <c r="C14" s="2" t="s">
        <v>139</v>
      </c>
      <c r="D14" s="26" t="s">
        <v>34</v>
      </c>
      <c r="E14" s="26" t="s">
        <v>29</v>
      </c>
      <c r="F14" s="30">
        <f>F20/2</f>
        <v>12.5</v>
      </c>
      <c r="G14" s="33">
        <f>F14*$G$8</f>
        <v>250</v>
      </c>
      <c r="H14" s="39"/>
      <c r="I14" s="31" t="str">
        <f>C14</f>
        <v>SensiFAST Probe No-ROX Kit</v>
      </c>
      <c r="K14" s="50"/>
      <c r="L14" s="34"/>
      <c r="M14" s="171" t="s">
        <v>178</v>
      </c>
      <c r="N14" s="171"/>
      <c r="O14" s="171"/>
      <c r="U14" s="57" t="s">
        <v>50</v>
      </c>
      <c r="V14" s="130"/>
      <c r="W14" s="130"/>
      <c r="X14" s="162" t="s">
        <v>191</v>
      </c>
      <c r="Y14" s="163"/>
      <c r="Z14" s="164"/>
      <c r="AA14" s="130"/>
      <c r="AB14" s="130"/>
      <c r="AC14" s="165" t="s">
        <v>194</v>
      </c>
      <c r="AD14" s="166"/>
      <c r="AE14" s="167"/>
      <c r="AF14" s="130"/>
      <c r="AG14" s="130"/>
    </row>
    <row r="15" spans="3:33" ht="17" thickBot="1">
      <c r="C15" s="2" t="s">
        <v>171</v>
      </c>
      <c r="D15" s="26" t="s">
        <v>140</v>
      </c>
      <c r="E15" s="26" t="s">
        <v>29</v>
      </c>
      <c r="F15" s="30">
        <f>F20/10</f>
        <v>2.5</v>
      </c>
      <c r="G15" s="33">
        <f>F15*$G$8</f>
        <v>50</v>
      </c>
      <c r="H15" s="39"/>
      <c r="I15" s="31" t="str">
        <f>C15</f>
        <v xml:space="preserve">SYBR Green I </v>
      </c>
      <c r="K15" s="50"/>
      <c r="L15" s="34"/>
      <c r="M15" s="171"/>
      <c r="N15" s="171"/>
      <c r="O15" s="171"/>
      <c r="U15" s="57" t="s">
        <v>51</v>
      </c>
      <c r="V15" s="130"/>
      <c r="W15" s="130"/>
      <c r="X15" s="130"/>
      <c r="Y15" s="130"/>
      <c r="Z15" s="130"/>
      <c r="AA15" s="130"/>
      <c r="AB15" s="130"/>
      <c r="AC15" s="130"/>
      <c r="AD15" s="130"/>
      <c r="AE15" s="130"/>
      <c r="AF15" s="130"/>
      <c r="AG15" s="130"/>
    </row>
    <row r="16" spans="3:33">
      <c r="C16" s="2"/>
      <c r="D16" s="26"/>
      <c r="E16" s="26"/>
      <c r="F16" s="30"/>
      <c r="G16" s="30"/>
      <c r="H16" s="39"/>
      <c r="I16" s="133"/>
      <c r="K16" s="50"/>
      <c r="L16" s="34"/>
      <c r="V16" s="55"/>
      <c r="W16" s="55"/>
      <c r="X16" s="152"/>
      <c r="Y16" s="152"/>
      <c r="Z16" s="152"/>
      <c r="AC16" s="152"/>
      <c r="AD16" s="152"/>
      <c r="AE16" s="152"/>
      <c r="AF16" s="55"/>
      <c r="AG16" s="55"/>
    </row>
    <row r="17" spans="3:33" ht="18" customHeight="1" thickBot="1">
      <c r="C17" s="8"/>
      <c r="D17" s="9"/>
      <c r="E17" s="9"/>
      <c r="F17" s="9"/>
      <c r="G17" s="10"/>
      <c r="H17" s="40"/>
      <c r="I17" s="43"/>
      <c r="M17" s="171" t="s">
        <v>179</v>
      </c>
      <c r="N17" s="171"/>
      <c r="O17" s="171"/>
      <c r="Q17" s="15" t="s">
        <v>195</v>
      </c>
      <c r="U17" s="25"/>
      <c r="V17" s="25"/>
      <c r="W17" s="25"/>
      <c r="X17" s="25"/>
      <c r="Y17" s="25"/>
      <c r="Z17" s="80"/>
      <c r="AA17" s="25"/>
      <c r="AB17" s="25"/>
      <c r="AC17" s="25"/>
      <c r="AD17" s="25"/>
      <c r="AE17" s="25"/>
      <c r="AF17" s="25"/>
      <c r="AG17" s="25"/>
    </row>
    <row r="18" spans="3:33" ht="20" customHeight="1" thickBot="1">
      <c r="C18" s="44" t="s">
        <v>174</v>
      </c>
      <c r="D18" s="22"/>
      <c r="E18" s="22"/>
      <c r="F18" s="22">
        <v>5</v>
      </c>
      <c r="G18" s="23" t="s">
        <v>5</v>
      </c>
      <c r="K18" s="125"/>
      <c r="M18" s="171"/>
      <c r="N18" s="171"/>
      <c r="O18" s="171"/>
      <c r="Q18">
        <v>1</v>
      </c>
      <c r="R18" t="s">
        <v>197</v>
      </c>
    </row>
    <row r="19" spans="3:33" ht="17" thickBot="1">
      <c r="C19" s="3"/>
      <c r="D19" s="4"/>
      <c r="E19" s="4"/>
      <c r="F19" s="4"/>
      <c r="G19" s="5"/>
      <c r="I19" s="99"/>
      <c r="K19" s="104"/>
      <c r="M19" s="170" t="s">
        <v>177</v>
      </c>
      <c r="N19" s="170"/>
      <c r="O19" s="170"/>
      <c r="Q19">
        <v>2</v>
      </c>
      <c r="R19" t="s">
        <v>196</v>
      </c>
    </row>
    <row r="20" spans="3:33">
      <c r="E20" s="19" t="s">
        <v>8</v>
      </c>
      <c r="F20" s="20">
        <v>25</v>
      </c>
      <c r="G20" s="21"/>
      <c r="K20" s="104"/>
      <c r="Q20">
        <v>3</v>
      </c>
      <c r="R20" t="s">
        <v>200</v>
      </c>
    </row>
    <row r="21" spans="3:33" ht="16" customHeight="1">
      <c r="E21" s="2" t="s">
        <v>7</v>
      </c>
      <c r="F21" s="1">
        <f>SUM(F10:F19)</f>
        <v>25</v>
      </c>
      <c r="G21" s="42">
        <f>SUM(G10:G16)</f>
        <v>400</v>
      </c>
      <c r="I21" s="52"/>
      <c r="J21" s="104"/>
      <c r="Q21">
        <v>4</v>
      </c>
      <c r="R21" t="s">
        <v>198</v>
      </c>
    </row>
    <row r="22" spans="3:33" ht="17" thickBot="1">
      <c r="C22" t="s">
        <v>40</v>
      </c>
      <c r="D22" t="s">
        <v>37</v>
      </c>
      <c r="E22" s="8" t="s">
        <v>6</v>
      </c>
      <c r="F22" s="9"/>
      <c r="G22" s="10">
        <f>SUM(F10:F16)</f>
        <v>20</v>
      </c>
      <c r="I22" s="52"/>
      <c r="J22" s="50"/>
      <c r="Q22">
        <v>5</v>
      </c>
      <c r="R22" s="151" t="s">
        <v>199</v>
      </c>
    </row>
    <row r="23" spans="3:33">
      <c r="C23" t="s">
        <v>137</v>
      </c>
      <c r="J23" s="106"/>
      <c r="R23" s="25"/>
      <c r="S23" s="25"/>
      <c r="T23" s="141"/>
    </row>
    <row r="24" spans="3:33">
      <c r="C24" t="s">
        <v>155</v>
      </c>
      <c r="E24" s="134"/>
      <c r="J24" s="50"/>
    </row>
    <row r="25" spans="3:33">
      <c r="C25" s="25" t="s">
        <v>175</v>
      </c>
      <c r="R25" s="25"/>
      <c r="S25" s="25"/>
    </row>
    <row r="26" spans="3:33">
      <c r="C26" t="s">
        <v>201</v>
      </c>
      <c r="K26" s="15"/>
      <c r="R26" s="25"/>
      <c r="S26" s="25"/>
    </row>
    <row r="27" spans="3:33">
      <c r="C27" s="25" t="s">
        <v>202</v>
      </c>
      <c r="E27" s="52"/>
      <c r="F27" s="52"/>
      <c r="G27" s="52"/>
      <c r="H27" s="52"/>
      <c r="I27" s="52"/>
      <c r="R27" s="25"/>
      <c r="S27" s="25"/>
    </row>
    <row r="28" spans="3:33" ht="17" customHeight="1">
      <c r="C28" t="s">
        <v>205</v>
      </c>
      <c r="D28" s="52"/>
      <c r="E28" s="52"/>
      <c r="F28" s="52"/>
      <c r="G28" s="52"/>
      <c r="H28" s="52"/>
      <c r="I28" s="52"/>
    </row>
    <row r="29" spans="3:33" ht="17" customHeight="1"/>
    <row r="30" spans="3:33" ht="17" customHeight="1"/>
    <row r="31" spans="3:33" ht="15" customHeight="1">
      <c r="L31" s="34"/>
      <c r="R31" s="25"/>
    </row>
    <row r="32" spans="3:33" ht="17">
      <c r="C32" s="15" t="s">
        <v>1</v>
      </c>
      <c r="D32" s="15" t="s">
        <v>17</v>
      </c>
      <c r="E32" s="15" t="s">
        <v>18</v>
      </c>
      <c r="F32" s="15" t="s">
        <v>20</v>
      </c>
      <c r="G32" s="15" t="s">
        <v>19</v>
      </c>
      <c r="H32" s="15"/>
      <c r="I32" s="17" t="s">
        <v>16</v>
      </c>
    </row>
    <row r="33" spans="3:12">
      <c r="C33" s="65" t="s">
        <v>168</v>
      </c>
      <c r="D33" s="1">
        <v>100</v>
      </c>
      <c r="E33" s="1">
        <v>10</v>
      </c>
      <c r="F33" s="1">
        <v>0.5</v>
      </c>
      <c r="G33" s="1">
        <f>F33*1000</f>
        <v>500</v>
      </c>
      <c r="H33" s="1"/>
      <c r="I33" s="1">
        <f>($F$20*F33)/E33</f>
        <v>1.25</v>
      </c>
      <c r="K33" s="46" t="s">
        <v>14</v>
      </c>
      <c r="L33" s="15" t="s">
        <v>15</v>
      </c>
    </row>
    <row r="34" spans="3:12">
      <c r="C34" s="65" t="s">
        <v>169</v>
      </c>
      <c r="D34" s="1">
        <v>100</v>
      </c>
      <c r="E34" s="1">
        <v>10</v>
      </c>
      <c r="F34" s="1">
        <v>0.5</v>
      </c>
      <c r="G34" s="1">
        <f t="shared" ref="G34" si="2">F34*1000</f>
        <v>500</v>
      </c>
      <c r="H34" s="1"/>
      <c r="I34" s="1">
        <f>($F$20*F34)/E34</f>
        <v>1.25</v>
      </c>
      <c r="K34" s="67"/>
      <c r="L34" s="16" t="s">
        <v>170</v>
      </c>
    </row>
    <row r="35" spans="3:12">
      <c r="K35" s="67"/>
      <c r="L35" s="16" t="s">
        <v>170</v>
      </c>
    </row>
    <row r="36" spans="3:12" ht="15" customHeight="1">
      <c r="C36" s="117" t="s">
        <v>141</v>
      </c>
      <c r="D36" s="117" t="s">
        <v>142</v>
      </c>
      <c r="E36" s="117" t="s">
        <v>143</v>
      </c>
      <c r="F36" s="117" t="s">
        <v>144</v>
      </c>
      <c r="G36" s="117" t="s">
        <v>145</v>
      </c>
      <c r="H36" s="117" t="s">
        <v>146</v>
      </c>
      <c r="I36" s="138" t="s">
        <v>147</v>
      </c>
    </row>
    <row r="37" spans="3:12" ht="35" customHeight="1">
      <c r="C37" s="118" t="s">
        <v>148</v>
      </c>
      <c r="D37" s="119" t="s">
        <v>149</v>
      </c>
      <c r="E37" s="120" t="s">
        <v>150</v>
      </c>
      <c r="F37" s="120" t="s">
        <v>150</v>
      </c>
      <c r="G37" s="121" t="s">
        <v>158</v>
      </c>
      <c r="H37" s="122">
        <v>195</v>
      </c>
      <c r="I37" s="181" t="s">
        <v>160</v>
      </c>
      <c r="J37" s="182"/>
      <c r="K37" s="182"/>
      <c r="L37" s="183"/>
    </row>
    <row r="38" spans="3:12" ht="35" customHeight="1">
      <c r="C38" s="118" t="s">
        <v>148</v>
      </c>
      <c r="D38" s="123" t="s">
        <v>151</v>
      </c>
      <c r="E38" s="123" t="s">
        <v>156</v>
      </c>
      <c r="F38" s="123" t="s">
        <v>157</v>
      </c>
      <c r="G38" s="121" t="s">
        <v>161</v>
      </c>
      <c r="H38" s="118">
        <v>195</v>
      </c>
      <c r="I38" s="181" t="s">
        <v>159</v>
      </c>
      <c r="J38" s="182"/>
      <c r="K38" s="182"/>
      <c r="L38" s="183"/>
    </row>
    <row r="39" spans="3:12" ht="33" customHeight="1">
      <c r="C39" t="s">
        <v>162</v>
      </c>
      <c r="J39" s="139"/>
      <c r="K39" s="139"/>
      <c r="L39" s="140"/>
    </row>
    <row r="40" spans="3:12">
      <c r="C40" t="s">
        <v>152</v>
      </c>
    </row>
    <row r="47" spans="3:12">
      <c r="D47" t="s">
        <v>163</v>
      </c>
    </row>
    <row r="49" spans="3:3" ht="16" customHeight="1">
      <c r="C49" s="135" t="s">
        <v>153</v>
      </c>
    </row>
    <row r="50" spans="3:3">
      <c r="C50" s="135" t="s">
        <v>154</v>
      </c>
    </row>
    <row r="56" spans="3:3" ht="16" customHeight="1"/>
    <row r="62" spans="3:3" ht="37" customHeight="1"/>
    <row r="68" spans="2:2">
      <c r="B68" s="18"/>
    </row>
    <row r="69" spans="2:2">
      <c r="B69" s="18"/>
    </row>
  </sheetData>
  <mergeCells count="20">
    <mergeCell ref="I37:L37"/>
    <mergeCell ref="I38:L38"/>
    <mergeCell ref="H9:I9"/>
    <mergeCell ref="N12:O12"/>
    <mergeCell ref="M17:O18"/>
    <mergeCell ref="I2:I8"/>
    <mergeCell ref="M19:O19"/>
    <mergeCell ref="M14:O15"/>
    <mergeCell ref="C6:D6"/>
    <mergeCell ref="E6:E7"/>
    <mergeCell ref="M6:M7"/>
    <mergeCell ref="C7:D7"/>
    <mergeCell ref="F7:G7"/>
    <mergeCell ref="X16:Z16"/>
    <mergeCell ref="AC16:AE16"/>
    <mergeCell ref="X9:Z9"/>
    <mergeCell ref="X12:Z12"/>
    <mergeCell ref="AC12:AE12"/>
    <mergeCell ref="X14:Z14"/>
    <mergeCell ref="AC14:AE14"/>
  </mergeCells>
  <pageMargins left="0.7" right="0.7" top="0.75" bottom="0.75" header="0.3" footer="0.3"/>
  <pageSetup scale="57" orientation="portrait" copies="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A0DB6-790C-BF41-8431-BCEE1B697E7C}">
  <sheetPr codeName="Sheet8">
    <pageSetUpPr fitToPage="1"/>
  </sheetPr>
  <dimension ref="B2:AY68"/>
  <sheetViews>
    <sheetView tabSelected="1" topLeftCell="A17" zoomScale="75" zoomScaleNormal="160" workbookViewId="0">
      <selection activeCell="C2" sqref="C2:I24"/>
    </sheetView>
  </sheetViews>
  <sheetFormatPr baseColWidth="10" defaultColWidth="11" defaultRowHeight="16"/>
  <cols>
    <col min="1" max="1" width="13.5" customWidth="1"/>
    <col min="2" max="2" width="5.6640625" customWidth="1"/>
    <col min="3" max="3" width="41.83203125" customWidth="1"/>
    <col min="4" max="4" width="27.6640625" customWidth="1"/>
    <col min="5" max="5" width="15.1640625" customWidth="1"/>
    <col min="6" max="6" width="16.83203125" bestFit="1" customWidth="1"/>
    <col min="7" max="7" width="18.6640625" customWidth="1"/>
    <col min="8" max="8" width="1.83203125" customWidth="1"/>
    <col min="9" max="9" width="53.6640625" customWidth="1"/>
    <col min="10" max="10" width="56" customWidth="1"/>
    <col min="11" max="12" width="44" customWidth="1"/>
    <col min="13" max="13" width="9.5" bestFit="1" customWidth="1"/>
    <col min="14" max="14" width="12.6640625" bestFit="1" customWidth="1"/>
    <col min="15" max="15" width="2" customWidth="1"/>
    <col min="16" max="16" width="4.6640625" customWidth="1"/>
    <col min="17" max="17" width="41" bestFit="1" customWidth="1"/>
    <col min="18" max="18" width="8.1640625" customWidth="1"/>
    <col min="19" max="19" width="9" style="50" bestFit="1" customWidth="1"/>
    <col min="20" max="31" width="3.83203125" customWidth="1"/>
    <col min="32" max="33" width="3.6640625" bestFit="1" customWidth="1"/>
    <col min="34" max="45" width="2.83203125" customWidth="1"/>
  </cols>
  <sheetData>
    <row r="2" spans="3:51" ht="28" customHeight="1" thickBot="1">
      <c r="I2" s="168" t="s">
        <v>132</v>
      </c>
    </row>
    <row r="3" spans="3:51" ht="17" customHeight="1" thickBot="1">
      <c r="C3" s="11" t="s">
        <v>26</v>
      </c>
      <c r="D3" s="37" t="s">
        <v>128</v>
      </c>
      <c r="I3" s="168"/>
    </row>
    <row r="4" spans="3:51" ht="17" thickBot="1">
      <c r="C4" s="11" t="s">
        <v>0</v>
      </c>
      <c r="D4" s="6">
        <v>45068</v>
      </c>
      <c r="I4" s="168"/>
    </row>
    <row r="5" spans="3:51" ht="17" thickBot="1">
      <c r="F5" s="11" t="s">
        <v>2</v>
      </c>
      <c r="G5" s="7">
        <v>6</v>
      </c>
      <c r="I5" s="168"/>
      <c r="Q5" s="189" t="s">
        <v>25</v>
      </c>
      <c r="R5" s="189"/>
      <c r="S5" s="189"/>
    </row>
    <row r="6" spans="3:51" ht="17" customHeight="1" thickBot="1">
      <c r="C6" s="172" t="s">
        <v>85</v>
      </c>
      <c r="D6" s="173"/>
      <c r="I6" s="168"/>
      <c r="L6" t="s">
        <v>127</v>
      </c>
      <c r="Q6" s="80" t="s">
        <v>41</v>
      </c>
      <c r="R6" s="80" t="s">
        <v>87</v>
      </c>
      <c r="S6" s="81" t="s">
        <v>119</v>
      </c>
      <c r="AV6" s="15" t="s">
        <v>105</v>
      </c>
      <c r="AW6" s="15"/>
      <c r="AY6" s="15" t="s">
        <v>106</v>
      </c>
    </row>
    <row r="7" spans="3:51" ht="18" customHeight="1" thickBot="1">
      <c r="C7" s="177" t="s">
        <v>131</v>
      </c>
      <c r="D7" s="178"/>
      <c r="E7" s="103" t="s">
        <v>126</v>
      </c>
      <c r="F7" s="179" t="s">
        <v>3</v>
      </c>
      <c r="G7" s="180"/>
      <c r="H7" s="47"/>
      <c r="I7" s="168"/>
      <c r="K7" s="38"/>
      <c r="M7" s="29" t="s">
        <v>9</v>
      </c>
      <c r="N7" s="29" t="s">
        <v>10</v>
      </c>
      <c r="P7" s="195"/>
      <c r="Q7" s="59" t="s">
        <v>133</v>
      </c>
      <c r="R7" s="85">
        <v>1</v>
      </c>
      <c r="S7" s="92" t="s">
        <v>120</v>
      </c>
      <c r="U7" s="57"/>
      <c r="V7" s="57">
        <v>1</v>
      </c>
      <c r="W7" s="57">
        <v>2</v>
      </c>
      <c r="X7" s="57">
        <v>3</v>
      </c>
      <c r="Y7" s="57">
        <v>4</v>
      </c>
      <c r="Z7" s="57">
        <v>5</v>
      </c>
      <c r="AA7" s="57">
        <v>6</v>
      </c>
      <c r="AB7" s="57">
        <v>7</v>
      </c>
      <c r="AC7" s="57">
        <v>8</v>
      </c>
      <c r="AD7" s="57">
        <v>9</v>
      </c>
      <c r="AE7" s="57">
        <v>10</v>
      </c>
      <c r="AF7" s="57">
        <v>11</v>
      </c>
      <c r="AG7" s="57">
        <v>12</v>
      </c>
    </row>
    <row r="8" spans="3:51" ht="18" customHeight="1" thickBot="1">
      <c r="F8" s="8">
        <v>1</v>
      </c>
      <c r="G8" s="14">
        <v>7</v>
      </c>
      <c r="L8" s="82" t="s">
        <v>84</v>
      </c>
      <c r="M8" s="83">
        <v>95</v>
      </c>
      <c r="N8" s="84">
        <v>8.3333333333333329E-2</v>
      </c>
      <c r="P8" s="195"/>
      <c r="Q8" s="71" t="s">
        <v>134</v>
      </c>
      <c r="R8" s="85">
        <v>2</v>
      </c>
      <c r="S8" s="92" t="s">
        <v>121</v>
      </c>
      <c r="U8" s="57" t="s">
        <v>44</v>
      </c>
      <c r="V8" s="66"/>
      <c r="W8" s="66"/>
      <c r="X8" s="66"/>
      <c r="Y8" s="57"/>
      <c r="Z8" s="66"/>
      <c r="AA8" s="66"/>
      <c r="AB8" s="66"/>
      <c r="AC8" s="57"/>
      <c r="AD8" s="66"/>
      <c r="AE8" s="66"/>
      <c r="AF8" s="66"/>
      <c r="AG8" s="57"/>
      <c r="AU8" s="1" t="s">
        <v>107</v>
      </c>
      <c r="AV8" s="1" t="s">
        <v>108</v>
      </c>
      <c r="AW8" s="1" t="s">
        <v>109</v>
      </c>
      <c r="AX8" s="1" t="s">
        <v>110</v>
      </c>
    </row>
    <row r="9" spans="3:51" ht="18" customHeight="1" thickBot="1">
      <c r="C9" s="12" t="s">
        <v>1</v>
      </c>
      <c r="D9" s="13" t="s">
        <v>21</v>
      </c>
      <c r="E9" s="13" t="s">
        <v>27</v>
      </c>
      <c r="F9" s="13" t="s">
        <v>12</v>
      </c>
      <c r="G9" s="32" t="s">
        <v>13</v>
      </c>
      <c r="H9" s="184" t="s">
        <v>28</v>
      </c>
      <c r="I9" s="185"/>
      <c r="L9" s="26" t="s">
        <v>38</v>
      </c>
      <c r="M9" s="1">
        <v>95</v>
      </c>
      <c r="N9" s="27">
        <v>3.472222222222222E-3</v>
      </c>
      <c r="P9" s="195"/>
      <c r="Q9" s="74" t="s">
        <v>135</v>
      </c>
      <c r="R9" s="85">
        <v>3</v>
      </c>
      <c r="S9" s="92" t="s">
        <v>122</v>
      </c>
      <c r="U9" s="57" t="s">
        <v>45</v>
      </c>
      <c r="V9" s="66"/>
      <c r="W9" s="66"/>
      <c r="X9" s="66"/>
      <c r="Y9" s="66"/>
      <c r="Z9" s="66"/>
      <c r="AA9" s="66"/>
      <c r="AB9" s="66"/>
      <c r="AC9" s="66"/>
      <c r="AD9" s="66"/>
      <c r="AE9" s="66"/>
      <c r="AF9" s="66"/>
      <c r="AG9" s="57"/>
      <c r="AU9" s="94">
        <v>752500000000</v>
      </c>
      <c r="AV9" s="95">
        <f>AW9*AX9/AU9</f>
        <v>16.611295681063122</v>
      </c>
      <c r="AW9" s="96">
        <v>500000000000</v>
      </c>
      <c r="AX9" s="1">
        <v>25</v>
      </c>
      <c r="AY9" s="95">
        <f>AX9-AV9</f>
        <v>8.3887043189368775</v>
      </c>
    </row>
    <row r="10" spans="3:51" ht="18" thickBot="1">
      <c r="C10" s="2" t="s">
        <v>4</v>
      </c>
      <c r="D10" s="1"/>
      <c r="E10" s="1"/>
      <c r="F10" s="30">
        <f>F18-SUM(F11:F17)</f>
        <v>6.9</v>
      </c>
      <c r="G10" s="33">
        <f t="shared" ref="G10" si="0">F10*$G$8</f>
        <v>48.300000000000004</v>
      </c>
      <c r="H10" s="39"/>
      <c r="I10" s="31" t="str">
        <f>C10</f>
        <v>Nuclease-free water</v>
      </c>
      <c r="K10" s="34"/>
      <c r="L10" s="28" t="s">
        <v>89</v>
      </c>
      <c r="M10" s="56">
        <v>59</v>
      </c>
      <c r="N10" s="27">
        <v>1.3888888888888888E-2</v>
      </c>
      <c r="P10" s="195"/>
      <c r="Q10" s="76" t="s">
        <v>115</v>
      </c>
      <c r="R10" s="85">
        <v>4</v>
      </c>
      <c r="S10" s="92" t="s">
        <v>123</v>
      </c>
      <c r="U10" s="57" t="s">
        <v>46</v>
      </c>
      <c r="V10" s="66"/>
      <c r="W10" s="66"/>
      <c r="X10" s="66"/>
      <c r="Y10" s="66"/>
      <c r="Z10" s="66"/>
      <c r="AA10" s="66"/>
      <c r="AB10" s="66"/>
      <c r="AC10" s="66"/>
      <c r="AD10" s="66"/>
      <c r="AE10" s="66"/>
      <c r="AF10" s="66"/>
      <c r="AG10" s="66"/>
      <c r="AY10" s="97"/>
    </row>
    <row r="11" spans="3:51" ht="17" thickBot="1">
      <c r="C11" s="2" t="s">
        <v>59</v>
      </c>
      <c r="D11" s="101" t="s">
        <v>33</v>
      </c>
      <c r="E11" s="102">
        <f>F35</f>
        <v>0.05</v>
      </c>
      <c r="F11" s="30">
        <f>F18*F35/E35</f>
        <v>0.1</v>
      </c>
      <c r="G11" s="33">
        <f>F11*$G$8</f>
        <v>0.70000000000000007</v>
      </c>
      <c r="H11" s="39"/>
      <c r="I11" s="31" t="str">
        <f t="shared" ref="I11" si="1">C11</f>
        <v>katG F Primer (MEP176)</v>
      </c>
      <c r="L11" s="48" t="s">
        <v>11</v>
      </c>
      <c r="M11" s="70">
        <v>40</v>
      </c>
      <c r="N11" s="53"/>
      <c r="P11" s="195"/>
      <c r="Q11" s="100" t="s">
        <v>116</v>
      </c>
      <c r="R11" s="85">
        <v>5</v>
      </c>
      <c r="S11" s="92" t="s">
        <v>124</v>
      </c>
      <c r="U11" s="57" t="s">
        <v>47</v>
      </c>
      <c r="V11" s="66"/>
      <c r="W11" s="60"/>
      <c r="X11" s="60"/>
      <c r="Y11" s="60"/>
      <c r="Z11" s="72"/>
      <c r="AA11" s="73"/>
      <c r="AB11" s="73"/>
      <c r="AC11" s="77"/>
      <c r="AD11" s="78"/>
      <c r="AE11" s="77"/>
      <c r="AF11" s="66"/>
      <c r="AG11" s="66"/>
      <c r="AU11" s="1" t="s">
        <v>107</v>
      </c>
      <c r="AV11" s="1" t="s">
        <v>108</v>
      </c>
      <c r="AW11" s="1" t="s">
        <v>109</v>
      </c>
      <c r="AX11" s="1" t="s">
        <v>110</v>
      </c>
      <c r="AY11" s="97"/>
    </row>
    <row r="12" spans="3:51" ht="18" customHeight="1" thickBot="1">
      <c r="C12" s="2" t="s">
        <v>60</v>
      </c>
      <c r="D12" s="101" t="s">
        <v>33</v>
      </c>
      <c r="E12" s="102">
        <f>F36</f>
        <v>0.5</v>
      </c>
      <c r="F12" s="30">
        <f>F18*F36/E36</f>
        <v>1</v>
      </c>
      <c r="G12" s="33">
        <f>F12*$G$8</f>
        <v>7</v>
      </c>
      <c r="H12" s="39"/>
      <c r="I12" s="31" t="str">
        <f>C12</f>
        <v>katG R Primer (MEP177)</v>
      </c>
      <c r="K12" s="34"/>
      <c r="L12" s="26" t="s">
        <v>88</v>
      </c>
      <c r="M12" s="193" t="s">
        <v>101</v>
      </c>
      <c r="N12" s="194"/>
      <c r="P12" s="195"/>
      <c r="Q12" s="62" t="s">
        <v>117</v>
      </c>
      <c r="R12" s="85">
        <v>6</v>
      </c>
      <c r="S12" s="92" t="s">
        <v>125</v>
      </c>
      <c r="U12" s="57" t="s">
        <v>48</v>
      </c>
      <c r="V12" s="66"/>
      <c r="W12" s="79"/>
      <c r="X12" s="79"/>
      <c r="Y12" s="79"/>
      <c r="Z12" s="98"/>
      <c r="AA12" s="98"/>
      <c r="AB12" s="98"/>
      <c r="AC12" s="63"/>
      <c r="AD12" s="63"/>
      <c r="AE12" s="63"/>
      <c r="AF12" s="66"/>
      <c r="AG12" s="66"/>
      <c r="AU12" s="94">
        <v>752500000000</v>
      </c>
      <c r="AV12" s="95">
        <f>AW12*AX12/AU12</f>
        <v>8.3056478405315612</v>
      </c>
      <c r="AW12" s="96">
        <v>250000000000</v>
      </c>
      <c r="AX12" s="1">
        <v>25</v>
      </c>
      <c r="AY12" s="95">
        <f t="shared" ref="AY12:AY15" si="2">AX12-AV12</f>
        <v>16.694352159468437</v>
      </c>
    </row>
    <row r="13" spans="3:51" ht="18" thickBot="1">
      <c r="C13" s="2"/>
      <c r="D13" s="26"/>
      <c r="E13" s="1"/>
      <c r="F13" s="30"/>
      <c r="G13" s="33"/>
      <c r="H13" s="39"/>
      <c r="I13" s="31"/>
      <c r="K13" s="34"/>
      <c r="L13" t="s">
        <v>118</v>
      </c>
      <c r="P13" s="195"/>
      <c r="Q13" s="69" t="s">
        <v>113</v>
      </c>
      <c r="S13"/>
      <c r="U13" s="57" t="s">
        <v>49</v>
      </c>
      <c r="V13" s="66"/>
      <c r="W13" s="66"/>
      <c r="X13" s="66"/>
      <c r="Y13" s="66"/>
      <c r="Z13" s="66"/>
      <c r="AA13" s="66"/>
      <c r="AB13" s="66"/>
      <c r="AC13" s="66"/>
      <c r="AD13" s="66"/>
      <c r="AE13" s="66"/>
      <c r="AF13" s="66"/>
      <c r="AG13" s="66"/>
      <c r="AY13" s="97"/>
    </row>
    <row r="14" spans="3:51" ht="17" thickBot="1">
      <c r="C14" s="2" t="s">
        <v>86</v>
      </c>
      <c r="D14" s="26" t="s">
        <v>34</v>
      </c>
      <c r="E14" s="26" t="s">
        <v>29</v>
      </c>
      <c r="F14" s="30">
        <f>F18/2</f>
        <v>10</v>
      </c>
      <c r="G14" s="33">
        <f>F14*$G$8</f>
        <v>70</v>
      </c>
      <c r="H14" s="39"/>
      <c r="I14" s="31" t="str">
        <f>C14</f>
        <v>SensiFAST HRM Mix (Contains EvaGreen)</v>
      </c>
      <c r="K14" s="34"/>
      <c r="L14" t="s">
        <v>136</v>
      </c>
      <c r="P14" s="195"/>
      <c r="S14"/>
      <c r="U14" s="57" t="s">
        <v>50</v>
      </c>
      <c r="V14" s="66"/>
      <c r="W14" s="66"/>
      <c r="X14" s="66"/>
      <c r="Y14" s="66"/>
      <c r="Z14" s="66"/>
      <c r="AA14" s="66"/>
      <c r="AB14" s="66"/>
      <c r="AC14" s="66"/>
      <c r="AD14" s="66"/>
      <c r="AE14" s="66"/>
      <c r="AF14" s="66"/>
      <c r="AG14" s="66"/>
      <c r="AU14" s="1" t="s">
        <v>107</v>
      </c>
      <c r="AV14" s="1" t="s">
        <v>108</v>
      </c>
      <c r="AW14" s="1" t="s">
        <v>109</v>
      </c>
      <c r="AX14" s="1" t="s">
        <v>110</v>
      </c>
      <c r="AY14" s="97"/>
    </row>
    <row r="15" spans="3:51" ht="17" thickBot="1">
      <c r="C15" s="8"/>
      <c r="D15" s="9"/>
      <c r="E15" s="9"/>
      <c r="F15" s="9"/>
      <c r="G15" s="10"/>
      <c r="H15" s="40"/>
      <c r="I15" s="43"/>
      <c r="Q15" s="69"/>
      <c r="S15"/>
      <c r="U15" s="57" t="s">
        <v>51</v>
      </c>
      <c r="V15" s="66"/>
      <c r="W15" s="66"/>
      <c r="X15" s="66"/>
      <c r="Y15" s="66"/>
      <c r="Z15" s="66"/>
      <c r="AA15" s="66"/>
      <c r="AB15" s="66"/>
      <c r="AC15" s="66"/>
      <c r="AD15" s="66"/>
      <c r="AE15" s="66"/>
      <c r="AF15" s="66"/>
      <c r="AG15" s="66"/>
      <c r="AU15" s="94">
        <v>752500000000</v>
      </c>
      <c r="AV15" s="95">
        <f>AW15*AX15/AU15</f>
        <v>3.3222591362126246</v>
      </c>
      <c r="AW15" s="96">
        <v>100000000000</v>
      </c>
      <c r="AX15" s="1">
        <v>25</v>
      </c>
      <c r="AY15" s="95">
        <f t="shared" si="2"/>
        <v>21.677740863787374</v>
      </c>
    </row>
    <row r="16" spans="3:51">
      <c r="C16" s="44" t="s">
        <v>114</v>
      </c>
      <c r="D16" s="22"/>
      <c r="E16" s="22"/>
      <c r="F16" s="22">
        <v>2</v>
      </c>
      <c r="G16" s="23" t="s">
        <v>5</v>
      </c>
      <c r="S16"/>
    </row>
    <row r="17" spans="3:33" ht="16" customHeight="1" thickBot="1">
      <c r="C17" s="3"/>
      <c r="D17" s="4"/>
      <c r="E17" s="4"/>
      <c r="F17" s="4"/>
      <c r="G17" s="5"/>
      <c r="I17" s="99"/>
      <c r="K17" s="35"/>
      <c r="S17"/>
    </row>
    <row r="18" spans="3:33">
      <c r="E18" s="19" t="s">
        <v>8</v>
      </c>
      <c r="F18" s="20">
        <v>20</v>
      </c>
      <c r="G18" s="21"/>
      <c r="H18" s="41"/>
      <c r="I18" s="25"/>
      <c r="S18"/>
    </row>
    <row r="19" spans="3:33">
      <c r="C19" s="45" t="s">
        <v>35</v>
      </c>
      <c r="E19" s="2" t="s">
        <v>7</v>
      </c>
      <c r="F19" s="1">
        <f>SUM(F10:F17)</f>
        <v>20</v>
      </c>
      <c r="G19" s="42">
        <f>SUM(G10:G14)</f>
        <v>126</v>
      </c>
      <c r="H19" s="41"/>
      <c r="J19" s="59" t="s">
        <v>70</v>
      </c>
      <c r="R19" t="s">
        <v>112</v>
      </c>
    </row>
    <row r="20" spans="3:33" ht="17" thickBot="1">
      <c r="C20" t="s">
        <v>42</v>
      </c>
      <c r="E20" s="8" t="s">
        <v>6</v>
      </c>
      <c r="F20" s="9"/>
      <c r="G20" s="10">
        <f>SUM(F10:F14)</f>
        <v>18</v>
      </c>
      <c r="J20" s="71" t="s">
        <v>71</v>
      </c>
    </row>
    <row r="21" spans="3:33" ht="16" customHeight="1">
      <c r="C21" t="s">
        <v>43</v>
      </c>
      <c r="J21" s="74" t="s">
        <v>74</v>
      </c>
      <c r="L21" s="196" t="s">
        <v>111</v>
      </c>
      <c r="M21" s="196"/>
      <c r="N21" s="196"/>
      <c r="U21" s="188" t="s">
        <v>90</v>
      </c>
      <c r="V21" s="188"/>
      <c r="W21" s="188"/>
      <c r="X21" s="188"/>
      <c r="Y21" s="188"/>
      <c r="Z21" s="188"/>
      <c r="AA21" s="188"/>
      <c r="AB21" s="188"/>
      <c r="AC21" s="188"/>
      <c r="AD21" s="188"/>
      <c r="AE21" s="188"/>
      <c r="AF21" s="188"/>
      <c r="AG21" s="188"/>
    </row>
    <row r="22" spans="3:33" ht="16" customHeight="1">
      <c r="C22" t="s">
        <v>37</v>
      </c>
      <c r="J22" s="75" t="s">
        <v>75</v>
      </c>
      <c r="L22" s="188"/>
      <c r="M22" s="188"/>
      <c r="N22" s="188"/>
      <c r="U22" s="188"/>
      <c r="V22" s="188"/>
      <c r="W22" s="188"/>
      <c r="X22" s="188"/>
      <c r="Y22" s="188"/>
      <c r="Z22" s="188"/>
      <c r="AA22" s="188"/>
      <c r="AB22" s="188"/>
      <c r="AC22" s="188"/>
      <c r="AD22" s="188"/>
      <c r="AE22" s="188"/>
      <c r="AF22" s="188"/>
      <c r="AG22" s="188"/>
    </row>
    <row r="23" spans="3:33">
      <c r="C23" t="s">
        <v>129</v>
      </c>
      <c r="D23" s="52"/>
      <c r="J23" s="64" t="s">
        <v>77</v>
      </c>
      <c r="S23"/>
    </row>
    <row r="24" spans="3:33">
      <c r="C24" t="s">
        <v>130</v>
      </c>
      <c r="J24" s="61" t="s">
        <v>72</v>
      </c>
      <c r="S24"/>
    </row>
    <row r="25" spans="3:33" ht="16" customHeight="1">
      <c r="D25" s="93"/>
      <c r="E25" s="93"/>
      <c r="F25" s="93"/>
      <c r="J25" s="62" t="s">
        <v>73</v>
      </c>
      <c r="S25"/>
    </row>
    <row r="26" spans="3:33" ht="17" customHeight="1">
      <c r="D26" s="93"/>
      <c r="E26" s="93"/>
      <c r="F26" s="93"/>
      <c r="G26" s="93"/>
      <c r="J26" s="76" t="s">
        <v>76</v>
      </c>
      <c r="S26"/>
    </row>
    <row r="27" spans="3:33" ht="17" customHeight="1">
      <c r="C27" s="91"/>
      <c r="D27" s="91"/>
      <c r="E27" s="91"/>
      <c r="F27" s="91"/>
      <c r="S27"/>
    </row>
    <row r="28" spans="3:33" ht="16" customHeight="1">
      <c r="J28" s="87" t="s">
        <v>91</v>
      </c>
      <c r="S28"/>
    </row>
    <row r="29" spans="3:33">
      <c r="J29" s="88" t="s">
        <v>92</v>
      </c>
      <c r="S29"/>
    </row>
    <row r="30" spans="3:33" ht="17" customHeight="1">
      <c r="J30" s="89" t="s">
        <v>93</v>
      </c>
      <c r="S30"/>
    </row>
    <row r="31" spans="3:33">
      <c r="J31" s="76" t="s">
        <v>76</v>
      </c>
      <c r="S31"/>
    </row>
    <row r="32" spans="3:33" ht="15" customHeight="1">
      <c r="K32" s="34"/>
      <c r="S32"/>
    </row>
    <row r="33" spans="3:19">
      <c r="C33" s="15"/>
      <c r="S33"/>
    </row>
    <row r="34" spans="3:19" ht="17">
      <c r="C34" s="15" t="s">
        <v>1</v>
      </c>
      <c r="D34" s="15" t="s">
        <v>17</v>
      </c>
      <c r="E34" s="15" t="s">
        <v>18</v>
      </c>
      <c r="F34" s="15" t="s">
        <v>20</v>
      </c>
      <c r="G34" s="15" t="s">
        <v>19</v>
      </c>
      <c r="H34" s="15"/>
      <c r="I34" s="17" t="s">
        <v>16</v>
      </c>
      <c r="J34" s="46" t="s">
        <v>14</v>
      </c>
      <c r="K34" s="15" t="s">
        <v>15</v>
      </c>
      <c r="S34"/>
    </row>
    <row r="35" spans="3:19">
      <c r="C35" s="65" t="s">
        <v>52</v>
      </c>
      <c r="D35" s="1">
        <v>100</v>
      </c>
      <c r="E35" s="1">
        <v>10</v>
      </c>
      <c r="F35" s="1">
        <v>0.05</v>
      </c>
      <c r="G35" s="1">
        <f>F35*1000</f>
        <v>50</v>
      </c>
      <c r="H35" s="1"/>
      <c r="I35" s="1">
        <f>($F$18*F35)/E35</f>
        <v>0.1</v>
      </c>
      <c r="J35" s="67" t="s">
        <v>54</v>
      </c>
      <c r="K35" s="16" t="s">
        <v>55</v>
      </c>
    </row>
    <row r="36" spans="3:19">
      <c r="C36" s="65" t="s">
        <v>53</v>
      </c>
      <c r="D36" s="1">
        <v>100</v>
      </c>
      <c r="E36" s="1">
        <v>10</v>
      </c>
      <c r="F36" s="1">
        <v>0.5</v>
      </c>
      <c r="G36" s="1">
        <f t="shared" ref="G36" si="3">F36*1000</f>
        <v>500</v>
      </c>
      <c r="H36" s="1"/>
      <c r="I36" s="1">
        <f>($F$18*F36)/E36</f>
        <v>1</v>
      </c>
      <c r="J36" s="67" t="s">
        <v>56</v>
      </c>
      <c r="K36" s="16" t="s">
        <v>57</v>
      </c>
      <c r="P36" s="36"/>
    </row>
    <row r="37" spans="3:19" ht="15" customHeight="1"/>
    <row r="38" spans="3:19" ht="35" customHeight="1" thickBot="1">
      <c r="C38" s="15" t="s">
        <v>1</v>
      </c>
      <c r="D38" s="15" t="s">
        <v>22</v>
      </c>
      <c r="E38" s="15" t="s">
        <v>23</v>
      </c>
      <c r="F38" s="192" t="s">
        <v>24</v>
      </c>
      <c r="G38" s="192"/>
      <c r="H38" s="47"/>
      <c r="I38" s="17" t="s">
        <v>16</v>
      </c>
      <c r="J38" s="46" t="s">
        <v>14</v>
      </c>
      <c r="K38" s="15" t="s">
        <v>15</v>
      </c>
    </row>
    <row r="39" spans="3:19" ht="113" thickBot="1">
      <c r="C39" s="51" t="s">
        <v>61</v>
      </c>
      <c r="D39" s="24" t="s">
        <v>30</v>
      </c>
      <c r="E39" s="49" t="s">
        <v>31</v>
      </c>
      <c r="F39" s="190" t="s">
        <v>32</v>
      </c>
      <c r="G39" s="191"/>
      <c r="H39" s="49"/>
      <c r="I39" s="49">
        <f>2</f>
        <v>2</v>
      </c>
      <c r="J39" s="68" t="s">
        <v>58</v>
      </c>
      <c r="K39" s="51" t="s">
        <v>69</v>
      </c>
    </row>
    <row r="40" spans="3:19" ht="35" customHeight="1" thickBot="1">
      <c r="C40" s="51" t="s">
        <v>62</v>
      </c>
      <c r="D40" s="24" t="s">
        <v>30</v>
      </c>
      <c r="E40" s="49" t="s">
        <v>31</v>
      </c>
      <c r="F40" s="190" t="s">
        <v>32</v>
      </c>
      <c r="G40" s="191"/>
      <c r="H40" s="49"/>
      <c r="I40" s="49">
        <f>2</f>
        <v>2</v>
      </c>
      <c r="J40" s="68" t="s">
        <v>63</v>
      </c>
      <c r="K40" s="51" t="str">
        <f t="shared" ref="K40:K45" si="4">C40</f>
        <v xml:space="preserve">MEP184 katG S315T (G944C) </v>
      </c>
    </row>
    <row r="41" spans="3:19" ht="35" customHeight="1" thickBot="1">
      <c r="C41" s="51" t="s">
        <v>78</v>
      </c>
      <c r="D41" s="24" t="s">
        <v>30</v>
      </c>
      <c r="E41" s="49" t="s">
        <v>31</v>
      </c>
      <c r="F41" s="190" t="s">
        <v>32</v>
      </c>
      <c r="G41" s="191"/>
      <c r="H41" s="49"/>
      <c r="I41" s="49">
        <f>2</f>
        <v>2</v>
      </c>
      <c r="J41" s="68" t="s">
        <v>79</v>
      </c>
      <c r="K41" s="51" t="str">
        <f t="shared" si="4"/>
        <v>MEP185 S315N (G944A)</v>
      </c>
    </row>
    <row r="42" spans="3:19" ht="35" customHeight="1" thickBot="1">
      <c r="C42" s="51" t="s">
        <v>80</v>
      </c>
      <c r="D42" s="24" t="s">
        <v>30</v>
      </c>
      <c r="E42" s="49" t="s">
        <v>31</v>
      </c>
      <c r="F42" s="190" t="s">
        <v>32</v>
      </c>
      <c r="G42" s="191"/>
      <c r="H42" s="49"/>
      <c r="I42" s="49">
        <f>2</f>
        <v>2</v>
      </c>
      <c r="J42" s="68" t="s">
        <v>82</v>
      </c>
      <c r="K42" s="51" t="str">
        <f t="shared" si="4"/>
        <v xml:space="preserve">MEP186 S315I (G944T) </v>
      </c>
    </row>
    <row r="43" spans="3:19" ht="32" customHeight="1" thickBot="1">
      <c r="C43" s="51" t="s">
        <v>81</v>
      </c>
      <c r="D43" s="24" t="s">
        <v>30</v>
      </c>
      <c r="E43" s="49" t="s">
        <v>31</v>
      </c>
      <c r="F43" s="190" t="s">
        <v>32</v>
      </c>
      <c r="G43" s="191"/>
      <c r="H43" s="49"/>
      <c r="I43" s="49">
        <f>2</f>
        <v>2</v>
      </c>
      <c r="J43" s="68" t="s">
        <v>83</v>
      </c>
      <c r="K43" s="51" t="str">
        <f t="shared" si="4"/>
        <v xml:space="preserve">MEP187 S315R (C945A) </v>
      </c>
    </row>
    <row r="44" spans="3:19" ht="49" thickBot="1">
      <c r="C44" s="51" t="s">
        <v>65</v>
      </c>
      <c r="D44" s="24" t="s">
        <v>30</v>
      </c>
      <c r="E44" s="49" t="s">
        <v>31</v>
      </c>
      <c r="F44" s="190" t="s">
        <v>32</v>
      </c>
      <c r="G44" s="191"/>
      <c r="H44" s="49"/>
      <c r="I44" s="49">
        <f>2</f>
        <v>2</v>
      </c>
      <c r="J44" s="68" t="s">
        <v>66</v>
      </c>
      <c r="K44" s="51" t="str">
        <f t="shared" si="4"/>
        <v>MEP188 katG S315G (A943G)</v>
      </c>
    </row>
    <row r="45" spans="3:19" ht="48">
      <c r="C45" s="51" t="s">
        <v>67</v>
      </c>
      <c r="D45" s="24" t="s">
        <v>30</v>
      </c>
      <c r="E45" s="49" t="s">
        <v>31</v>
      </c>
      <c r="F45" s="190" t="s">
        <v>32</v>
      </c>
      <c r="G45" s="191"/>
      <c r="H45" s="49"/>
      <c r="I45" s="49">
        <f>2</f>
        <v>2</v>
      </c>
      <c r="J45" s="68" t="s">
        <v>68</v>
      </c>
      <c r="K45" s="51" t="str">
        <f t="shared" si="4"/>
        <v xml:space="preserve">MEP189 katG S315L (AGC to CTC via A943C + G944T) </v>
      </c>
    </row>
    <row r="46" spans="3:19">
      <c r="C46" t="s">
        <v>100</v>
      </c>
    </row>
    <row r="47" spans="3:19">
      <c r="C47" t="s">
        <v>64</v>
      </c>
    </row>
    <row r="49" spans="3:11" ht="34" customHeight="1"/>
    <row r="51" spans="3:11" ht="36">
      <c r="C51" s="86" t="s">
        <v>94</v>
      </c>
      <c r="D51" s="24" t="s">
        <v>30</v>
      </c>
      <c r="E51" s="54" t="s">
        <v>31</v>
      </c>
      <c r="F51" s="197" t="s">
        <v>32</v>
      </c>
      <c r="G51" s="197"/>
      <c r="H51" s="54"/>
      <c r="I51" s="54">
        <f>2</f>
        <v>2</v>
      </c>
      <c r="J51" s="90" t="s">
        <v>97</v>
      </c>
      <c r="K51" s="51" t="s">
        <v>104</v>
      </c>
    </row>
    <row r="52" spans="3:11" ht="36">
      <c r="C52" s="86" t="s">
        <v>95</v>
      </c>
      <c r="D52" s="24" t="s">
        <v>30</v>
      </c>
      <c r="E52" s="54" t="s">
        <v>31</v>
      </c>
      <c r="F52" s="197" t="s">
        <v>32</v>
      </c>
      <c r="G52" s="197"/>
      <c r="H52" s="54"/>
      <c r="I52" s="54">
        <f>2</f>
        <v>2</v>
      </c>
      <c r="J52" s="90" t="s">
        <v>98</v>
      </c>
      <c r="K52" s="51" t="s">
        <v>103</v>
      </c>
    </row>
    <row r="53" spans="3:11" ht="36">
      <c r="C53" s="86" t="s">
        <v>96</v>
      </c>
      <c r="D53" s="24" t="s">
        <v>30</v>
      </c>
      <c r="E53" s="54" t="s">
        <v>31</v>
      </c>
      <c r="F53" s="197" t="s">
        <v>32</v>
      </c>
      <c r="G53" s="197"/>
      <c r="H53" s="54"/>
      <c r="I53" s="54">
        <f>2</f>
        <v>2</v>
      </c>
      <c r="J53" s="90" t="s">
        <v>99</v>
      </c>
      <c r="K53" s="86" t="s">
        <v>102</v>
      </c>
    </row>
    <row r="55" spans="3:11" ht="16" customHeight="1"/>
    <row r="61" spans="3:11" ht="37" customHeight="1"/>
    <row r="67" spans="2:2">
      <c r="B67" s="18"/>
    </row>
    <row r="68" spans="2:2">
      <c r="B68" s="18"/>
    </row>
  </sheetData>
  <mergeCells count="22">
    <mergeCell ref="U21:AG22"/>
    <mergeCell ref="F38:G38"/>
    <mergeCell ref="F51:G51"/>
    <mergeCell ref="F52:G52"/>
    <mergeCell ref="F53:G53"/>
    <mergeCell ref="F40:G40"/>
    <mergeCell ref="F41:G41"/>
    <mergeCell ref="F42:G42"/>
    <mergeCell ref="F43:G43"/>
    <mergeCell ref="F44:G44"/>
    <mergeCell ref="F45:G45"/>
    <mergeCell ref="F39:G39"/>
    <mergeCell ref="C6:D6"/>
    <mergeCell ref="C7:D7"/>
    <mergeCell ref="F7:G7"/>
    <mergeCell ref="P7:P10"/>
    <mergeCell ref="H9:I9"/>
    <mergeCell ref="P11:P14"/>
    <mergeCell ref="M12:N12"/>
    <mergeCell ref="L21:N22"/>
    <mergeCell ref="I2:I7"/>
    <mergeCell ref="Q5:S5"/>
  </mergeCells>
  <pageMargins left="0.7" right="0.7" top="0.75" bottom="0.75" header="0.3" footer="0.3"/>
  <pageSetup scale="14" orientation="portrait" copies="2" r:id="rId1"/>
</worksheet>
</file>

<file path=docMetadata/LabelInfo.xml><?xml version="1.0" encoding="utf-8"?>
<clbl:labelList xmlns:clbl="http://schemas.microsoft.com/office/2020/mipLabelMetadata">
  <clbl:label id="{ba5a7f39-e3be-4ab3-b450-67fa80faecad}" enabled="0" method="" siteId="{ba5a7f39-e3be-4ab3-b450-67fa80faecad}"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25 uL Andre Paper Protocol </vt:lpstr>
      <vt:lpstr>0.05uM fPri SensiFAST HRM Kit</vt:lpstr>
      <vt:lpstr>'25 uL Andre Paper Protocol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Malofsky</dc:creator>
  <cp:lastModifiedBy>Malofsky, Nicole A</cp:lastModifiedBy>
  <cp:lastPrinted>2024-09-24T19:26:53Z</cp:lastPrinted>
  <dcterms:created xsi:type="dcterms:W3CDTF">2021-07-14T19:35:26Z</dcterms:created>
  <dcterms:modified xsi:type="dcterms:W3CDTF">2025-01-22T17:50:23Z</dcterms:modified>
</cp:coreProperties>
</file>