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lofsna/Haselton-Wright Dropbox/Nicole Malofsky/4. Lab Publications/1. In Preparation/24 Malofsky I491/Data Repository/Summarized Data Analysis/LDNA Assay QuantStudio/Expt 299 QuantStudio/"/>
    </mc:Choice>
  </mc:AlternateContent>
  <xr:revisionPtr revIDLastSave="0" documentId="13_ncr:1_{6A04E891-F9CF-2C42-8B65-6539F97A55A6}" xr6:coauthVersionLast="47" xr6:coauthVersionMax="47" xr10:uidLastSave="{00000000-0000-0000-0000-000000000000}"/>
  <bookViews>
    <workbookView xWindow="3720" yWindow="3420" windowWidth="32100" windowHeight="17560" xr2:uid="{00000000-000D-0000-FFFF-FFFF00000000}"/>
  </bookViews>
  <sheets>
    <sheet name="SensiFAST orig" sheetId="2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" i="22" l="1"/>
  <c r="E17" i="22"/>
  <c r="F17" i="22" s="1"/>
  <c r="G17" i="22" s="1"/>
  <c r="AV38" i="22" l="1"/>
  <c r="AV43" i="22" s="1"/>
  <c r="AU38" i="22"/>
  <c r="AU43" i="22" s="1"/>
  <c r="BB24" i="22"/>
  <c r="BA24" i="22"/>
  <c r="BB19" i="22"/>
  <c r="BA19" i="22"/>
  <c r="BB14" i="22"/>
  <c r="BA14" i="22"/>
  <c r="G15" i="22"/>
  <c r="I15" i="22"/>
  <c r="E12" i="22" l="1"/>
  <c r="F14" i="22" l="1"/>
  <c r="G14" i="22" s="1"/>
  <c r="I14" i="22"/>
  <c r="I45" i="22"/>
  <c r="G45" i="22"/>
  <c r="I44" i="22"/>
  <c r="G44" i="22"/>
  <c r="I13" i="22"/>
  <c r="F13" i="22"/>
  <c r="G13" i="22" s="1"/>
  <c r="I12" i="22"/>
  <c r="F12" i="22"/>
  <c r="I11" i="22"/>
  <c r="F11" i="22"/>
  <c r="E11" i="22"/>
  <c r="I10" i="22"/>
  <c r="G11" i="22" l="1"/>
  <c r="F10" i="22"/>
  <c r="F20" i="22" s="1"/>
  <c r="G12" i="22"/>
  <c r="G10" i="22" l="1"/>
  <c r="G21" i="22"/>
</calcChain>
</file>

<file path=xl/sharedStrings.xml><?xml version="1.0" encoding="utf-8"?>
<sst xmlns="http://schemas.openxmlformats.org/spreadsheetml/2006/main" count="190" uniqueCount="158">
  <si>
    <t>Date</t>
  </si>
  <si>
    <t>Component</t>
  </si>
  <si>
    <t># of Samples</t>
  </si>
  <si>
    <t># of Rxns</t>
  </si>
  <si>
    <t>Nuclease-free water</t>
  </si>
  <si>
    <t>Add sep</t>
  </si>
  <si>
    <t>vol/tube</t>
  </si>
  <si>
    <t>sum</t>
  </si>
  <si>
    <t>total volume</t>
  </si>
  <si>
    <t>Temp (ºC)</t>
  </si>
  <si>
    <t>Time (mm:ss)</t>
  </si>
  <si>
    <t># of cycles</t>
  </si>
  <si>
    <t>Single Rxn Vol (uL)</t>
  </si>
  <si>
    <t>Full Rxn Vol (uL)</t>
  </si>
  <si>
    <t>Sequence</t>
  </si>
  <si>
    <t>Source</t>
  </si>
  <si>
    <t>Volume (uL) added per rxn</t>
  </si>
  <si>
    <t>[Stock] (uM)</t>
  </si>
  <si>
    <t>[Working] (uM)</t>
  </si>
  <si>
    <t>[Rxn] (nM)</t>
  </si>
  <si>
    <t>[Rxn] (uM)</t>
  </si>
  <si>
    <t>[Working]</t>
  </si>
  <si>
    <t>[Final Rxn uM]</t>
  </si>
  <si>
    <t>Check off Component</t>
  </si>
  <si>
    <t>1X</t>
  </si>
  <si>
    <t>10^6 copies/uL</t>
  </si>
  <si>
    <t>10 uM</t>
  </si>
  <si>
    <t>2X</t>
  </si>
  <si>
    <t>NTC</t>
  </si>
  <si>
    <t>15 min UV light in clean hood</t>
  </si>
  <si>
    <t>Melt / Denaturation (Cycling A)</t>
  </si>
  <si>
    <t>Anneal / Extension (Cycling B) *acquire*</t>
  </si>
  <si>
    <t>Clean hood = left, target bench = left</t>
  </si>
  <si>
    <t>Target</t>
  </si>
  <si>
    <t>A</t>
  </si>
  <si>
    <t>B</t>
  </si>
  <si>
    <t>C</t>
  </si>
  <si>
    <t>D</t>
  </si>
  <si>
    <t>E</t>
  </si>
  <si>
    <t>F</t>
  </si>
  <si>
    <t>G</t>
  </si>
  <si>
    <t>H</t>
  </si>
  <si>
    <t>Polymerase Activation</t>
  </si>
  <si>
    <t>Kit = SensiFAST Probe No-ROX Kit (BIO-86005)</t>
  </si>
  <si>
    <t>PCR instrument = Quant</t>
  </si>
  <si>
    <t>95C to 50C</t>
  </si>
  <si>
    <t>Anneal / Hybridiization of L-DNA *aquire*</t>
  </si>
  <si>
    <t>Melt Analysis *aquire*</t>
  </si>
  <si>
    <t>SensiFAST Probe No-ROX Kit</t>
  </si>
  <si>
    <t>10X</t>
  </si>
  <si>
    <t>DNA</t>
  </si>
  <si>
    <t>Classification</t>
  </si>
  <si>
    <t>AA Change</t>
  </si>
  <si>
    <t>Base Change</t>
  </si>
  <si>
    <t>ID</t>
  </si>
  <si>
    <t>Oligo Length</t>
  </si>
  <si>
    <t>Oligo Sequence</t>
  </si>
  <si>
    <t>Note w/r to mutants: SNP underlined in red</t>
  </si>
  <si>
    <t>Using LDNA ss LDNA stock - at roughly 7.525E12c/uL via non-naodropped p28 E206 guided F/R dilutions on 9/26 --&gt; nb5 p12 total conc from 100nM primer is 1.204E12c - equates to 6.02E11c each FWD/REV **stored in clean room freezer!</t>
  </si>
  <si>
    <t>PCR + post-melt: 0.025C/s on continuous melt per literature support</t>
  </si>
  <si>
    <t>10/2+10/3+11/29/23 prep 1-3 FQ LDNA (7.525E11c FWD) - 1-3 with 1E11c FWD via (39.87uL 1-3 7.525E11c 10/2/23) + (260.13uL water)</t>
  </si>
  <si>
    <t>LOT = # SFPN-323308A</t>
  </si>
  <si>
    <t>SensiFAST Probe No-ROX Kit (BIO-86005)</t>
  </si>
  <si>
    <t>Location: -20C, rpob - I491 F pink box from 6/3/24</t>
  </si>
  <si>
    <t>rpoB F Primer (MEP352)</t>
  </si>
  <si>
    <t>rpoB R Primer (MEP353)</t>
  </si>
  <si>
    <t>10^6 c/uL</t>
  </si>
  <si>
    <t>Probe</t>
  </si>
  <si>
    <t>LC Green Plus (BioFire Cat # BCHM-ASY-0005, LOT 302124), 10X in 10mM Tris-HCl, o 6/20/24, stored in ClRm FridgeB</t>
  </si>
  <si>
    <t>Blocked Melt Probe = MEP477 (C3+ rpoB WT @ I491)</t>
  </si>
  <si>
    <t>1 uM</t>
  </si>
  <si>
    <t>Add 2uL target (10^6c/uL) or 2uL water per rxn</t>
  </si>
  <si>
    <t>8/30/24 L-DNA dilutions of 4E12c/uL from 100uM stocks</t>
  </si>
  <si>
    <t>Want 4E11, 2E11, 1E11 copies per rxn</t>
  </si>
  <si>
    <t xml:space="preserve"> ---- will turn into E11 copies per rxn bc (2uL LDNA / 20uL rxn) * (4E12c LDNA/uL) = 4E11c LDNA/rxn</t>
  </si>
  <si>
    <t>Making 1-1 Ratio for 4E11c per strand in rxn</t>
  </si>
  <si>
    <t>5uL per strand @ 4E12c/uL into 90uL water</t>
  </si>
  <si>
    <t>uL fwd</t>
  </si>
  <si>
    <t>c/uL fwd</t>
  </si>
  <si>
    <t>uL rcomp</t>
  </si>
  <si>
    <t>c/uL rcomp</t>
  </si>
  <si>
    <t>total volume uL</t>
  </si>
  <si>
    <t>c/2uL total soln fwd</t>
  </si>
  <si>
    <t>c/2uL total soln rcomp</t>
  </si>
  <si>
    <t xml:space="preserve"> = 2E11 c/1uL</t>
  </si>
  <si>
    <t>Making 1-1 Ratio for 2E11c per strand in rxn</t>
  </si>
  <si>
    <t>5uL per strand @ 4E12c/uL into 190uL water</t>
  </si>
  <si>
    <t xml:space="preserve"> = 1E11 c/1uL</t>
  </si>
  <si>
    <t>Making 1-1 Ratio for 1E11c per strand in rxn</t>
  </si>
  <si>
    <t>5uL per strand @ 4E12c/uL into 390uL water</t>
  </si>
  <si>
    <t xml:space="preserve"> = 0.5E11 c/1uL</t>
  </si>
  <si>
    <t>LOT = # SFPN-323412A</t>
  </si>
  <si>
    <t>SYBR Green I nucleic acid gel stain (Signa S9430_0.5ML) 10,000X in DMSO - LOT #SLBD8080V</t>
  </si>
  <si>
    <t>MEP352</t>
  </si>
  <si>
    <t>MEP353</t>
  </si>
  <si>
    <t>9/2 prep I491 WT LDNA TXR 5' FWD and unlabeled REV as 1-1 ratio of strands at 2E11 or 1E11 or 0.5E11 c/uL per strand in water</t>
  </si>
  <si>
    <t>Per Rxn</t>
  </si>
  <si>
    <t>8/30 prep I491 WT LDNA TXR 5' FWD and unlabeled REV as 100uM in 1X TE, single strand as 4E12c/uL in water, 1-1 ratios with 2E11 or 1E11 or 0.5E11 c/uL per strand in water</t>
  </si>
  <si>
    <t>65C to 90C</t>
  </si>
  <si>
    <t>Melt: 1.6C/s  to 95C 2m, 0.1C/s  to 50C 15s, 1.6C/s to 65C 1m, 0.025C/s acq continuous to 90C 15s</t>
  </si>
  <si>
    <t>Target = WT Geneblock (MEP491-2) @ 10^6c/uL vs water (NTC)</t>
  </si>
  <si>
    <t>SYBR Green I</t>
  </si>
  <si>
    <t>9/3 prep I491 WT LDNA TXR 5' FWD and unlabeled REV as 1-1 ratio of strands at 2.5E10 or 1.25E10 or 6.25E9 c/uL per strand in water</t>
  </si>
  <si>
    <t xml:space="preserve">9/3/24 L-DNA dilutions of 0.5E11c/uL (aka 5E10c/uL) each strand 1-1 </t>
  </si>
  <si>
    <t>Making 1-1 Ratio for 5E10c per strand in rxn (via 2.5E10c/uL)</t>
  </si>
  <si>
    <t>100uL of 1-1 mix at 5E10c/uL into 100uL water</t>
  </si>
  <si>
    <t>c per strand/1uL</t>
  </si>
  <si>
    <t>c per strand/2uL</t>
  </si>
  <si>
    <t>Making 1-1 Ratio for 2.5E10c per strand in rxn (via 1.25E10c/uL)</t>
  </si>
  <si>
    <t>100uL of 1-1 mix at 2.5E10c/uL into 100uL water</t>
  </si>
  <si>
    <t>Making 1-1 Ratio for 1.25E10c per strand in rxn (via 6.25E9c/uL)</t>
  </si>
  <si>
    <t>100uL of 1-1 mix at 1.25E10c/uL into 100uL water</t>
  </si>
  <si>
    <t>Custom melt // targets: no passive reference, optical filters x1 (excitation 470+/-15nm), m1 (emission 520+/-15nm), m4 (emission 623+/-14nm), reporters: SYBR-none with ROX-none</t>
  </si>
  <si>
    <t>PCR: 1.6C/s to 95C 2m, 1.6C/s to 95C 5s, 1.6C/s to 57C, 20s acq (40X PCR 95/57)</t>
  </si>
  <si>
    <t>7/16/24 prep 10uM REV MEP353 from 6/3/24 stocks, 9/5 prep 10uM FWD MEP352</t>
  </si>
  <si>
    <t>9/4 prep I491 WT LDNA TXR 5' FWD and unlabeled REV as 1-1 ratio of strands at 9.375E9 c/uL per strand in water</t>
  </si>
  <si>
    <t>9/4 prep I491 WT LDNA TXR 5' FWD and unlabeled REV as 1-1 ratio of strands at 3E10, 2E10, 1.5E10 c/uL per strand in water</t>
  </si>
  <si>
    <t>9/4/24 prep 1uM REV primer MEP353 from 7/16/24 10uM</t>
  </si>
  <si>
    <t>9/5/24 and 7/16/24 prep Blocked WT rpoB Melt Probe MEP477 around I491 in -80 box rpoB-I491F Melt Probe as 7.525E12c/uL in water</t>
  </si>
  <si>
    <t>LDNA = 1:1 mix with 2E11c/uL</t>
  </si>
  <si>
    <t>2E11 c/uL per strand</t>
  </si>
  <si>
    <t>4E11 c/strand/rxn</t>
  </si>
  <si>
    <t>8/19/24 prep ds I491 geneblocks WT (MEP491-2), I491N (MEP493). I491M (MEP494) - 327bp for overlap with Andre assay - 9/2/24 prep I491F (MEP492-2)</t>
  </si>
  <si>
    <t>Codon</t>
  </si>
  <si>
    <t>MEP</t>
  </si>
  <si>
    <t>WT I491</t>
  </si>
  <si>
    <t>ATC</t>
  </si>
  <si>
    <t>491-2</t>
  </si>
  <si>
    <t>I491F</t>
  </si>
  <si>
    <r>
      <rPr>
        <u/>
        <sz val="12"/>
        <color theme="0"/>
        <rFont val="Calibri (Body)"/>
      </rPr>
      <t>T</t>
    </r>
    <r>
      <rPr>
        <sz val="12"/>
        <color theme="0"/>
        <rFont val="Calibri"/>
        <family val="2"/>
        <scheme val="minor"/>
      </rPr>
      <t>TC</t>
    </r>
  </si>
  <si>
    <t>492-2</t>
  </si>
  <si>
    <t>I491N</t>
  </si>
  <si>
    <r>
      <t>A</t>
    </r>
    <r>
      <rPr>
        <u/>
        <sz val="12"/>
        <color theme="0"/>
        <rFont val="Calibri (Body)"/>
      </rPr>
      <t>A</t>
    </r>
    <r>
      <rPr>
        <sz val="12"/>
        <color theme="0"/>
        <rFont val="Calibri"/>
        <family val="2"/>
        <scheme val="minor"/>
      </rPr>
      <t>C</t>
    </r>
  </si>
  <si>
    <t>I491M</t>
  </si>
  <si>
    <r>
      <t>AT</t>
    </r>
    <r>
      <rPr>
        <u/>
        <sz val="12"/>
        <color theme="0"/>
        <rFont val="Calibri (Body)"/>
      </rPr>
      <t>A</t>
    </r>
  </si>
  <si>
    <t>MEP491-2</t>
  </si>
  <si>
    <t>MEP492-2</t>
  </si>
  <si>
    <t>MEP493</t>
  </si>
  <si>
    <t>MEP494</t>
  </si>
  <si>
    <t>Prep Steps</t>
  </si>
  <si>
    <t>Add 2uL water to NTC wells</t>
  </si>
  <si>
    <t>Pipet 18uL for 3x NTC wells (306uL = 17rxns left)</t>
  </si>
  <si>
    <t>Add 8uL target to each MM tube (4rxns @2uL/rxn)</t>
  </si>
  <si>
    <t>Pipet 20uL of MM per well</t>
  </si>
  <si>
    <t>Divide MM into 4 new tubes of 72uL (4rxns worth of 18uL each rxn - 18uL spare in mega MM)</t>
  </si>
  <si>
    <t>c/uL probe (below)</t>
  </si>
  <si>
    <r>
      <t>Build off Expt E295 cycling Quant -</t>
    </r>
    <r>
      <rPr>
        <sz val="12"/>
        <color theme="5"/>
        <rFont val="Calibri (Body)"/>
      </rPr>
      <t xml:space="preserve"> iFRET</t>
    </r>
  </si>
  <si>
    <t>Add 10uL probe (20rxns) using MEP477 @7.525E12c/uL</t>
  </si>
  <si>
    <t>Add 0.5uL probe (7.525E12c/uL) per rxn</t>
  </si>
  <si>
    <t>9/10/24 L-DNA dilutions of 4E12c/uL from 100uM stocks</t>
  </si>
  <si>
    <t>8/30 prep I491 WT LDNA TXR 5' FWD and unlabeled REV as 100uM in 1X TE, single strand as 4E12c/uL in water</t>
  </si>
  <si>
    <t xml:space="preserve">9/10/24 prep I491 WT LDNA TXR 5' FWD and unlabeled REV as 1-1 ratio with 2E11 c/uL per strand in water </t>
  </si>
  <si>
    <t>o 9/11/24</t>
  </si>
  <si>
    <t>9/11/24 prep 10X SYBR via 1uL 10,000X into 999uL water</t>
  </si>
  <si>
    <t>9/11/24 prep ds I491 geneblocks @ 10^6c/uL 35uL aliq via 8/19 10^7 aliq WT (MEP491-2), I491F (MEP492-2), I491N (MEP493). I491M (MEP494) - 327bp for overlap with Andre assay</t>
  </si>
  <si>
    <t>299 - SensiFAST Probe No Rox</t>
  </si>
  <si>
    <t>Rep3 (same aliq) WT v I491 mutants with SYBR, LDNA at 4E11c/strand/rxn and 0.5X probe (3.7625E12c/uL)</t>
  </si>
  <si>
    <t>Goal: Repeat successful run E296 3x in triplicate with single aliquot of target 10^6 - this is round 3 (round 1 was E297, round 2 was E298)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</si>
</sst>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E+00"/>
  </numFmts>
  <fonts count="2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0"/>
      <name val="Calibri"/>
      <family val="2"/>
      <scheme val="minor"/>
    </font>
    <font>
      <sz val="11"/>
      <color theme="1"/>
      <name val="Courier"/>
      <family val="1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0"/>
      <name val="Arial"/>
      <family val="2"/>
    </font>
    <font>
      <sz val="11"/>
      <name val="Courier"/>
      <family val="1"/>
    </font>
    <font>
      <sz val="12"/>
      <color rgb="FF000000"/>
      <name val="Courier New"/>
      <family val="1"/>
    </font>
    <font>
      <b/>
      <sz val="12"/>
      <color theme="1"/>
      <name val="Courier New"/>
      <family val="1"/>
    </font>
    <font>
      <sz val="12"/>
      <name val="Courier New"/>
      <family val="1"/>
    </font>
    <font>
      <sz val="12"/>
      <color theme="1"/>
      <name val="Courier New"/>
      <family val="1"/>
    </font>
    <font>
      <sz val="11"/>
      <color rgb="FF000000"/>
      <name val="Courier New"/>
      <family val="1"/>
    </font>
    <font>
      <sz val="11"/>
      <color rgb="FFFFFFFF"/>
      <name val="Arial"/>
      <family val="2"/>
    </font>
    <font>
      <b/>
      <sz val="14"/>
      <color rgb="FFFF0000"/>
      <name val="Calibri"/>
      <family val="2"/>
      <scheme val="minor"/>
    </font>
    <font>
      <sz val="12"/>
      <color theme="5"/>
      <name val="Calibri (Body)"/>
    </font>
    <font>
      <u/>
      <sz val="12"/>
      <color theme="0"/>
      <name val="Calibri (Body)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8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7030A0"/>
        <bgColor rgb="FF000000"/>
      </patternFill>
    </fill>
    <fill>
      <patternFill patternType="solid">
        <fgColor rgb="FF0432FF"/>
        <bgColor rgb="FF000000"/>
      </patternFill>
    </fill>
    <fill>
      <patternFill patternType="solid">
        <fgColor theme="2" tint="-0.49998474074526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58">
    <xf numFmtId="0" fontId="0" fillId="0" borderId="0" xfId="0"/>
    <xf numFmtId="0" fontId="0" fillId="0" borderId="1" xfId="0" applyBorder="1"/>
    <xf numFmtId="0" fontId="0" fillId="0" borderId="5" xfId="0" applyBorder="1"/>
    <xf numFmtId="14" fontId="0" fillId="0" borderId="11" xfId="0" applyNumberFormat="1" applyBorder="1"/>
    <xf numFmtId="0" fontId="0" fillId="2" borderId="11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2" borderId="9" xfId="0" applyFill="1" applyBorder="1"/>
    <xf numFmtId="0" fontId="1" fillId="0" borderId="0" xfId="0" applyFont="1"/>
    <xf numFmtId="0" fontId="4" fillId="0" borderId="1" xfId="0" applyFont="1" applyBorder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5" fillId="0" borderId="0" xfId="0" applyFont="1"/>
    <xf numFmtId="0" fontId="0" fillId="0" borderId="1" xfId="0" applyBorder="1" applyAlignment="1">
      <alignment horizontal="right"/>
    </xf>
    <xf numFmtId="0" fontId="0" fillId="0" borderId="21" xfId="0" applyBorder="1"/>
    <xf numFmtId="0" fontId="0" fillId="3" borderId="25" xfId="0" applyFill="1" applyBorder="1"/>
    <xf numFmtId="0" fontId="1" fillId="0" borderId="29" xfId="0" applyFont="1" applyBorder="1" applyAlignment="1">
      <alignment horizontal="center" vertical="center" wrapText="1"/>
    </xf>
    <xf numFmtId="0" fontId="0" fillId="3" borderId="21" xfId="0" applyFill="1" applyBorder="1"/>
    <xf numFmtId="0" fontId="0" fillId="0" borderId="0" xfId="0" applyAlignment="1">
      <alignment vertical="center"/>
    </xf>
    <xf numFmtId="1" fontId="0" fillId="0" borderId="11" xfId="0" applyNumberFormat="1" applyBorder="1" applyAlignment="1">
      <alignment horizontal="right"/>
    </xf>
    <xf numFmtId="0" fontId="3" fillId="0" borderId="0" xfId="0" applyFont="1"/>
    <xf numFmtId="0" fontId="0" fillId="0" borderId="23" xfId="0" applyBorder="1"/>
    <xf numFmtId="0" fontId="0" fillId="0" borderId="24" xfId="0" applyBorder="1"/>
    <xf numFmtId="0" fontId="0" fillId="0" borderId="6" xfId="0" applyBorder="1"/>
    <xf numFmtId="0" fontId="0" fillId="0" borderId="28" xfId="0" applyBorder="1"/>
    <xf numFmtId="0" fontId="8" fillId="0" borderId="1" xfId="0" applyFont="1" applyBorder="1"/>
    <xf numFmtId="0" fontId="1" fillId="0" borderId="20" xfId="0" applyFont="1" applyBorder="1" applyAlignment="1">
      <alignment horizontal="center"/>
    </xf>
    <xf numFmtId="0" fontId="5" fillId="0" borderId="1" xfId="0" applyFont="1" applyBorder="1"/>
    <xf numFmtId="49" fontId="0" fillId="0" borderId="0" xfId="0" applyNumberFormat="1"/>
    <xf numFmtId="0" fontId="0" fillId="0" borderId="0" xfId="0" applyAlignment="1">
      <alignment wrapText="1"/>
    </xf>
    <xf numFmtId="0" fontId="9" fillId="0" borderId="0" xfId="0" applyFont="1"/>
    <xf numFmtId="0" fontId="8" fillId="0" borderId="0" xfId="0" applyFont="1"/>
    <xf numFmtId="0" fontId="11" fillId="0" borderId="16" xfId="0" applyFont="1" applyBorder="1" applyAlignment="1">
      <alignment horizontal="justify" vertical="center" wrapText="1"/>
    </xf>
    <xf numFmtId="0" fontId="12" fillId="0" borderId="16" xfId="0" applyFont="1" applyBorder="1" applyAlignment="1">
      <alignment horizontal="justify" vertical="center" wrapText="1"/>
    </xf>
    <xf numFmtId="0" fontId="14" fillId="0" borderId="1" xfId="0" applyFont="1" applyBorder="1" applyAlignment="1">
      <alignment horizontal="left"/>
    </xf>
    <xf numFmtId="0" fontId="5" fillId="0" borderId="32" xfId="0" applyFont="1" applyBorder="1"/>
    <xf numFmtId="11" fontId="0" fillId="0" borderId="1" xfId="0" applyNumberFormat="1" applyBorder="1"/>
    <xf numFmtId="0" fontId="6" fillId="0" borderId="0" xfId="0" applyFont="1"/>
    <xf numFmtId="0" fontId="0" fillId="2" borderId="1" xfId="0" applyFill="1" applyBorder="1" applyAlignment="1">
      <alignment horizontal="right"/>
    </xf>
    <xf numFmtId="0" fontId="0" fillId="2" borderId="1" xfId="0" applyFill="1" applyBorder="1"/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0" fontId="1" fillId="0" borderId="31" xfId="0" applyFont="1" applyBorder="1"/>
    <xf numFmtId="0" fontId="5" fillId="0" borderId="2" xfId="0" applyFont="1" applyBorder="1" applyAlignment="1">
      <alignment horizontal="right"/>
    </xf>
    <xf numFmtId="0" fontId="5" fillId="0" borderId="3" xfId="0" applyFont="1" applyBorder="1"/>
    <xf numFmtId="20" fontId="5" fillId="0" borderId="4" xfId="0" applyNumberFormat="1" applyFont="1" applyBorder="1"/>
    <xf numFmtId="0" fontId="5" fillId="0" borderId="5" xfId="0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0" fillId="0" borderId="5" xfId="0" applyBorder="1" applyAlignment="1">
      <alignment horizontal="right"/>
    </xf>
    <xf numFmtId="20" fontId="0" fillId="0" borderId="6" xfId="0" applyNumberFormat="1" applyBorder="1"/>
    <xf numFmtId="0" fontId="0" fillId="0" borderId="5" xfId="0" applyBorder="1" applyAlignment="1">
      <alignment horizontal="right" wrapText="1"/>
    </xf>
    <xf numFmtId="0" fontId="1" fillId="0" borderId="5" xfId="0" applyFont="1" applyBorder="1" applyAlignment="1">
      <alignment horizontal="right"/>
    </xf>
    <xf numFmtId="0" fontId="9" fillId="0" borderId="6" xfId="0" applyFont="1" applyBorder="1"/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8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 readingOrder="1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3" fillId="6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3" fillId="7" borderId="1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justify" vertical="center" wrapText="1"/>
    </xf>
    <xf numFmtId="0" fontId="20" fillId="0" borderId="16" xfId="0" applyFont="1" applyBorder="1" applyAlignment="1">
      <alignment horizontal="justify" vertical="center" wrapText="1"/>
    </xf>
    <xf numFmtId="49" fontId="1" fillId="0" borderId="0" xfId="0" applyNumberFormat="1" applyFont="1" applyAlignment="1">
      <alignment wrapText="1"/>
    </xf>
    <xf numFmtId="0" fontId="20" fillId="0" borderId="22" xfId="0" applyFont="1" applyBorder="1" applyAlignment="1">
      <alignment horizontal="justify" vertical="center" wrapText="1"/>
    </xf>
    <xf numFmtId="0" fontId="0" fillId="0" borderId="25" xfId="0" applyBorder="1"/>
    <xf numFmtId="0" fontId="0" fillId="5" borderId="0" xfId="0" applyFill="1"/>
    <xf numFmtId="0" fontId="11" fillId="0" borderId="30" xfId="0" applyFont="1" applyBorder="1" applyAlignment="1">
      <alignment horizontal="justify" vertical="center" wrapText="1"/>
    </xf>
    <xf numFmtId="0" fontId="3" fillId="8" borderId="2" xfId="0" applyFont="1" applyFill="1" applyBorder="1"/>
    <xf numFmtId="0" fontId="20" fillId="0" borderId="35" xfId="0" applyFont="1" applyBorder="1" applyAlignment="1">
      <alignment horizontal="justify" vertical="center" wrapText="1"/>
    </xf>
    <xf numFmtId="1" fontId="0" fillId="0" borderId="1" xfId="0" applyNumberFormat="1" applyBorder="1"/>
    <xf numFmtId="11" fontId="0" fillId="0" borderId="0" xfId="0" applyNumberFormat="1"/>
    <xf numFmtId="1" fontId="0" fillId="0" borderId="0" xfId="0" applyNumberFormat="1"/>
    <xf numFmtId="0" fontId="8" fillId="0" borderId="1" xfId="0" applyFont="1" applyBorder="1" applyAlignment="1">
      <alignment horizontal="right"/>
    </xf>
    <xf numFmtId="0" fontId="8" fillId="0" borderId="38" xfId="0" applyFont="1" applyBorder="1" applyAlignment="1">
      <alignment horizontal="right"/>
    </xf>
    <xf numFmtId="0" fontId="8" fillId="0" borderId="38" xfId="0" applyFont="1" applyBorder="1"/>
    <xf numFmtId="0" fontId="3" fillId="4" borderId="25" xfId="0" applyFont="1" applyFill="1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3" borderId="1" xfId="0" applyFill="1" applyBorder="1"/>
    <xf numFmtId="0" fontId="3" fillId="4" borderId="5" xfId="0" applyFont="1" applyFill="1" applyBorder="1"/>
    <xf numFmtId="0" fontId="3" fillId="6" borderId="10" xfId="0" applyFont="1" applyFill="1" applyBorder="1"/>
    <xf numFmtId="0" fontId="3" fillId="6" borderId="38" xfId="0" applyFont="1" applyFill="1" applyBorder="1"/>
    <xf numFmtId="0" fontId="3" fillId="6" borderId="11" xfId="0" applyFont="1" applyFill="1" applyBorder="1" applyAlignment="1">
      <alignment horizontal="center"/>
    </xf>
    <xf numFmtId="0" fontId="3" fillId="6" borderId="22" xfId="0" applyFont="1" applyFill="1" applyBorder="1"/>
    <xf numFmtId="0" fontId="0" fillId="2" borderId="5" xfId="0" applyFill="1" applyBorder="1"/>
    <xf numFmtId="0" fontId="5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13" fillId="0" borderId="16" xfId="0" applyFont="1" applyBorder="1" applyAlignment="1">
      <alignment horizontal="justify" vertical="center"/>
    </xf>
    <xf numFmtId="0" fontId="20" fillId="0" borderId="16" xfId="0" applyFont="1" applyBorder="1" applyAlignment="1">
      <alignment horizontal="justify" vertical="center"/>
    </xf>
    <xf numFmtId="0" fontId="1" fillId="0" borderId="0" xfId="0" applyFont="1" applyAlignment="1">
      <alignment horizontal="right"/>
    </xf>
    <xf numFmtId="0" fontId="0" fillId="0" borderId="40" xfId="0" applyBorder="1" applyAlignment="1">
      <alignment horizontal="right"/>
    </xf>
    <xf numFmtId="164" fontId="8" fillId="0" borderId="3" xfId="0" applyNumberFormat="1" applyFont="1" applyBorder="1" applyAlignment="1">
      <alignment horizontal="right"/>
    </xf>
    <xf numFmtId="2" fontId="3" fillId="8" borderId="3" xfId="0" applyNumberFormat="1" applyFont="1" applyFill="1" applyBorder="1"/>
    <xf numFmtId="2" fontId="3" fillId="8" borderId="4" xfId="0" applyNumberFormat="1" applyFont="1" applyFill="1" applyBorder="1" applyAlignment="1">
      <alignment horizontal="right"/>
    </xf>
    <xf numFmtId="165" fontId="8" fillId="0" borderId="3" xfId="0" applyNumberFormat="1" applyFont="1" applyBorder="1" applyAlignment="1">
      <alignment horizontal="right"/>
    </xf>
    <xf numFmtId="0" fontId="5" fillId="0" borderId="18" xfId="0" applyFont="1" applyBorder="1"/>
    <xf numFmtId="11" fontId="5" fillId="0" borderId="34" xfId="0" applyNumberFormat="1" applyFont="1" applyBorder="1"/>
    <xf numFmtId="0" fontId="5" fillId="0" borderId="34" xfId="0" applyFont="1" applyBorder="1"/>
    <xf numFmtId="1" fontId="5" fillId="0" borderId="18" xfId="0" applyNumberFormat="1" applyFont="1" applyBorder="1"/>
    <xf numFmtId="11" fontId="5" fillId="0" borderId="0" xfId="0" applyNumberFormat="1" applyFont="1"/>
    <xf numFmtId="1" fontId="5" fillId="0" borderId="0" xfId="0" applyNumberFormat="1" applyFont="1"/>
    <xf numFmtId="0" fontId="8" fillId="2" borderId="0" xfId="0" applyFont="1" applyFill="1"/>
    <xf numFmtId="0" fontId="5" fillId="2" borderId="0" xfId="0" applyFont="1" applyFill="1"/>
    <xf numFmtId="0" fontId="20" fillId="11" borderId="36" xfId="0" applyFont="1" applyFill="1" applyBorder="1" applyAlignment="1">
      <alignment horizontal="center" vertical="center" wrapText="1"/>
    </xf>
    <xf numFmtId="0" fontId="20" fillId="11" borderId="37" xfId="0" applyFont="1" applyFill="1" applyBorder="1" applyAlignment="1">
      <alignment horizontal="center" vertical="center" wrapText="1"/>
    </xf>
    <xf numFmtId="0" fontId="20" fillId="11" borderId="42" xfId="0" applyFont="1" applyFill="1" applyBorder="1" applyAlignment="1">
      <alignment horizontal="center" vertical="center" wrapText="1"/>
    </xf>
    <xf numFmtId="0" fontId="20" fillId="10" borderId="36" xfId="0" applyFont="1" applyFill="1" applyBorder="1" applyAlignment="1">
      <alignment horizontal="center" vertical="center" wrapText="1"/>
    </xf>
    <xf numFmtId="0" fontId="20" fillId="10" borderId="37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15" fillId="0" borderId="1" xfId="0" applyFont="1" applyBorder="1" applyAlignment="1">
      <alignment horizontal="left" vertical="center" wrapText="1" readingOrder="1"/>
    </xf>
    <xf numFmtId="0" fontId="1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30" xfId="0" applyFont="1" applyFill="1" applyBorder="1" applyAlignment="1">
      <alignment horizontal="center" vertical="center" wrapText="1"/>
    </xf>
    <xf numFmtId="0" fontId="13" fillId="4" borderId="36" xfId="0" applyFont="1" applyFill="1" applyBorder="1" applyAlignment="1">
      <alignment horizontal="center" vertical="center" wrapText="1"/>
    </xf>
    <xf numFmtId="0" fontId="13" fillId="4" borderId="37" xfId="0" applyFont="1" applyFill="1" applyBorder="1" applyAlignment="1">
      <alignment horizontal="center" vertical="center" wrapText="1"/>
    </xf>
    <xf numFmtId="0" fontId="13" fillId="4" borderId="35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20" fontId="5" fillId="0" borderId="1" xfId="0" applyNumberFormat="1" applyFont="1" applyBorder="1" applyAlignment="1">
      <alignment horizontal="center" vertical="center"/>
    </xf>
    <xf numFmtId="20" fontId="5" fillId="0" borderId="6" xfId="0" applyNumberFormat="1" applyFont="1" applyBorder="1" applyAlignment="1">
      <alignment horizontal="center" vertical="center"/>
    </xf>
    <xf numFmtId="20" fontId="5" fillId="9" borderId="8" xfId="0" applyNumberFormat="1" applyFont="1" applyFill="1" applyBorder="1" applyAlignment="1">
      <alignment horizontal="center" vertical="center"/>
    </xf>
    <xf numFmtId="20" fontId="5" fillId="9" borderId="9" xfId="0" applyNumberFormat="1" applyFont="1" applyFill="1" applyBorder="1" applyAlignment="1">
      <alignment horizontal="center" vertical="center"/>
    </xf>
    <xf numFmtId="0" fontId="13" fillId="12" borderId="36" xfId="0" applyFont="1" applyFill="1" applyBorder="1" applyAlignment="1">
      <alignment horizontal="center" vertical="center" wrapText="1"/>
    </xf>
    <xf numFmtId="0" fontId="13" fillId="12" borderId="37" xfId="0" applyFont="1" applyFill="1" applyBorder="1" applyAlignment="1">
      <alignment horizontal="center" vertical="center" wrapText="1"/>
    </xf>
    <xf numFmtId="0" fontId="13" fillId="12" borderId="35" xfId="0" applyFont="1" applyFill="1" applyBorder="1" applyAlignment="1">
      <alignment horizontal="center" vertical="center" wrapText="1"/>
    </xf>
    <xf numFmtId="0" fontId="13" fillId="6" borderId="36" xfId="0" applyFont="1" applyFill="1" applyBorder="1" applyAlignment="1">
      <alignment horizontal="center" vertical="center" wrapText="1"/>
    </xf>
    <xf numFmtId="0" fontId="13" fillId="6" borderId="37" xfId="0" applyFont="1" applyFill="1" applyBorder="1" applyAlignment="1">
      <alignment horizontal="center" vertical="center" wrapText="1"/>
    </xf>
    <xf numFmtId="0" fontId="13" fillId="6" borderId="3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0432FF"/>
      <color rgb="FF008F00"/>
      <color rgb="FFFF8AD8"/>
      <color rgb="FFFF21B8"/>
      <color rgb="FF00FA00"/>
      <color rgb="FFFF40FF"/>
      <color rgb="FFD883FF"/>
      <color rgb="FFFF2F92"/>
      <color rgb="FF00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F9977-AE59-C942-8BC9-0957F7663EEB}">
  <sheetPr codeName="Sheet1">
    <pageSetUpPr fitToPage="1"/>
  </sheetPr>
  <dimension ref="B1:BK68"/>
  <sheetViews>
    <sheetView tabSelected="1" zoomScale="90" zoomScaleNormal="160" workbookViewId="0">
      <selection activeCell="I22" sqref="I22"/>
    </sheetView>
  </sheetViews>
  <sheetFormatPr baseColWidth="10" defaultColWidth="11" defaultRowHeight="16"/>
  <cols>
    <col min="1" max="1" width="13.5" customWidth="1"/>
    <col min="2" max="2" width="5.6640625" customWidth="1"/>
    <col min="3" max="3" width="54" customWidth="1"/>
    <col min="4" max="4" width="26.1640625" bestFit="1" customWidth="1"/>
    <col min="5" max="5" width="30.83203125" customWidth="1"/>
    <col min="6" max="6" width="18" customWidth="1"/>
    <col min="7" max="7" width="17.1640625" customWidth="1"/>
    <col min="8" max="8" width="8.6640625" customWidth="1"/>
    <col min="9" max="9" width="50.83203125" bestFit="1" customWidth="1"/>
    <col min="10" max="10" width="3" customWidth="1"/>
    <col min="11" max="11" width="57.33203125" customWidth="1"/>
    <col min="12" max="12" width="78" customWidth="1"/>
    <col min="13" max="13" width="44" customWidth="1"/>
    <col min="14" max="14" width="9.5" bestFit="1" customWidth="1"/>
    <col min="15" max="15" width="12.6640625" bestFit="1" customWidth="1"/>
    <col min="16" max="16" width="7.33203125" customWidth="1"/>
    <col min="17" max="17" width="13.5" bestFit="1" customWidth="1"/>
    <col min="18" max="18" width="6.1640625" bestFit="1" customWidth="1"/>
    <col min="19" max="19" width="5.83203125" bestFit="1" customWidth="1"/>
    <col min="20" max="20" width="16.5" customWidth="1"/>
    <col min="21" max="21" width="2.6640625" customWidth="1"/>
    <col min="22" max="27" width="3.83203125" customWidth="1"/>
    <col min="28" max="28" width="4.1640625" customWidth="1"/>
    <col min="29" max="31" width="3.83203125" customWidth="1"/>
    <col min="32" max="33" width="3.6640625" bestFit="1" customWidth="1"/>
    <col min="34" max="45" width="2.83203125" customWidth="1"/>
    <col min="47" max="47" width="14.6640625" customWidth="1"/>
    <col min="48" max="48" width="15" customWidth="1"/>
    <col min="53" max="53" width="17.6640625" bestFit="1" customWidth="1"/>
    <col min="54" max="54" width="19.6640625" bestFit="1" customWidth="1"/>
    <col min="61" max="61" width="14.5" bestFit="1" customWidth="1"/>
    <col min="62" max="62" width="18.1640625" bestFit="1" customWidth="1"/>
    <col min="63" max="63" width="20.5" bestFit="1" customWidth="1"/>
  </cols>
  <sheetData>
    <row r="1" spans="3:63" ht="16" customHeight="1"/>
    <row r="2" spans="3:63" ht="17" customHeight="1" thickBot="1">
      <c r="H2" s="140" t="s">
        <v>157</v>
      </c>
      <c r="I2" s="140"/>
    </row>
    <row r="3" spans="3:63" ht="17" customHeight="1" thickBot="1">
      <c r="C3" s="8"/>
      <c r="D3" s="26" t="s">
        <v>155</v>
      </c>
      <c r="H3" s="140"/>
      <c r="I3" s="140"/>
    </row>
    <row r="4" spans="3:63" ht="17" thickBot="1">
      <c r="C4" s="8" t="s">
        <v>0</v>
      </c>
      <c r="D4" s="3">
        <v>45546</v>
      </c>
      <c r="E4" s="145" t="s">
        <v>156</v>
      </c>
      <c r="H4" s="140"/>
      <c r="I4" s="140"/>
    </row>
    <row r="5" spans="3:63" ht="17" customHeight="1" thickBot="1">
      <c r="E5" s="145"/>
      <c r="F5" s="8" t="s">
        <v>2</v>
      </c>
      <c r="G5" s="4">
        <v>15</v>
      </c>
      <c r="H5" s="140"/>
      <c r="I5" s="140"/>
      <c r="K5" s="48"/>
      <c r="M5" t="s">
        <v>146</v>
      </c>
    </row>
    <row r="6" spans="3:63" ht="17" customHeight="1" thickBot="1">
      <c r="C6" s="132" t="s">
        <v>43</v>
      </c>
      <c r="D6" s="133"/>
      <c r="E6" s="145"/>
      <c r="H6" s="140"/>
      <c r="I6" s="140"/>
      <c r="K6" s="76"/>
      <c r="M6" s="131" t="s">
        <v>59</v>
      </c>
      <c r="AU6" s="12" t="s">
        <v>72</v>
      </c>
      <c r="BE6" s="12"/>
    </row>
    <row r="7" spans="3:63" ht="17" customHeight="1" thickBot="1">
      <c r="C7" s="134" t="s">
        <v>61</v>
      </c>
      <c r="D7" s="135"/>
      <c r="E7" s="145"/>
      <c r="F7" s="136" t="s">
        <v>3</v>
      </c>
      <c r="G7" s="137"/>
      <c r="H7" s="140"/>
      <c r="I7" s="140"/>
      <c r="K7" s="76"/>
      <c r="L7" s="27"/>
      <c r="M7" s="147"/>
      <c r="N7" s="50" t="s">
        <v>9</v>
      </c>
      <c r="O7" s="50" t="s">
        <v>10</v>
      </c>
      <c r="Q7" t="s">
        <v>25</v>
      </c>
      <c r="U7" s="102"/>
      <c r="V7" s="103"/>
      <c r="W7" s="103"/>
      <c r="X7" s="103"/>
      <c r="Y7" s="104"/>
      <c r="Z7" s="104"/>
      <c r="AA7" s="104"/>
      <c r="AB7" s="104"/>
      <c r="AC7" s="104"/>
      <c r="AD7" s="104"/>
      <c r="AE7" s="104"/>
      <c r="AF7" s="104"/>
      <c r="AG7" s="104"/>
    </row>
    <row r="8" spans="3:63" ht="18" customHeight="1" thickBot="1">
      <c r="E8" s="146"/>
      <c r="F8" s="5">
        <v>1</v>
      </c>
      <c r="G8" s="11">
        <v>20</v>
      </c>
      <c r="H8" s="141"/>
      <c r="I8" s="141"/>
      <c r="K8" s="35"/>
      <c r="M8" s="51" t="s">
        <v>42</v>
      </c>
      <c r="N8" s="52">
        <v>95</v>
      </c>
      <c r="O8" s="53">
        <v>8.3333333333333329E-2</v>
      </c>
      <c r="Q8" s="101" t="s">
        <v>33</v>
      </c>
      <c r="R8" s="101" t="s">
        <v>123</v>
      </c>
      <c r="S8" s="101" t="s">
        <v>124</v>
      </c>
      <c r="U8" s="40"/>
      <c r="V8" s="74">
        <v>1</v>
      </c>
      <c r="W8" s="74">
        <v>2</v>
      </c>
      <c r="X8" s="74">
        <v>3</v>
      </c>
      <c r="Y8" s="74">
        <v>4</v>
      </c>
      <c r="Z8" s="74">
        <v>5</v>
      </c>
      <c r="AA8" s="74">
        <v>6</v>
      </c>
      <c r="AB8" s="74">
        <v>7</v>
      </c>
      <c r="AC8" s="40">
        <v>8</v>
      </c>
      <c r="AD8" s="40">
        <v>9</v>
      </c>
      <c r="AE8" s="40">
        <v>10</v>
      </c>
      <c r="AF8" s="40">
        <v>11</v>
      </c>
      <c r="AG8" s="40">
        <v>12</v>
      </c>
      <c r="AU8" t="s">
        <v>73</v>
      </c>
      <c r="BD8" s="12" t="s">
        <v>149</v>
      </c>
    </row>
    <row r="9" spans="3:63" ht="18" customHeight="1" thickBot="1">
      <c r="C9" s="9" t="s">
        <v>1</v>
      </c>
      <c r="D9" s="10" t="s">
        <v>21</v>
      </c>
      <c r="E9" s="10" t="s">
        <v>22</v>
      </c>
      <c r="F9" s="10" t="s">
        <v>12</v>
      </c>
      <c r="G9" s="23" t="s">
        <v>13</v>
      </c>
      <c r="H9" s="138" t="s">
        <v>23</v>
      </c>
      <c r="I9" s="139"/>
      <c r="K9" s="35"/>
      <c r="M9" s="56" t="s">
        <v>30</v>
      </c>
      <c r="N9" s="1">
        <v>95</v>
      </c>
      <c r="O9" s="57">
        <v>3.472222222222222E-3</v>
      </c>
      <c r="Q9" s="70" t="s">
        <v>125</v>
      </c>
      <c r="R9" s="70" t="s">
        <v>126</v>
      </c>
      <c r="S9" s="70" t="s">
        <v>127</v>
      </c>
      <c r="U9" s="80" t="s">
        <v>34</v>
      </c>
      <c r="V9" s="77"/>
      <c r="W9" s="82"/>
      <c r="X9" s="82"/>
      <c r="Y9" s="82"/>
      <c r="Z9" s="82"/>
      <c r="AA9" s="82"/>
      <c r="AB9" s="82"/>
      <c r="AC9" s="75"/>
      <c r="AD9" s="75"/>
      <c r="AE9" s="75"/>
      <c r="AF9" s="75"/>
      <c r="AG9" s="75"/>
      <c r="AU9" t="s">
        <v>74</v>
      </c>
    </row>
    <row r="10" spans="3:63" ht="18" customHeight="1" thickBot="1">
      <c r="C10" s="2" t="s">
        <v>4</v>
      </c>
      <c r="D10" s="1"/>
      <c r="E10" s="1"/>
      <c r="F10" s="21">
        <f>F19-SUM(F11:F18)</f>
        <v>2.5</v>
      </c>
      <c r="G10" s="24">
        <f>F10*$G$8</f>
        <v>50</v>
      </c>
      <c r="H10" s="28"/>
      <c r="I10" s="22" t="str">
        <f>C10</f>
        <v>Nuclease-free water</v>
      </c>
      <c r="K10" s="35"/>
      <c r="L10" s="25"/>
      <c r="M10" s="58" t="s">
        <v>31</v>
      </c>
      <c r="N10" s="72">
        <v>57</v>
      </c>
      <c r="O10" s="57">
        <v>1.3888888888888888E-2</v>
      </c>
      <c r="Q10" s="68" t="s">
        <v>128</v>
      </c>
      <c r="R10" s="68" t="s">
        <v>129</v>
      </c>
      <c r="S10" s="68" t="s">
        <v>130</v>
      </c>
      <c r="U10" s="39" t="s">
        <v>35</v>
      </c>
      <c r="V10" s="75"/>
      <c r="W10" s="82"/>
      <c r="X10" s="152" t="s">
        <v>28</v>
      </c>
      <c r="Y10" s="153"/>
      <c r="Z10" s="154"/>
      <c r="AA10" s="105"/>
      <c r="AB10" s="105"/>
      <c r="AC10" s="75"/>
      <c r="AD10" s="75"/>
      <c r="AE10" s="75"/>
      <c r="AF10" s="75"/>
      <c r="AG10" s="75"/>
      <c r="BE10" s="37"/>
      <c r="BF10" s="37"/>
      <c r="BG10" s="19"/>
    </row>
    <row r="11" spans="3:63" ht="17" customHeight="1" thickBot="1">
      <c r="C11" s="2" t="s">
        <v>64</v>
      </c>
      <c r="D11" s="20" t="s">
        <v>26</v>
      </c>
      <c r="E11" s="1">
        <f>F44</f>
        <v>0.25</v>
      </c>
      <c r="F11" s="21">
        <f>F19*F44/E44</f>
        <v>0.5</v>
      </c>
      <c r="G11" s="24">
        <f t="shared" ref="G11:G12" si="0">F11*$G$8</f>
        <v>10</v>
      </c>
      <c r="H11" s="28"/>
      <c r="I11" s="22" t="str">
        <f t="shared" ref="I11:I12" si="1">C11</f>
        <v>rpoB F Primer (MEP352)</v>
      </c>
      <c r="K11" s="35"/>
      <c r="M11" s="59" t="s">
        <v>11</v>
      </c>
      <c r="N11" s="1">
        <v>40</v>
      </c>
      <c r="O11" s="60"/>
      <c r="Q11" s="71" t="s">
        <v>131</v>
      </c>
      <c r="R11" s="71" t="s">
        <v>132</v>
      </c>
      <c r="S11" s="71">
        <v>493</v>
      </c>
      <c r="U11" s="39" t="s">
        <v>36</v>
      </c>
      <c r="V11" s="75"/>
      <c r="W11" s="75"/>
      <c r="X11" s="106"/>
      <c r="Y11" s="106"/>
      <c r="Z11" s="82"/>
      <c r="AA11" s="105"/>
      <c r="AB11" s="105"/>
      <c r="AC11" s="106"/>
      <c r="AD11" s="106"/>
      <c r="AE11" s="106"/>
      <c r="AF11" s="75"/>
      <c r="AG11" s="75"/>
      <c r="AU11" s="37" t="s">
        <v>75</v>
      </c>
      <c r="BE11" s="119"/>
      <c r="BF11" s="119"/>
      <c r="BG11" s="120"/>
      <c r="BH11" s="120"/>
      <c r="BI11" s="19"/>
      <c r="BJ11" s="19"/>
      <c r="BK11" s="19"/>
    </row>
    <row r="12" spans="3:63" ht="18" customHeight="1" thickBot="1">
      <c r="C12" s="2" t="s">
        <v>65</v>
      </c>
      <c r="D12" s="45" t="s">
        <v>70</v>
      </c>
      <c r="E12" s="46">
        <f>F45</f>
        <v>2.5000000000000001E-2</v>
      </c>
      <c r="F12" s="21">
        <f>F19*F45/E45</f>
        <v>0.5</v>
      </c>
      <c r="G12" s="24">
        <f t="shared" si="0"/>
        <v>10</v>
      </c>
      <c r="H12" s="28"/>
      <c r="I12" s="22" t="str">
        <f t="shared" si="1"/>
        <v>rpoB R Primer (MEP353)</v>
      </c>
      <c r="K12" s="35"/>
      <c r="L12" s="25"/>
      <c r="M12" s="54" t="s">
        <v>46</v>
      </c>
      <c r="N12" s="148" t="s">
        <v>45</v>
      </c>
      <c r="O12" s="149"/>
      <c r="Q12" s="73" t="s">
        <v>133</v>
      </c>
      <c r="R12" s="73" t="s">
        <v>134</v>
      </c>
      <c r="S12" s="73">
        <v>494</v>
      </c>
      <c r="U12" s="39" t="s">
        <v>37</v>
      </c>
      <c r="V12" s="75"/>
      <c r="W12" s="82"/>
      <c r="X12" s="82"/>
      <c r="Y12" s="82"/>
      <c r="Z12" s="106"/>
      <c r="AA12" s="106"/>
      <c r="AB12" s="106"/>
      <c r="AC12" s="106"/>
      <c r="AD12" s="106"/>
      <c r="AE12" s="106"/>
      <c r="AF12" s="75"/>
      <c r="AG12" s="75"/>
      <c r="AU12" s="38" t="s">
        <v>76</v>
      </c>
      <c r="BH12" s="19"/>
      <c r="BI12" s="19"/>
      <c r="BJ12" s="19"/>
      <c r="BK12" s="19"/>
    </row>
    <row r="13" spans="3:63" ht="17" customHeight="1" thickBot="1">
      <c r="C13" s="2" t="s">
        <v>48</v>
      </c>
      <c r="D13" s="20" t="s">
        <v>27</v>
      </c>
      <c r="E13" s="20" t="s">
        <v>24</v>
      </c>
      <c r="F13" s="21">
        <f>F19/2</f>
        <v>10</v>
      </c>
      <c r="G13" s="24">
        <f>F13*$G$8</f>
        <v>200</v>
      </c>
      <c r="H13" s="28"/>
      <c r="I13" s="22" t="str">
        <f>C13</f>
        <v>SensiFAST Probe No-ROX Kit</v>
      </c>
      <c r="K13" s="35"/>
      <c r="L13" s="25"/>
      <c r="M13" s="55" t="s">
        <v>47</v>
      </c>
      <c r="N13" s="150" t="s">
        <v>98</v>
      </c>
      <c r="O13" s="151"/>
      <c r="U13" s="39" t="s">
        <v>38</v>
      </c>
      <c r="V13" s="75"/>
      <c r="W13" s="75"/>
      <c r="X13" s="155" t="s">
        <v>135</v>
      </c>
      <c r="Y13" s="156"/>
      <c r="Z13" s="157"/>
      <c r="AA13" s="105"/>
      <c r="AB13" s="105"/>
      <c r="AC13" s="142" t="s">
        <v>136</v>
      </c>
      <c r="AD13" s="143"/>
      <c r="AE13" s="144"/>
      <c r="AF13" s="75"/>
      <c r="AG13" s="75"/>
      <c r="AU13" s="1" t="s">
        <v>77</v>
      </c>
      <c r="AV13" s="1" t="s">
        <v>78</v>
      </c>
      <c r="AW13" s="1" t="s">
        <v>79</v>
      </c>
      <c r="AX13" s="1" t="s">
        <v>80</v>
      </c>
      <c r="AZ13" s="1" t="s">
        <v>81</v>
      </c>
      <c r="BA13" s="1" t="s">
        <v>82</v>
      </c>
      <c r="BB13" s="1" t="s">
        <v>83</v>
      </c>
      <c r="BD13" s="34" t="s">
        <v>77</v>
      </c>
      <c r="BE13" s="42" t="s">
        <v>78</v>
      </c>
      <c r="BF13" s="42" t="s">
        <v>79</v>
      </c>
      <c r="BG13" s="42" t="s">
        <v>80</v>
      </c>
      <c r="BH13" s="19"/>
      <c r="BI13" s="34" t="s">
        <v>81</v>
      </c>
      <c r="BJ13" s="42" t="s">
        <v>82</v>
      </c>
      <c r="BK13" s="42" t="s">
        <v>83</v>
      </c>
    </row>
    <row r="14" spans="3:63" ht="18" customHeight="1" thickBot="1">
      <c r="C14" s="99" t="s">
        <v>101</v>
      </c>
      <c r="D14" s="20" t="s">
        <v>49</v>
      </c>
      <c r="E14" s="20" t="s">
        <v>24</v>
      </c>
      <c r="F14" s="1">
        <f>F19/10</f>
        <v>2</v>
      </c>
      <c r="G14" s="93">
        <f>F14*$G$8</f>
        <v>40</v>
      </c>
      <c r="H14" s="78"/>
      <c r="I14" s="22" t="str">
        <f>C14</f>
        <v>SYBR Green I</v>
      </c>
      <c r="K14" s="35"/>
      <c r="L14" s="25"/>
      <c r="M14" s="127" t="s">
        <v>112</v>
      </c>
      <c r="N14" s="127"/>
      <c r="O14" s="127"/>
      <c r="Q14" s="12" t="s">
        <v>96</v>
      </c>
      <c r="U14" s="39" t="s">
        <v>39</v>
      </c>
      <c r="V14" s="75"/>
      <c r="W14" s="75"/>
      <c r="X14" s="106"/>
      <c r="Y14" s="75"/>
      <c r="Z14" s="75"/>
      <c r="AA14" s="106"/>
      <c r="AB14" s="106"/>
      <c r="AC14" s="75"/>
      <c r="AD14" s="75"/>
      <c r="AE14" s="75"/>
      <c r="AF14" s="75"/>
      <c r="AG14" s="75"/>
      <c r="AU14" s="1">
        <v>5</v>
      </c>
      <c r="AV14" s="43">
        <v>4000000000000</v>
      </c>
      <c r="AW14" s="1">
        <v>5</v>
      </c>
      <c r="AX14" s="43">
        <v>4000000000000</v>
      </c>
      <c r="AZ14" s="83">
        <v>100</v>
      </c>
      <c r="BA14" s="43">
        <f>AU14*AV14/AZ14*2</f>
        <v>400000000000</v>
      </c>
      <c r="BB14" s="43">
        <f>AW14*AX14/AZ14*2</f>
        <v>400000000000</v>
      </c>
      <c r="BD14" s="113">
        <v>5</v>
      </c>
      <c r="BE14" s="114">
        <v>4000000000000</v>
      </c>
      <c r="BF14" s="115">
        <v>5</v>
      </c>
      <c r="BG14" s="114">
        <v>4000000000000</v>
      </c>
      <c r="BH14" s="19"/>
      <c r="BI14" s="116">
        <v>100</v>
      </c>
      <c r="BJ14" s="114">
        <v>400000000000</v>
      </c>
      <c r="BK14" s="114">
        <v>400000000000</v>
      </c>
    </row>
    <row r="15" spans="3:63" ht="18" customHeight="1" thickBot="1">
      <c r="C15" s="94" t="s">
        <v>119</v>
      </c>
      <c r="D15" s="86" t="s">
        <v>120</v>
      </c>
      <c r="E15" s="32" t="s">
        <v>121</v>
      </c>
      <c r="F15" s="32">
        <v>2</v>
      </c>
      <c r="G15" s="93">
        <f>F15*$G$8</f>
        <v>40</v>
      </c>
      <c r="H15" s="78"/>
      <c r="I15" s="89" t="str">
        <f>C15</f>
        <v>LDNA = 1:1 mix with 2E11c/uL</v>
      </c>
      <c r="M15" s="128"/>
      <c r="N15" s="128"/>
      <c r="O15" s="128"/>
      <c r="Q15" t="s">
        <v>148</v>
      </c>
      <c r="U15" s="39" t="s">
        <v>40</v>
      </c>
      <c r="V15" s="75"/>
      <c r="W15" s="75"/>
      <c r="X15" s="121" t="s">
        <v>137</v>
      </c>
      <c r="Y15" s="122"/>
      <c r="Z15" s="123"/>
      <c r="AA15" s="75"/>
      <c r="AB15" s="75"/>
      <c r="AC15" s="124" t="s">
        <v>138</v>
      </c>
      <c r="AD15" s="125"/>
      <c r="AE15" s="126"/>
      <c r="AF15" s="75"/>
      <c r="AG15" s="75"/>
      <c r="AV15" s="84"/>
      <c r="AX15" s="84"/>
      <c r="AZ15" s="85"/>
      <c r="BA15" s="84"/>
      <c r="BB15" s="84" t="s">
        <v>84</v>
      </c>
      <c r="BD15" s="19"/>
      <c r="BE15" s="117"/>
      <c r="BF15" s="19"/>
      <c r="BG15" s="117"/>
      <c r="BH15" s="19"/>
      <c r="BI15" s="118"/>
      <c r="BJ15" s="117"/>
      <c r="BK15" s="117" t="s">
        <v>84</v>
      </c>
    </row>
    <row r="16" spans="3:63" ht="20" customHeight="1" thickBot="1">
      <c r="C16" s="90"/>
      <c r="D16" s="108" t="s">
        <v>145</v>
      </c>
      <c r="E16" s="108" t="s">
        <v>145</v>
      </c>
      <c r="F16" s="91"/>
      <c r="G16" s="92"/>
      <c r="H16" s="29"/>
      <c r="I16" s="31"/>
      <c r="K16" s="69"/>
      <c r="M16" s="128"/>
      <c r="N16" s="128"/>
      <c r="O16" s="128"/>
      <c r="Q16" t="s">
        <v>71</v>
      </c>
      <c r="U16" s="39" t="s">
        <v>41</v>
      </c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U16" s="37" t="s">
        <v>85</v>
      </c>
    </row>
    <row r="17" spans="3:54" ht="17" thickBot="1">
      <c r="C17" s="81" t="s">
        <v>69</v>
      </c>
      <c r="D17" s="109">
        <v>7525000000000</v>
      </c>
      <c r="E17" s="112">
        <f>0.5*D17</f>
        <v>3762500000000</v>
      </c>
      <c r="F17" s="110">
        <f>E17/D17</f>
        <v>0.5</v>
      </c>
      <c r="G17" s="111">
        <f>F17*$G$8</f>
        <v>10</v>
      </c>
      <c r="H17" s="81" t="s">
        <v>67</v>
      </c>
      <c r="K17" s="47"/>
      <c r="M17" s="131" t="s">
        <v>113</v>
      </c>
      <c r="N17" s="131"/>
      <c r="O17" s="131"/>
      <c r="AU17" s="38" t="s">
        <v>86</v>
      </c>
    </row>
    <row r="18" spans="3:54" ht="17" customHeight="1" thickBot="1">
      <c r="C18" s="95" t="s">
        <v>100</v>
      </c>
      <c r="D18" s="87" t="s">
        <v>66</v>
      </c>
      <c r="E18" s="88"/>
      <c r="F18" s="96">
        <v>2</v>
      </c>
      <c r="G18" s="97" t="s">
        <v>5</v>
      </c>
      <c r="H18" s="98" t="s">
        <v>33</v>
      </c>
      <c r="I18" s="44"/>
      <c r="K18" s="47"/>
      <c r="M18" s="131"/>
      <c r="N18" s="131"/>
      <c r="O18" s="131"/>
      <c r="Q18" s="107" t="s">
        <v>139</v>
      </c>
      <c r="AU18" s="1" t="s">
        <v>77</v>
      </c>
      <c r="AV18" s="1" t="s">
        <v>78</v>
      </c>
      <c r="AW18" s="1" t="s">
        <v>79</v>
      </c>
      <c r="AX18" s="1" t="s">
        <v>80</v>
      </c>
      <c r="AZ18" s="1" t="s">
        <v>81</v>
      </c>
      <c r="BA18" s="1" t="s">
        <v>82</v>
      </c>
      <c r="BB18" s="1" t="s">
        <v>83</v>
      </c>
    </row>
    <row r="19" spans="3:54">
      <c r="E19" s="16" t="s">
        <v>8</v>
      </c>
      <c r="F19" s="17">
        <v>20</v>
      </c>
      <c r="G19" s="18"/>
      <c r="J19" s="47"/>
      <c r="M19" s="131" t="s">
        <v>99</v>
      </c>
      <c r="N19" s="131"/>
      <c r="O19" s="131"/>
      <c r="Q19">
        <v>1</v>
      </c>
      <c r="R19" s="19" t="s">
        <v>147</v>
      </c>
      <c r="AU19" s="1">
        <v>5</v>
      </c>
      <c r="AV19" s="43">
        <v>4000000000000</v>
      </c>
      <c r="AW19" s="1">
        <v>5</v>
      </c>
      <c r="AX19" s="43">
        <v>4000000000000</v>
      </c>
      <c r="AZ19" s="83">
        <v>200</v>
      </c>
      <c r="BA19" s="43">
        <f>AU19*AV19/AZ19*2</f>
        <v>200000000000</v>
      </c>
      <c r="BB19" s="43">
        <f>AW19*AX19/AZ19*2</f>
        <v>200000000000</v>
      </c>
    </row>
    <row r="20" spans="3:54">
      <c r="C20" t="s">
        <v>29</v>
      </c>
      <c r="E20" s="2" t="s">
        <v>7</v>
      </c>
      <c r="F20" s="1">
        <f>SUM(F10:F18)</f>
        <v>20</v>
      </c>
      <c r="G20" s="30">
        <f>SUM(G10:G15)</f>
        <v>350</v>
      </c>
      <c r="J20" s="35"/>
      <c r="M20" s="131"/>
      <c r="N20" s="131"/>
      <c r="O20" s="131"/>
      <c r="Q20">
        <v>2</v>
      </c>
      <c r="R20" t="s">
        <v>141</v>
      </c>
      <c r="BB20" s="84" t="s">
        <v>87</v>
      </c>
    </row>
    <row r="21" spans="3:54" ht="17" thickBot="1">
      <c r="C21" t="s">
        <v>32</v>
      </c>
      <c r="E21" s="5" t="s">
        <v>6</v>
      </c>
      <c r="F21" s="6"/>
      <c r="G21" s="7">
        <f>SUM(F10:F15)</f>
        <v>17.5</v>
      </c>
      <c r="J21" s="49"/>
      <c r="Q21">
        <v>3</v>
      </c>
      <c r="R21" t="s">
        <v>140</v>
      </c>
      <c r="AU21" s="37" t="s">
        <v>88</v>
      </c>
    </row>
    <row r="22" spans="3:54">
      <c r="C22" t="s">
        <v>44</v>
      </c>
      <c r="J22" s="35"/>
      <c r="Q22">
        <v>4</v>
      </c>
      <c r="R22" t="s">
        <v>144</v>
      </c>
      <c r="AU22" s="38" t="s">
        <v>89</v>
      </c>
    </row>
    <row r="23" spans="3:54">
      <c r="C23" t="s">
        <v>62</v>
      </c>
      <c r="D23" t="s">
        <v>91</v>
      </c>
      <c r="E23" t="s">
        <v>152</v>
      </c>
      <c r="Q23">
        <v>5</v>
      </c>
      <c r="R23" t="s">
        <v>142</v>
      </c>
      <c r="AU23" s="1" t="s">
        <v>77</v>
      </c>
      <c r="AV23" s="1" t="s">
        <v>78</v>
      </c>
      <c r="AW23" s="1" t="s">
        <v>79</v>
      </c>
      <c r="AX23" s="1" t="s">
        <v>80</v>
      </c>
      <c r="AZ23" s="1" t="s">
        <v>81</v>
      </c>
      <c r="BA23" s="1" t="s">
        <v>82</v>
      </c>
      <c r="BB23" s="1" t="s">
        <v>83</v>
      </c>
    </row>
    <row r="24" spans="3:54">
      <c r="C24" t="s">
        <v>68</v>
      </c>
      <c r="K24" s="12"/>
      <c r="Q24">
        <v>6</v>
      </c>
      <c r="R24" s="100" t="s">
        <v>143</v>
      </c>
      <c r="AU24" s="1">
        <v>5</v>
      </c>
      <c r="AV24" s="43">
        <v>4000000000000</v>
      </c>
      <c r="AW24" s="1">
        <v>5</v>
      </c>
      <c r="AX24" s="43">
        <v>4000000000000</v>
      </c>
      <c r="AZ24" s="83">
        <v>400</v>
      </c>
      <c r="BA24" s="43">
        <f>AU24*AV24/AZ24*2</f>
        <v>100000000000</v>
      </c>
      <c r="BB24" s="43">
        <f>AW24*AX24/AZ24*2</f>
        <v>100000000000</v>
      </c>
    </row>
    <row r="25" spans="3:54">
      <c r="C25" s="19" t="s">
        <v>92</v>
      </c>
      <c r="E25" t="s">
        <v>153</v>
      </c>
      <c r="BB25" s="84" t="s">
        <v>90</v>
      </c>
    </row>
    <row r="26" spans="3:54" ht="17" customHeight="1">
      <c r="C26" s="19" t="s">
        <v>114</v>
      </c>
      <c r="E26" s="19" t="s">
        <v>117</v>
      </c>
      <c r="G26" s="36"/>
      <c r="H26" s="36"/>
    </row>
    <row r="27" spans="3:54" ht="17" customHeight="1">
      <c r="C27" s="19" t="s">
        <v>118</v>
      </c>
      <c r="F27" s="36"/>
      <c r="G27" s="36"/>
      <c r="H27" s="36"/>
    </row>
    <row r="28" spans="3:54" ht="17" customHeight="1">
      <c r="C28" s="19" t="s">
        <v>122</v>
      </c>
      <c r="AU28" s="12" t="s">
        <v>103</v>
      </c>
    </row>
    <row r="29" spans="3:54" ht="15" customHeight="1">
      <c r="C29" s="19" t="s">
        <v>154</v>
      </c>
      <c r="L29" s="25"/>
    </row>
    <row r="30" spans="3:54" ht="15" customHeight="1">
      <c r="C30" s="19" t="s">
        <v>150</v>
      </c>
      <c r="AU30" s="37" t="s">
        <v>104</v>
      </c>
    </row>
    <row r="31" spans="3:54">
      <c r="C31" s="19" t="s">
        <v>151</v>
      </c>
      <c r="AU31" s="38" t="s">
        <v>105</v>
      </c>
    </row>
    <row r="32" spans="3:54">
      <c r="AU32" s="1" t="s">
        <v>106</v>
      </c>
      <c r="AV32" s="1" t="s">
        <v>107</v>
      </c>
    </row>
    <row r="33" spans="3:48">
      <c r="AU33" s="43">
        <v>25000000000</v>
      </c>
      <c r="AV33" s="43">
        <v>50000000000</v>
      </c>
    </row>
    <row r="34" spans="3:48">
      <c r="C34" s="19" t="s">
        <v>97</v>
      </c>
      <c r="AU34" s="84"/>
    </row>
    <row r="35" spans="3:48" ht="15" customHeight="1">
      <c r="C35" s="19" t="s">
        <v>95</v>
      </c>
      <c r="AU35" s="37" t="s">
        <v>108</v>
      </c>
    </row>
    <row r="36" spans="3:48" ht="35" customHeight="1">
      <c r="C36" s="19" t="s">
        <v>102</v>
      </c>
      <c r="AU36" s="38" t="s">
        <v>109</v>
      </c>
    </row>
    <row r="37" spans="3:48" ht="35" customHeight="1">
      <c r="C37" s="19" t="s">
        <v>115</v>
      </c>
      <c r="AU37" s="1" t="s">
        <v>106</v>
      </c>
      <c r="AV37" s="1" t="s">
        <v>107</v>
      </c>
    </row>
    <row r="38" spans="3:48" ht="33" customHeight="1">
      <c r="C38" s="19" t="s">
        <v>116</v>
      </c>
      <c r="AU38" s="43">
        <f>AU33/2</f>
        <v>12500000000</v>
      </c>
      <c r="AV38" s="43">
        <f>AV33/2</f>
        <v>25000000000</v>
      </c>
    </row>
    <row r="39" spans="3:48">
      <c r="C39" s="19"/>
    </row>
    <row r="40" spans="3:48">
      <c r="C40" s="19"/>
      <c r="AU40" s="37" t="s">
        <v>110</v>
      </c>
    </row>
    <row r="41" spans="3:48">
      <c r="C41" s="19"/>
      <c r="AU41" s="38" t="s">
        <v>111</v>
      </c>
    </row>
    <row r="42" spans="3:48">
      <c r="C42" s="19"/>
      <c r="AU42" s="1" t="s">
        <v>106</v>
      </c>
      <c r="AV42" s="1" t="s">
        <v>107</v>
      </c>
    </row>
    <row r="43" spans="3:48" ht="17">
      <c r="C43" s="12" t="s">
        <v>1</v>
      </c>
      <c r="D43" s="12" t="s">
        <v>17</v>
      </c>
      <c r="E43" s="12" t="s">
        <v>18</v>
      </c>
      <c r="F43" s="12" t="s">
        <v>20</v>
      </c>
      <c r="G43" s="12" t="s">
        <v>19</v>
      </c>
      <c r="H43" s="12"/>
      <c r="I43" s="14" t="s">
        <v>16</v>
      </c>
      <c r="K43" s="33" t="s">
        <v>14</v>
      </c>
      <c r="L43" s="12" t="s">
        <v>15</v>
      </c>
      <c r="AU43" s="43">
        <f>AU38/2</f>
        <v>6250000000</v>
      </c>
      <c r="AV43" s="43">
        <f>AV38/2</f>
        <v>12500000000</v>
      </c>
    </row>
    <row r="44" spans="3:48">
      <c r="C44" s="2" t="s">
        <v>64</v>
      </c>
      <c r="D44" s="1">
        <v>100</v>
      </c>
      <c r="E44" s="1">
        <v>10</v>
      </c>
      <c r="F44" s="1">
        <v>0.25</v>
      </c>
      <c r="G44" s="1">
        <f>F44*1000</f>
        <v>250</v>
      </c>
      <c r="H44" s="1"/>
      <c r="I44" s="1">
        <f>($F$19*F44)/E44</f>
        <v>0.5</v>
      </c>
      <c r="K44" s="41"/>
      <c r="L44" s="13" t="s">
        <v>93</v>
      </c>
    </row>
    <row r="45" spans="3:48">
      <c r="C45" s="2" t="s">
        <v>65</v>
      </c>
      <c r="D45" s="1">
        <v>100</v>
      </c>
      <c r="E45" s="1">
        <v>1</v>
      </c>
      <c r="F45" s="1">
        <v>2.5000000000000001E-2</v>
      </c>
      <c r="G45" s="1">
        <f t="shared" ref="G45" si="2">F45*1000</f>
        <v>25</v>
      </c>
      <c r="H45" s="1"/>
      <c r="I45" s="1">
        <f>($F$19*F45)/E45</f>
        <v>0.5</v>
      </c>
      <c r="K45" s="41"/>
      <c r="L45" s="13" t="s">
        <v>94</v>
      </c>
    </row>
    <row r="47" spans="3:48" ht="36">
      <c r="C47" s="61" t="s">
        <v>50</v>
      </c>
      <c r="D47" s="61" t="s">
        <v>51</v>
      </c>
      <c r="E47" s="61" t="s">
        <v>52</v>
      </c>
      <c r="F47" s="61" t="s">
        <v>53</v>
      </c>
      <c r="G47" s="61" t="s">
        <v>54</v>
      </c>
      <c r="H47" s="61" t="s">
        <v>55</v>
      </c>
      <c r="I47" s="130" t="s">
        <v>56</v>
      </c>
      <c r="J47" s="130"/>
      <c r="K47" s="130"/>
      <c r="L47" s="130"/>
    </row>
    <row r="48" spans="3:48" ht="16" customHeight="1">
      <c r="C48" s="62"/>
      <c r="D48" s="63"/>
      <c r="E48" s="64"/>
      <c r="F48" s="64"/>
      <c r="G48" s="65"/>
      <c r="H48" s="66"/>
      <c r="I48" s="129"/>
      <c r="J48" s="129"/>
      <c r="K48" s="129"/>
      <c r="L48" s="129"/>
    </row>
    <row r="49" spans="3:12" ht="17">
      <c r="C49" s="62"/>
      <c r="D49" s="67"/>
      <c r="E49" s="67"/>
      <c r="F49" s="67"/>
      <c r="G49" s="65"/>
      <c r="H49" s="62"/>
      <c r="I49" s="129"/>
      <c r="J49" s="129"/>
      <c r="K49" s="129"/>
      <c r="L49" s="129"/>
    </row>
    <row r="50" spans="3:12">
      <c r="C50" t="s">
        <v>63</v>
      </c>
    </row>
    <row r="51" spans="3:12">
      <c r="C51" t="s">
        <v>57</v>
      </c>
    </row>
    <row r="55" spans="3:12" ht="16" customHeight="1"/>
    <row r="60" spans="3:12">
      <c r="C60" s="79" t="s">
        <v>58</v>
      </c>
    </row>
    <row r="61" spans="3:12" ht="37" customHeight="1">
      <c r="C61" s="79" t="s">
        <v>60</v>
      </c>
    </row>
    <row r="67" spans="2:2">
      <c r="B67" s="15"/>
    </row>
    <row r="68" spans="2:2">
      <c r="B68" s="15"/>
    </row>
  </sheetData>
  <mergeCells count="20">
    <mergeCell ref="AC13:AE13"/>
    <mergeCell ref="E4:E8"/>
    <mergeCell ref="M6:M7"/>
    <mergeCell ref="N12:O12"/>
    <mergeCell ref="N13:O13"/>
    <mergeCell ref="X10:Z10"/>
    <mergeCell ref="X13:Z13"/>
    <mergeCell ref="C6:D6"/>
    <mergeCell ref="C7:D7"/>
    <mergeCell ref="F7:G7"/>
    <mergeCell ref="H9:I9"/>
    <mergeCell ref="H2:I8"/>
    <mergeCell ref="X15:Z15"/>
    <mergeCell ref="AC15:AE15"/>
    <mergeCell ref="M14:O16"/>
    <mergeCell ref="I49:L49"/>
    <mergeCell ref="I47:L47"/>
    <mergeCell ref="I48:L48"/>
    <mergeCell ref="M17:O18"/>
    <mergeCell ref="M19:O20"/>
  </mergeCells>
  <phoneticPr fontId="10" type="noConversion"/>
  <pageMargins left="0.7" right="0.7" top="0.75" bottom="0.75" header="0.3" footer="0.3"/>
  <pageSetup scale="51" orientation="portrait" r:id="rId1"/>
</worksheet>
</file>

<file path=docMetadata/LabelInfo.xml><?xml version="1.0" encoding="utf-8"?>
<clbl:labelList xmlns:clbl="http://schemas.microsoft.com/office/2020/mipLabelMetadata">
  <clbl:label id="{ba5a7f39-e3be-4ab3-b450-67fa80faecad}" enabled="0" method="" siteId="{ba5a7f39-e3be-4ab3-b450-67fa80faeca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SensiFAST orig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Malofsky</dc:creator>
  <cp:lastModifiedBy>Malofsky, Nicole A</cp:lastModifiedBy>
  <cp:lastPrinted>2024-09-11T16:12:05Z</cp:lastPrinted>
  <dcterms:created xsi:type="dcterms:W3CDTF">2021-07-14T19:35:26Z</dcterms:created>
  <dcterms:modified xsi:type="dcterms:W3CDTF">2025-01-22T18:03:33Z</dcterms:modified>
</cp:coreProperties>
</file>