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0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malofsna/Haselton-Wright Dropbox/Nicole Malofsky/4. Lab Publications/1. In Preparation/24 Malofsky I491/Data Repository/Summarized Data Analysis/LDNA Assay Rotorgene/Expt 332 Rotorgene/"/>
    </mc:Choice>
  </mc:AlternateContent>
  <xr:revisionPtr revIDLastSave="0" documentId="13_ncr:1_{4D42CBFE-91D0-4A46-9774-6DCC54FD2023}" xr6:coauthVersionLast="47" xr6:coauthVersionMax="47" xr10:uidLastSave="{00000000-0000-0000-0000-000000000000}"/>
  <bookViews>
    <workbookView xWindow="14400" yWindow="2120" windowWidth="28800" windowHeight="16900" xr2:uid="{00000000-000D-0000-FFFF-FFFF00000000}"/>
  </bookViews>
  <sheets>
    <sheet name="SensiFAST orig" sheetId="22" r:id="rId1"/>
  </sheets>
  <definedNames>
    <definedName name="_xlnm.Print_Area" localSheetId="0">'SensiFAST orig'!$C$2:$I$30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7" i="22" l="1"/>
  <c r="F17" i="22" s="1"/>
  <c r="G17" i="22" s="1"/>
  <c r="G15" i="22" l="1"/>
  <c r="I15" i="22"/>
  <c r="E12" i="22" l="1"/>
  <c r="F14" i="22" l="1"/>
  <c r="G14" i="22" s="1"/>
  <c r="I14" i="22"/>
  <c r="I45" i="22"/>
  <c r="G45" i="22"/>
  <c r="I44" i="22"/>
  <c r="G44" i="22"/>
  <c r="I13" i="22"/>
  <c r="F13" i="22"/>
  <c r="G13" i="22" s="1"/>
  <c r="I12" i="22"/>
  <c r="F12" i="22"/>
  <c r="I11" i="22"/>
  <c r="F11" i="22"/>
  <c r="E11" i="22"/>
  <c r="I10" i="22"/>
  <c r="G11" i="22" l="1"/>
  <c r="F10" i="22"/>
  <c r="F20" i="22" s="1"/>
  <c r="G12" i="22"/>
  <c r="G10" i="22" l="1"/>
  <c r="G20" i="22" s="1"/>
  <c r="G21" i="22"/>
</calcChain>
</file>

<file path=xl/sharedStrings.xml><?xml version="1.0" encoding="utf-8"?>
<sst xmlns="http://schemas.openxmlformats.org/spreadsheetml/2006/main" count="177" uniqueCount="142">
  <si>
    <t>Date</t>
  </si>
  <si>
    <t>Component</t>
  </si>
  <si>
    <t># of Samples</t>
  </si>
  <si>
    <t># of Rxns</t>
  </si>
  <si>
    <t>Nuclease-free water</t>
  </si>
  <si>
    <t>Add sep</t>
  </si>
  <si>
    <t>vol/tube</t>
  </si>
  <si>
    <t>sum</t>
  </si>
  <si>
    <t>total volume</t>
  </si>
  <si>
    <t>Temp (ºC)</t>
  </si>
  <si>
    <t>Time (mm:ss)</t>
  </si>
  <si>
    <t># of cycles</t>
  </si>
  <si>
    <t>Single Rxn Vol (uL)</t>
  </si>
  <si>
    <t>Full Rxn Vol (uL)</t>
  </si>
  <si>
    <t>Sequence</t>
  </si>
  <si>
    <t>Source</t>
  </si>
  <si>
    <t>Volume (uL) added per rxn</t>
  </si>
  <si>
    <t>[Stock] (uM)</t>
  </si>
  <si>
    <t>[Working] (uM)</t>
  </si>
  <si>
    <t>[Rxn] (nM)</t>
  </si>
  <si>
    <t>[Rxn] (uM)</t>
  </si>
  <si>
    <t>[Working]</t>
  </si>
  <si>
    <t>[Final Rxn uM]</t>
  </si>
  <si>
    <t>Check off Component</t>
  </si>
  <si>
    <t>1X</t>
  </si>
  <si>
    <t>10^6 copies/uL</t>
  </si>
  <si>
    <t>10 uM</t>
  </si>
  <si>
    <t>2X</t>
  </si>
  <si>
    <t>NTC</t>
  </si>
  <si>
    <t>15 min UV light in clean hood</t>
  </si>
  <si>
    <t>Melt / Denaturation (Cycling A)</t>
  </si>
  <si>
    <t>Anneal / Extension (Cycling B) *acquire*</t>
  </si>
  <si>
    <t>Clean hood = left, target bench = left</t>
  </si>
  <si>
    <t>Target</t>
  </si>
  <si>
    <t>A</t>
  </si>
  <si>
    <t>B</t>
  </si>
  <si>
    <t>C</t>
  </si>
  <si>
    <t>D</t>
  </si>
  <si>
    <t>E</t>
  </si>
  <si>
    <t>F</t>
  </si>
  <si>
    <t>G</t>
  </si>
  <si>
    <t>H</t>
  </si>
  <si>
    <t>Polymerase Activation</t>
  </si>
  <si>
    <t>Kit = SensiFAST Probe No-ROX Kit (BIO-86005)</t>
  </si>
  <si>
    <t>95C to 50C</t>
  </si>
  <si>
    <t>Anneal / Hybridiization of L-DNA *aquire*</t>
  </si>
  <si>
    <t>Melt Analysis *aquire*</t>
  </si>
  <si>
    <t>SensiFAST Probe No-ROX Kit</t>
  </si>
  <si>
    <t>10X</t>
  </si>
  <si>
    <t>DNA</t>
  </si>
  <si>
    <t>Classification</t>
  </si>
  <si>
    <t>AA Change</t>
  </si>
  <si>
    <t>Base Change</t>
  </si>
  <si>
    <t>ID</t>
  </si>
  <si>
    <t>Oligo Length</t>
  </si>
  <si>
    <t>Oligo Sequence</t>
  </si>
  <si>
    <t>Note w/r to mutants: SNP underlined in red</t>
  </si>
  <si>
    <t>Using LDNA ss LDNA stock - at roughly 7.525E12c/uL via non-naodropped p28 E206 guided F/R dilutions on 9/26 --&gt; nb5 p12 total conc from 100nM primer is 1.204E12c - equates to 6.02E11c each FWD/REV **stored in clean room freezer!</t>
  </si>
  <si>
    <t>PCR + post-melt: 0.025C/s on continuous melt per literature support</t>
  </si>
  <si>
    <t>10/2+10/3+11/29/23 prep 1-3 FQ LDNA (7.525E11c FWD) - 1-3 with 1E11c FWD via (39.87uL 1-3 7.525E11c 10/2/23) + (260.13uL water)</t>
  </si>
  <si>
    <t>LOT = # SFPN-323308A</t>
  </si>
  <si>
    <t>SensiFAST Probe No-ROX Kit (BIO-86005)</t>
  </si>
  <si>
    <t>Location: -20C, rpob - I491 F pink box from 6/3/24</t>
  </si>
  <si>
    <t>rpoB F Primer (MEP352)</t>
  </si>
  <si>
    <t>rpoB R Primer (MEP353)</t>
  </si>
  <si>
    <t>10^6 c/uL</t>
  </si>
  <si>
    <t>Probe</t>
  </si>
  <si>
    <t>LC Green Plus (BioFire Cat # BCHM-ASY-0005, LOT 302124), 10X in 10mM Tris-HCl, o 6/20/24, stored in ClRm FridgeB</t>
  </si>
  <si>
    <t>Blocked Melt Probe = MEP477 (C3+ rpoB WT @ I491)</t>
  </si>
  <si>
    <t>1 uM</t>
  </si>
  <si>
    <t>Add 2uL target (10^6c/uL) or 2uL water per rxn</t>
  </si>
  <si>
    <t>LOT = # SFPN-323412A</t>
  </si>
  <si>
    <t>SYBR Green I nucleic acid gel stain (Signa S9430_0.5ML) 10,000X in DMSO - LOT #SLBD8080V</t>
  </si>
  <si>
    <t>MEP352</t>
  </si>
  <si>
    <t>MEP353</t>
  </si>
  <si>
    <t>Per Rxn</t>
  </si>
  <si>
    <t>65C to 90C</t>
  </si>
  <si>
    <t>Melt: 1.6C/s  to 95C 2m, 0.1C/s  to 50C 15s, 1.6C/s to 65C 1m, 0.025C/s acq continuous to 90C 15s</t>
  </si>
  <si>
    <t>SYBR Green I</t>
  </si>
  <si>
    <t>Custom melt // targets: no passive reference, optical filters x1 (excitation 470+/-15nm), m1 (emission 520+/-15nm), m4 (emission 623+/-14nm), reporters: SYBR-none with ROX-none</t>
  </si>
  <si>
    <t>PCR: 1.6C/s to 95C 2m, 1.6C/s to 95C 5s, 1.6C/s to 57C, 20s acq (40X PCR 95/57)</t>
  </si>
  <si>
    <t>LDNA = 1:1 mix with 2E11c/uL</t>
  </si>
  <si>
    <t>2E11 c/uL per strand</t>
  </si>
  <si>
    <t>4E11 c/strand/rxn</t>
  </si>
  <si>
    <t>Codon</t>
  </si>
  <si>
    <t>MEP</t>
  </si>
  <si>
    <t>WT I491</t>
  </si>
  <si>
    <t>ATC</t>
  </si>
  <si>
    <t>491-2</t>
  </si>
  <si>
    <t>I491F</t>
  </si>
  <si>
    <r>
      <rPr>
        <u/>
        <sz val="12"/>
        <color theme="0"/>
        <rFont val="Calibri (Body)"/>
      </rPr>
      <t>T</t>
    </r>
    <r>
      <rPr>
        <sz val="12"/>
        <color theme="0"/>
        <rFont val="Calibri"/>
        <family val="2"/>
        <scheme val="minor"/>
      </rPr>
      <t>TC</t>
    </r>
  </si>
  <si>
    <t>492-2</t>
  </si>
  <si>
    <t>I491N</t>
  </si>
  <si>
    <r>
      <t>A</t>
    </r>
    <r>
      <rPr>
        <u/>
        <sz val="12"/>
        <color theme="0"/>
        <rFont val="Calibri (Body)"/>
      </rPr>
      <t>A</t>
    </r>
    <r>
      <rPr>
        <sz val="12"/>
        <color theme="0"/>
        <rFont val="Calibri"/>
        <family val="2"/>
        <scheme val="minor"/>
      </rPr>
      <t>C</t>
    </r>
  </si>
  <si>
    <t>I491M</t>
  </si>
  <si>
    <r>
      <t>AT</t>
    </r>
    <r>
      <rPr>
        <u/>
        <sz val="12"/>
        <color theme="0"/>
        <rFont val="Calibri (Body)"/>
      </rPr>
      <t>A</t>
    </r>
  </si>
  <si>
    <t>MEP491-2</t>
  </si>
  <si>
    <t>MEP492-2</t>
  </si>
  <si>
    <t>MEP493</t>
  </si>
  <si>
    <t>MEP494</t>
  </si>
  <si>
    <t>Prep Steps</t>
  </si>
  <si>
    <t>c/uL probe (below)</t>
  </si>
  <si>
    <t>Add 0.5uL probe (7.525E12c/uL) per rxn</t>
  </si>
  <si>
    <t>Triplicate I491 L assay in middle rotorgene AND Quant - 1Cstep5Shold - with SYBR, LDNA at 4E11c/strand/rxn and 0.5X probe (3.7625E12c/uL)</t>
  </si>
  <si>
    <t>PCR instrument = Quant AND middle rotorgene</t>
  </si>
  <si>
    <t>10/16/24 prep 1uM REV MEP353, 10/15 prep 10uM FWD MEP352</t>
  </si>
  <si>
    <t>10/14/24 prep Blocked WT rpoB Melt Probe MEP477 around I491 in -80 box rpoB-I491F Melt Probe as 7.525E12c/uL in water</t>
  </si>
  <si>
    <t>Rotorgene</t>
  </si>
  <si>
    <t>PCR + post-melt: close mimic of QuantStudio5 0.025C/s on continuous melt per literature support</t>
  </si>
  <si>
    <t>Rotate for drifting</t>
  </si>
  <si>
    <t>Rotor Slots</t>
  </si>
  <si>
    <t>-</t>
  </si>
  <si>
    <t>1,6,11</t>
  </si>
  <si>
    <t>2,7,12</t>
  </si>
  <si>
    <t>3,8,13</t>
  </si>
  <si>
    <t>Anneal / Hybridiization of L-DNA aquire</t>
  </si>
  <si>
    <t>4,9,14</t>
  </si>
  <si>
    <t>5,10,15</t>
  </si>
  <si>
    <r>
      <t>Rotorgene: 4 custom channels for acquiring on 57C of PCR and during melting - ex green em orange 5 (source470/detector610/gain5),</t>
    </r>
    <r>
      <rPr>
        <sz val="11"/>
        <color rgb="FFFF0000"/>
        <rFont val="Calibri (Body)"/>
      </rPr>
      <t xml:space="preserve"> ex green em orange 7 (source470/detector610/gain7)</t>
    </r>
    <r>
      <rPr>
        <sz val="11"/>
        <color theme="1"/>
        <rFont val="Calibri"/>
        <family val="2"/>
        <scheme val="minor"/>
      </rPr>
      <t xml:space="preserve">, ex green em orange 9 (source470/detector610/gain9), ex green em green 5 (source470/detector510/gain5), ex green em green 7 (source470/detector510/gain7), </t>
    </r>
    <r>
      <rPr>
        <sz val="11"/>
        <color rgb="FFFF0000"/>
        <rFont val="Calibri (Body)"/>
      </rPr>
      <t xml:space="preserve">ex green em green 9 (source470/detector510/gain9) </t>
    </r>
    <r>
      <rPr>
        <sz val="11"/>
        <rFont val="Calibri (Body)"/>
      </rPr>
      <t>-- Red are optimal Tm matching filters for WT green to LDNA orange in middle rotorgene</t>
    </r>
  </si>
  <si>
    <t>Pipet 18uL MM into 15 PCR tubes</t>
  </si>
  <si>
    <t>Add 2uL water to the 3 NTC tubes</t>
  </si>
  <si>
    <t>Hold: 95C for 2min</t>
  </si>
  <si>
    <t>Add 2uL 10^6 target to each set of 3 sample tubes</t>
  </si>
  <si>
    <t>Cycling: 40 cycles: 95C for 5sec, 57C for 20 sec (acquire on 3 green channels)</t>
  </si>
  <si>
    <t>Hybridization: 95C to 50C, fall by 0.1C per step, wait 90sec (can't be modified) pre-melt conditioning on 1st step, wait 1sec after each step afterwards</t>
  </si>
  <si>
    <t>Melt 2: 65C to 95C, rise by 1C (can't do 0.025) per step, wait 90sec (can't be modified) pre-melt conditioning on 1st step, wait 5sec after each step afterwards (acquire on all 6 channels)</t>
  </si>
  <si>
    <r>
      <rPr>
        <b/>
        <sz val="12"/>
        <color rgb="FF000000"/>
        <rFont val="Calibri"/>
        <family val="2"/>
        <scheme val="minor"/>
      </rPr>
      <t>10/14/24</t>
    </r>
    <r>
      <rPr>
        <sz val="12"/>
        <color rgb="FF000000"/>
        <rFont val="Calibri"/>
        <family val="2"/>
        <scheme val="minor"/>
      </rPr>
      <t xml:space="preserve"> prep ds I491 geneblocks WT (MEP491-2),</t>
    </r>
    <r>
      <rPr>
        <b/>
        <sz val="12"/>
        <color rgb="FF000000"/>
        <rFont val="Calibri"/>
        <family val="2"/>
        <scheme val="minor"/>
      </rPr>
      <t xml:space="preserve"> 8/19 </t>
    </r>
    <r>
      <rPr>
        <sz val="12"/>
        <color rgb="FF000000"/>
        <rFont val="Calibri"/>
        <family val="2"/>
        <scheme val="minor"/>
      </rPr>
      <t xml:space="preserve">prep I491N (MEP493), </t>
    </r>
    <r>
      <rPr>
        <b/>
        <sz val="12"/>
        <color rgb="FF000000"/>
        <rFont val="Calibri"/>
        <family val="2"/>
        <scheme val="minor"/>
      </rPr>
      <t xml:space="preserve">9/11 </t>
    </r>
    <r>
      <rPr>
        <sz val="12"/>
        <color rgb="FF000000"/>
        <rFont val="Calibri"/>
        <family val="2"/>
        <scheme val="minor"/>
      </rPr>
      <t xml:space="preserve">prep I491M (MEP494) - 327bp for overlap with Andre assay - </t>
    </r>
    <r>
      <rPr>
        <b/>
        <sz val="12"/>
        <color rgb="FF000000"/>
        <rFont val="Calibri"/>
        <family val="2"/>
        <scheme val="minor"/>
      </rPr>
      <t>9/2/24</t>
    </r>
    <r>
      <rPr>
        <sz val="12"/>
        <color rgb="FF000000"/>
        <rFont val="Calibri"/>
        <family val="2"/>
        <scheme val="minor"/>
      </rPr>
      <t xml:space="preserve"> prep I491F (MEP492-2)</t>
    </r>
  </si>
  <si>
    <t>Expt 332</t>
  </si>
  <si>
    <t>Target = WT and mutants @ 10^6c/uL vs water (NTC)</t>
  </si>
  <si>
    <r>
      <rPr>
        <b/>
        <sz val="12"/>
        <color rgb="FF000000"/>
        <rFont val="Calibri"/>
        <family val="2"/>
        <scheme val="minor"/>
      </rPr>
      <t xml:space="preserve">12/2/24 </t>
    </r>
    <r>
      <rPr>
        <sz val="12"/>
        <color rgb="FF000000"/>
        <rFont val="Calibri"/>
        <family val="2"/>
        <scheme val="minor"/>
      </rPr>
      <t xml:space="preserve">prep I491 WT LDNA TXR 5' FWD and unlabeled REV as 1-1 ratio with 2E11 c/uL per strand in water </t>
    </r>
  </si>
  <si>
    <t>o 12/2/24</t>
  </si>
  <si>
    <t>12/3/24 prep 10X SYBR in 1X TE</t>
  </si>
  <si>
    <t>Goal: 6th Quant Repeat and 5th Miiddle Rotorgene repeat of successful run I491F assay in triplicate! Needed fresh SYBR aliq in 1X TE bc a few weeks old and seemed to deterioriate to low signals on Swesh E43/44 on 12/3/24</t>
  </si>
  <si>
    <r>
      <t xml:space="preserve">Build off Expt E299 cycling </t>
    </r>
    <r>
      <rPr>
        <b/>
        <sz val="12"/>
        <color theme="1"/>
        <rFont val="Calibri"/>
        <family val="2"/>
        <scheme val="minor"/>
      </rPr>
      <t>Quant</t>
    </r>
    <r>
      <rPr>
        <sz val="12"/>
        <color theme="1"/>
        <rFont val="Calibri"/>
        <family val="2"/>
        <scheme val="minor"/>
      </rPr>
      <t xml:space="preserve"> -</t>
    </r>
    <r>
      <rPr>
        <sz val="12"/>
        <color theme="5"/>
        <rFont val="Calibri (Body)"/>
      </rPr>
      <t xml:space="preserve"> iFRET</t>
    </r>
  </si>
  <si>
    <r>
      <t>Build off Rotorgene E315 Template 1C step, 5s hold -</t>
    </r>
    <r>
      <rPr>
        <sz val="12"/>
        <color theme="5"/>
        <rFont val="Calibri (Body)"/>
      </rPr>
      <t xml:space="preserve"> iFRET</t>
    </r>
  </si>
  <si>
    <t>Add 17.5uL probe using MEP477 @7.525E12c/uL</t>
  </si>
  <si>
    <t>DO FIRST!!!!</t>
  </si>
  <si>
    <t>DO SECOND!!!!</t>
  </si>
  <si>
    <t>Pipet 18uL MM into 15 wells</t>
  </si>
  <si>
    <t>Add 2uL water to 3 NTC wells</t>
  </si>
  <si>
    <t>Add 2uL 10^6 target to each set of 3 sample wells</t>
  </si>
  <si>
    <t>Do rotorgene first!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</si>
</sst>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E+00"/>
    <numFmt numFmtId="165" formatCode="0.0000E+00"/>
  </numFmts>
  <fonts count="28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sz val="12"/>
      <color theme="0"/>
      <name val="Calibri"/>
      <family val="2"/>
      <scheme val="minor"/>
    </font>
    <font>
      <sz val="11"/>
      <color theme="1"/>
      <name val="Courier"/>
      <family val="1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sz val="12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1"/>
      <name val="Arial"/>
      <family val="2"/>
    </font>
    <font>
      <sz val="11"/>
      <color rgb="FF000000"/>
      <name val="Arial"/>
      <family val="2"/>
    </font>
    <font>
      <sz val="11"/>
      <color theme="0"/>
      <name val="Arial"/>
      <family val="2"/>
    </font>
    <font>
      <sz val="11"/>
      <name val="Courier"/>
      <family val="1"/>
    </font>
    <font>
      <sz val="12"/>
      <color rgb="FF000000"/>
      <name val="Courier New"/>
      <family val="1"/>
    </font>
    <font>
      <b/>
      <sz val="12"/>
      <color theme="1"/>
      <name val="Courier New"/>
      <family val="1"/>
    </font>
    <font>
      <sz val="12"/>
      <name val="Courier New"/>
      <family val="1"/>
    </font>
    <font>
      <sz val="12"/>
      <color theme="1"/>
      <name val="Courier New"/>
      <family val="1"/>
    </font>
    <font>
      <sz val="11"/>
      <color rgb="FF000000"/>
      <name val="Courier New"/>
      <family val="1"/>
    </font>
    <font>
      <sz val="11"/>
      <color rgb="FFFFFFFF"/>
      <name val="Arial"/>
      <family val="2"/>
    </font>
    <font>
      <sz val="12"/>
      <color theme="5"/>
      <name val="Calibri (Body)"/>
    </font>
    <font>
      <u/>
      <sz val="12"/>
      <color theme="0"/>
      <name val="Calibri (Body)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 (Body)"/>
    </font>
    <font>
      <sz val="11"/>
      <name val="Calibri (Body)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8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432FF"/>
        <bgColor indexed="64"/>
      </patternFill>
    </fill>
    <fill>
      <patternFill patternType="solid">
        <fgColor rgb="FFFF8AD8"/>
        <bgColor indexed="64"/>
      </patternFill>
    </fill>
    <fill>
      <patternFill patternType="solid">
        <fgColor rgb="FF7030A0"/>
        <bgColor rgb="FF000000"/>
      </patternFill>
    </fill>
    <fill>
      <patternFill patternType="solid">
        <fgColor rgb="FF0432FF"/>
        <bgColor rgb="FF000000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21B8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165">
    <xf numFmtId="0" fontId="0" fillId="0" borderId="0" xfId="0"/>
    <xf numFmtId="0" fontId="0" fillId="0" borderId="1" xfId="0" applyBorder="1"/>
    <xf numFmtId="0" fontId="0" fillId="0" borderId="5" xfId="0" applyBorder="1"/>
    <xf numFmtId="14" fontId="0" fillId="0" borderId="11" xfId="0" applyNumberFormat="1" applyBorder="1"/>
    <xf numFmtId="0" fontId="0" fillId="2" borderId="11" xfId="0" applyFill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10" xfId="0" applyFont="1" applyBorder="1"/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2" borderId="9" xfId="0" applyFill="1" applyBorder="1"/>
    <xf numFmtId="0" fontId="4" fillId="0" borderId="0" xfId="0" applyFont="1" applyAlignment="1">
      <alignment horizontal="left"/>
    </xf>
    <xf numFmtId="0" fontId="1" fillId="0" borderId="0" xfId="0" applyFont="1"/>
    <xf numFmtId="0" fontId="4" fillId="0" borderId="1" xfId="0" applyFont="1" applyBorder="1" applyAlignment="1">
      <alignment horizontal="left"/>
    </xf>
    <xf numFmtId="0" fontId="1" fillId="0" borderId="0" xfId="0" applyFont="1" applyAlignment="1">
      <alignment wrapText="1"/>
    </xf>
    <xf numFmtId="0" fontId="0" fillId="0" borderId="0" xfId="0" applyAlignment="1">
      <alignment horizontal="right"/>
    </xf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5" fillId="0" borderId="0" xfId="0" applyFont="1"/>
    <xf numFmtId="0" fontId="0" fillId="0" borderId="1" xfId="0" applyBorder="1" applyAlignment="1">
      <alignment horizontal="right"/>
    </xf>
    <xf numFmtId="0" fontId="0" fillId="0" borderId="22" xfId="0" applyBorder="1"/>
    <xf numFmtId="0" fontId="0" fillId="3" borderId="26" xfId="0" applyFill="1" applyBorder="1"/>
    <xf numFmtId="0" fontId="1" fillId="0" borderId="30" xfId="0" applyFont="1" applyBorder="1" applyAlignment="1">
      <alignment horizontal="center" vertical="center" wrapText="1"/>
    </xf>
    <xf numFmtId="0" fontId="0" fillId="3" borderId="22" xfId="0" applyFill="1" applyBorder="1"/>
    <xf numFmtId="1" fontId="0" fillId="0" borderId="11" xfId="0" applyNumberFormat="1" applyBorder="1" applyAlignment="1">
      <alignment horizontal="right"/>
    </xf>
    <xf numFmtId="0" fontId="0" fillId="0" borderId="24" xfId="0" applyBorder="1"/>
    <xf numFmtId="0" fontId="0" fillId="0" borderId="25" xfId="0" applyBorder="1"/>
    <xf numFmtId="0" fontId="0" fillId="0" borderId="6" xfId="0" applyBorder="1"/>
    <xf numFmtId="0" fontId="0" fillId="0" borderId="29" xfId="0" applyBorder="1"/>
    <xf numFmtId="0" fontId="8" fillId="0" borderId="1" xfId="0" applyFont="1" applyBorder="1"/>
    <xf numFmtId="0" fontId="1" fillId="0" borderId="21" xfId="0" applyFont="1" applyBorder="1" applyAlignment="1">
      <alignment horizontal="center"/>
    </xf>
    <xf numFmtId="49" fontId="0" fillId="0" borderId="0" xfId="0" applyNumberFormat="1"/>
    <xf numFmtId="0" fontId="0" fillId="0" borderId="0" xfId="0" applyAlignment="1">
      <alignment wrapText="1"/>
    </xf>
    <xf numFmtId="0" fontId="0" fillId="0" borderId="13" xfId="0" applyBorder="1"/>
    <xf numFmtId="0" fontId="0" fillId="0" borderId="16" xfId="0" applyBorder="1"/>
    <xf numFmtId="0" fontId="0" fillId="0" borderId="17" xfId="0" applyBorder="1"/>
    <xf numFmtId="0" fontId="0" fillId="0" borderId="35" xfId="0" applyBorder="1"/>
    <xf numFmtId="0" fontId="0" fillId="0" borderId="14" xfId="0" applyBorder="1"/>
    <xf numFmtId="0" fontId="12" fillId="0" borderId="17" xfId="0" applyFont="1" applyBorder="1" applyAlignment="1">
      <alignment horizontal="justify" vertical="center" wrapText="1"/>
    </xf>
    <xf numFmtId="0" fontId="13" fillId="0" borderId="17" xfId="0" applyFont="1" applyBorder="1" applyAlignment="1">
      <alignment horizontal="justify" vertical="center" wrapText="1"/>
    </xf>
    <xf numFmtId="0" fontId="15" fillId="0" borderId="1" xfId="0" applyFont="1" applyBorder="1" applyAlignment="1">
      <alignment horizontal="left"/>
    </xf>
    <xf numFmtId="0" fontId="6" fillId="0" borderId="0" xfId="0" applyFont="1"/>
    <xf numFmtId="0" fontId="0" fillId="2" borderId="1" xfId="0" applyFill="1" applyBorder="1" applyAlignment="1">
      <alignment horizontal="right"/>
    </xf>
    <xf numFmtId="0" fontId="0" fillId="2" borderId="1" xfId="0" applyFill="1" applyBorder="1"/>
    <xf numFmtId="49" fontId="0" fillId="0" borderId="0" xfId="0" applyNumberFormat="1" applyAlignment="1">
      <alignment wrapText="1"/>
    </xf>
    <xf numFmtId="49" fontId="1" fillId="0" borderId="0" xfId="0" applyNumberFormat="1" applyFont="1" applyAlignment="1">
      <alignment horizontal="center"/>
    </xf>
    <xf numFmtId="49" fontId="1" fillId="0" borderId="0" xfId="0" applyNumberFormat="1" applyFont="1"/>
    <xf numFmtId="0" fontId="1" fillId="0" borderId="32" xfId="0" applyFont="1" applyBorder="1"/>
    <xf numFmtId="0" fontId="5" fillId="0" borderId="2" xfId="0" applyFont="1" applyBorder="1" applyAlignment="1">
      <alignment horizontal="right"/>
    </xf>
    <xf numFmtId="0" fontId="5" fillId="0" borderId="3" xfId="0" applyFont="1" applyBorder="1"/>
    <xf numFmtId="20" fontId="5" fillId="0" borderId="4" xfId="0" applyNumberFormat="1" applyFont="1" applyBorder="1"/>
    <xf numFmtId="0" fontId="5" fillId="0" borderId="5" xfId="0" applyFont="1" applyBorder="1" applyAlignment="1">
      <alignment horizontal="right"/>
    </xf>
    <xf numFmtId="0" fontId="5" fillId="0" borderId="7" xfId="0" applyFont="1" applyBorder="1" applyAlignment="1">
      <alignment horizontal="right"/>
    </xf>
    <xf numFmtId="0" fontId="0" fillId="0" borderId="5" xfId="0" applyBorder="1" applyAlignment="1">
      <alignment horizontal="right"/>
    </xf>
    <xf numFmtId="20" fontId="0" fillId="0" borderId="6" xfId="0" applyNumberFormat="1" applyBorder="1"/>
    <xf numFmtId="0" fontId="0" fillId="0" borderId="5" xfId="0" applyBorder="1" applyAlignment="1">
      <alignment horizontal="right" wrapText="1"/>
    </xf>
    <xf numFmtId="0" fontId="1" fillId="0" borderId="5" xfId="0" applyFont="1" applyBorder="1" applyAlignment="1">
      <alignment horizontal="right"/>
    </xf>
    <xf numFmtId="0" fontId="9" fillId="0" borderId="6" xfId="0" applyFont="1" applyBorder="1"/>
    <xf numFmtId="0" fontId="17" fillId="0" borderId="1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vertical="center"/>
    </xf>
    <xf numFmtId="0" fontId="19" fillId="0" borderId="1" xfId="0" applyFont="1" applyBorder="1" applyAlignment="1">
      <alignment horizontal="left" vertical="center" wrapText="1"/>
    </xf>
    <xf numFmtId="0" fontId="20" fillId="0" borderId="1" xfId="0" applyFont="1" applyBorder="1" applyAlignment="1">
      <alignment horizontal="center" vertical="center" wrapText="1" readingOrder="1"/>
    </xf>
    <xf numFmtId="0" fontId="19" fillId="0" borderId="1" xfId="0" applyFont="1" applyBorder="1" applyAlignment="1">
      <alignment horizontal="center" vertical="center" wrapText="1"/>
    </xf>
    <xf numFmtId="0" fontId="19" fillId="0" borderId="1" xfId="0" applyFont="1" applyBorder="1" applyAlignment="1">
      <alignment vertical="center"/>
    </xf>
    <xf numFmtId="0" fontId="3" fillId="4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wrapText="1"/>
    </xf>
    <xf numFmtId="0" fontId="3" fillId="6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3" fillId="7" borderId="1" xfId="0" applyFont="1" applyFill="1" applyBorder="1" applyAlignment="1">
      <alignment horizontal="center" vertical="center"/>
    </xf>
    <xf numFmtId="0" fontId="0" fillId="0" borderId="12" xfId="0" applyBorder="1"/>
    <xf numFmtId="0" fontId="0" fillId="0" borderId="15" xfId="0" applyBorder="1"/>
    <xf numFmtId="0" fontId="13" fillId="0" borderId="15" xfId="0" applyFont="1" applyBorder="1" applyAlignment="1">
      <alignment horizontal="justify" vertical="center" wrapText="1"/>
    </xf>
    <xf numFmtId="0" fontId="21" fillId="0" borderId="17" xfId="0" applyFont="1" applyBorder="1" applyAlignment="1">
      <alignment horizontal="justify" vertical="center" wrapText="1"/>
    </xf>
    <xf numFmtId="49" fontId="1" fillId="0" borderId="0" xfId="0" applyNumberFormat="1" applyFont="1" applyAlignment="1">
      <alignment wrapText="1"/>
    </xf>
    <xf numFmtId="0" fontId="21" fillId="0" borderId="23" xfId="0" applyFont="1" applyBorder="1" applyAlignment="1">
      <alignment horizontal="justify" vertical="center" wrapText="1"/>
    </xf>
    <xf numFmtId="0" fontId="0" fillId="0" borderId="26" xfId="0" applyBorder="1"/>
    <xf numFmtId="0" fontId="0" fillId="5" borderId="0" xfId="0" applyFill="1"/>
    <xf numFmtId="0" fontId="12" fillId="0" borderId="31" xfId="0" applyFont="1" applyBorder="1" applyAlignment="1">
      <alignment horizontal="justify" vertical="center" wrapText="1"/>
    </xf>
    <xf numFmtId="0" fontId="3" fillId="8" borderId="2" xfId="0" applyFont="1" applyFill="1" applyBorder="1"/>
    <xf numFmtId="0" fontId="21" fillId="0" borderId="36" xfId="0" applyFont="1" applyBorder="1" applyAlignment="1">
      <alignment horizontal="justify" vertical="center" wrapText="1"/>
    </xf>
    <xf numFmtId="0" fontId="8" fillId="0" borderId="1" xfId="0" applyFont="1" applyBorder="1" applyAlignment="1">
      <alignment horizontal="right"/>
    </xf>
    <xf numFmtId="0" fontId="8" fillId="0" borderId="39" xfId="0" applyFont="1" applyBorder="1" applyAlignment="1">
      <alignment horizontal="right"/>
    </xf>
    <xf numFmtId="0" fontId="8" fillId="0" borderId="39" xfId="0" applyFont="1" applyBorder="1"/>
    <xf numFmtId="0" fontId="3" fillId="4" borderId="26" xfId="0" applyFont="1" applyFill="1" applyBorder="1"/>
    <xf numFmtId="0" fontId="0" fillId="0" borderId="40" xfId="0" applyBorder="1"/>
    <xf numFmtId="0" fontId="0" fillId="0" borderId="41" xfId="0" applyBorder="1"/>
    <xf numFmtId="0" fontId="0" fillId="0" borderId="42" xfId="0" applyBorder="1"/>
    <xf numFmtId="0" fontId="0" fillId="3" borderId="1" xfId="0" applyFill="1" applyBorder="1"/>
    <xf numFmtId="0" fontId="3" fillId="4" borderId="5" xfId="0" applyFont="1" applyFill="1" applyBorder="1"/>
    <xf numFmtId="0" fontId="3" fillId="6" borderId="10" xfId="0" applyFont="1" applyFill="1" applyBorder="1"/>
    <xf numFmtId="0" fontId="3" fillId="6" borderId="39" xfId="0" applyFont="1" applyFill="1" applyBorder="1"/>
    <xf numFmtId="0" fontId="3" fillId="6" borderId="11" xfId="0" applyFont="1" applyFill="1" applyBorder="1" applyAlignment="1">
      <alignment horizontal="center"/>
    </xf>
    <xf numFmtId="0" fontId="3" fillId="6" borderId="23" xfId="0" applyFont="1" applyFill="1" applyBorder="1"/>
    <xf numFmtId="0" fontId="0" fillId="2" borderId="5" xfId="0" applyFill="1" applyBorder="1"/>
    <xf numFmtId="0" fontId="5" fillId="0" borderId="0" xfId="0" applyFont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4" fillId="0" borderId="17" xfId="0" applyFont="1" applyBorder="1" applyAlignment="1">
      <alignment horizontal="justify" vertical="center"/>
    </xf>
    <xf numFmtId="0" fontId="21" fillId="0" borderId="17" xfId="0" applyFont="1" applyBorder="1" applyAlignment="1">
      <alignment horizontal="justify" vertical="center"/>
    </xf>
    <xf numFmtId="0" fontId="0" fillId="0" borderId="41" xfId="0" applyBorder="1" applyAlignment="1">
      <alignment horizontal="right"/>
    </xf>
    <xf numFmtId="164" fontId="8" fillId="0" borderId="3" xfId="0" applyNumberFormat="1" applyFont="1" applyBorder="1" applyAlignment="1">
      <alignment horizontal="right"/>
    </xf>
    <xf numFmtId="2" fontId="3" fillId="8" borderId="3" xfId="0" applyNumberFormat="1" applyFont="1" applyFill="1" applyBorder="1"/>
    <xf numFmtId="2" fontId="3" fillId="8" borderId="4" xfId="0" applyNumberFormat="1" applyFont="1" applyFill="1" applyBorder="1" applyAlignment="1">
      <alignment horizontal="right"/>
    </xf>
    <xf numFmtId="165" fontId="8" fillId="0" borderId="3" xfId="0" applyNumberFormat="1" applyFont="1" applyBorder="1" applyAlignment="1">
      <alignment horizontal="right"/>
    </xf>
    <xf numFmtId="0" fontId="11" fillId="13" borderId="0" xfId="0" applyFont="1" applyFill="1"/>
    <xf numFmtId="0" fontId="3" fillId="0" borderId="12" xfId="0" applyFont="1" applyBorder="1"/>
    <xf numFmtId="0" fontId="7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vertical="center" wrapText="1"/>
    </xf>
    <xf numFmtId="0" fontId="0" fillId="0" borderId="12" xfId="0" applyBorder="1" applyAlignment="1">
      <alignment vertical="center"/>
    </xf>
    <xf numFmtId="0" fontId="1" fillId="0" borderId="0" xfId="0" applyFont="1" applyAlignment="1">
      <alignment horizontal="right"/>
    </xf>
    <xf numFmtId="0" fontId="0" fillId="0" borderId="31" xfId="0" applyBorder="1"/>
    <xf numFmtId="0" fontId="17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 vertical="center" wrapText="1" readingOrder="1"/>
    </xf>
    <xf numFmtId="0" fontId="7" fillId="0" borderId="0" xfId="0" applyFont="1" applyAlignment="1">
      <alignment horizontal="center"/>
    </xf>
    <xf numFmtId="0" fontId="0" fillId="0" borderId="0" xfId="0" applyAlignment="1">
      <alignment horizontal="left"/>
    </xf>
    <xf numFmtId="0" fontId="16" fillId="0" borderId="22" xfId="0" applyFont="1" applyBorder="1" applyAlignment="1">
      <alignment horizontal="center" vertical="center" wrapText="1" readingOrder="1"/>
    </xf>
    <xf numFmtId="0" fontId="16" fillId="0" borderId="33" xfId="0" applyFont="1" applyBorder="1" applyAlignment="1">
      <alignment horizontal="center" vertical="center" wrapText="1" readingOrder="1"/>
    </xf>
    <xf numFmtId="0" fontId="16" fillId="0" borderId="34" xfId="0" applyFont="1" applyBorder="1" applyAlignment="1">
      <alignment horizontal="center" vertical="center" wrapText="1" readingOrder="1"/>
    </xf>
    <xf numFmtId="0" fontId="14" fillId="4" borderId="37" xfId="0" applyFont="1" applyFill="1" applyBorder="1" applyAlignment="1">
      <alignment horizontal="center" vertical="center" wrapText="1"/>
    </xf>
    <xf numFmtId="0" fontId="14" fillId="4" borderId="38" xfId="0" applyFont="1" applyFill="1" applyBorder="1" applyAlignment="1">
      <alignment horizontal="center" vertical="center" wrapText="1"/>
    </xf>
    <xf numFmtId="0" fontId="14" fillId="4" borderId="36" xfId="0" applyFont="1" applyFill="1" applyBorder="1" applyAlignment="1">
      <alignment horizontal="center" vertical="center" wrapText="1"/>
    </xf>
    <xf numFmtId="0" fontId="24" fillId="0" borderId="0" xfId="0" applyFont="1" applyAlignment="1">
      <alignment horizontal="center" vertical="center" wrapText="1"/>
    </xf>
    <xf numFmtId="0" fontId="24" fillId="0" borderId="31" xfId="0" applyFont="1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31" xfId="0" applyBorder="1" applyAlignment="1">
      <alignment horizontal="center" wrapText="1"/>
    </xf>
    <xf numFmtId="20" fontId="5" fillId="0" borderId="1" xfId="0" applyNumberFormat="1" applyFont="1" applyBorder="1" applyAlignment="1">
      <alignment horizontal="center" vertical="center"/>
    </xf>
    <xf numFmtId="20" fontId="5" fillId="0" borderId="6" xfId="0" applyNumberFormat="1" applyFont="1" applyBorder="1" applyAlignment="1">
      <alignment horizontal="center" vertical="center"/>
    </xf>
    <xf numFmtId="20" fontId="5" fillId="9" borderId="8" xfId="0" applyNumberFormat="1" applyFont="1" applyFill="1" applyBorder="1" applyAlignment="1">
      <alignment horizontal="center" vertical="center"/>
    </xf>
    <xf numFmtId="20" fontId="5" fillId="9" borderId="9" xfId="0" applyNumberFormat="1" applyFont="1" applyFill="1" applyBorder="1" applyAlignment="1">
      <alignment horizontal="center" vertical="center"/>
    </xf>
    <xf numFmtId="0" fontId="14" fillId="12" borderId="37" xfId="0" applyFont="1" applyFill="1" applyBorder="1" applyAlignment="1">
      <alignment horizontal="center" vertical="center" wrapText="1"/>
    </xf>
    <xf numFmtId="0" fontId="14" fillId="12" borderId="38" xfId="0" applyFont="1" applyFill="1" applyBorder="1" applyAlignment="1">
      <alignment horizontal="center" vertical="center" wrapText="1"/>
    </xf>
    <xf numFmtId="0" fontId="14" fillId="12" borderId="36" xfId="0" applyFont="1" applyFill="1" applyBorder="1" applyAlignment="1">
      <alignment horizontal="center" vertical="center" wrapText="1"/>
    </xf>
    <xf numFmtId="0" fontId="14" fillId="6" borderId="37" xfId="0" applyFont="1" applyFill="1" applyBorder="1" applyAlignment="1">
      <alignment horizontal="center" vertical="center" wrapText="1"/>
    </xf>
    <xf numFmtId="0" fontId="14" fillId="6" borderId="38" xfId="0" applyFont="1" applyFill="1" applyBorder="1" applyAlignment="1">
      <alignment horizontal="center" vertical="center" wrapText="1"/>
    </xf>
    <xf numFmtId="0" fontId="14" fillId="6" borderId="36" xfId="0" applyFont="1" applyFill="1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27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3" fillId="4" borderId="31" xfId="0" applyFont="1" applyFill="1" applyBorder="1" applyAlignment="1">
      <alignment horizontal="center" vertical="center" wrapText="1"/>
    </xf>
    <xf numFmtId="0" fontId="21" fillId="11" borderId="37" xfId="0" applyFont="1" applyFill="1" applyBorder="1" applyAlignment="1">
      <alignment horizontal="center" vertical="center" wrapText="1"/>
    </xf>
    <xf numFmtId="0" fontId="21" fillId="11" borderId="38" xfId="0" applyFont="1" applyFill="1" applyBorder="1" applyAlignment="1">
      <alignment horizontal="center" vertical="center" wrapText="1"/>
    </xf>
    <xf numFmtId="0" fontId="21" fillId="11" borderId="43" xfId="0" applyFont="1" applyFill="1" applyBorder="1" applyAlignment="1">
      <alignment horizontal="center" vertical="center" wrapText="1"/>
    </xf>
    <xf numFmtId="0" fontId="21" fillId="10" borderId="37" xfId="0" applyFont="1" applyFill="1" applyBorder="1" applyAlignment="1">
      <alignment horizontal="center" vertical="center" wrapText="1"/>
    </xf>
    <xf numFmtId="0" fontId="21" fillId="10" borderId="38" xfId="0" applyFont="1" applyFill="1" applyBorder="1" applyAlignment="1">
      <alignment horizontal="center" vertical="center" wrapText="1"/>
    </xf>
    <xf numFmtId="0" fontId="21" fillId="10" borderId="43" xfId="0" applyFont="1" applyFill="1" applyBorder="1" applyAlignment="1">
      <alignment horizontal="center" vertical="center" wrapText="1"/>
    </xf>
    <xf numFmtId="0" fontId="0" fillId="3" borderId="35" xfId="0" applyFill="1" applyBorder="1" applyAlignment="1">
      <alignment horizontal="center" wrapText="1"/>
    </xf>
    <xf numFmtId="0" fontId="0" fillId="3" borderId="0" xfId="0" applyFill="1" applyAlignment="1">
      <alignment horizontal="center" wrapText="1"/>
    </xf>
    <xf numFmtId="0" fontId="25" fillId="3" borderId="35" xfId="0" applyFont="1" applyFill="1" applyBorder="1" applyAlignment="1">
      <alignment horizontal="center" vertical="center" wrapText="1"/>
    </xf>
    <xf numFmtId="0" fontId="25" fillId="3" borderId="0" xfId="0" applyFont="1" applyFill="1" applyAlignment="1">
      <alignment horizontal="center" vertical="center" wrapText="1"/>
    </xf>
    <xf numFmtId="0" fontId="0" fillId="0" borderId="0" xfId="0" applyAlignment="1">
      <alignment horizontal="left" wrapText="1"/>
    </xf>
    <xf numFmtId="0" fontId="0" fillId="2" borderId="0" xfId="0" applyFill="1" applyAlignment="1">
      <alignment horizontal="left" wrapText="1"/>
    </xf>
    <xf numFmtId="0" fontId="3" fillId="13" borderId="0" xfId="0" applyFont="1" applyFill="1" applyAlignment="1">
      <alignment horizontal="left"/>
    </xf>
    <xf numFmtId="0" fontId="17" fillId="0" borderId="22" xfId="0" applyFont="1" applyBorder="1" applyAlignment="1">
      <alignment horizontal="center" vertical="center" wrapText="1"/>
    </xf>
    <xf numFmtId="0" fontId="17" fillId="0" borderId="33" xfId="0" applyFont="1" applyBorder="1" applyAlignment="1">
      <alignment horizontal="center" vertical="center" wrapText="1"/>
    </xf>
    <xf numFmtId="0" fontId="17" fillId="0" borderId="34" xfId="0" applyFont="1" applyBorder="1" applyAlignment="1">
      <alignment horizontal="center" vertical="center" wrapText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colors>
    <mruColors>
      <color rgb="FFFF21B8"/>
      <color rgb="FF0432FF"/>
      <color rgb="FF008F00"/>
      <color rgb="FFFF8AD8"/>
      <color rgb="FF00FA00"/>
      <color rgb="FFFF40FF"/>
      <color rgb="FFD883FF"/>
      <color rgb="FFFF2F92"/>
      <color rgb="FF00FD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F9977-AE59-C942-8BC9-0957F7663EEB}">
  <sheetPr codeName="Sheet1">
    <pageSetUpPr fitToPage="1"/>
  </sheetPr>
  <dimension ref="B1:AJ68"/>
  <sheetViews>
    <sheetView tabSelected="1" zoomScale="50" zoomScaleNormal="160" workbookViewId="0">
      <selection activeCell="I63" sqref="I63"/>
    </sheetView>
  </sheetViews>
  <sheetFormatPr baseColWidth="10" defaultColWidth="11" defaultRowHeight="16"/>
  <cols>
    <col min="1" max="1" width="13.5" customWidth="1"/>
    <col min="2" max="2" width="5.6640625" customWidth="1"/>
    <col min="3" max="3" width="54" customWidth="1"/>
    <col min="4" max="4" width="26.1640625" bestFit="1" customWidth="1"/>
    <col min="5" max="5" width="30.83203125" customWidth="1"/>
    <col min="6" max="6" width="18" customWidth="1"/>
    <col min="7" max="7" width="17.1640625" customWidth="1"/>
    <col min="8" max="8" width="8.6640625" customWidth="1"/>
    <col min="9" max="9" width="50.83203125" bestFit="1" customWidth="1"/>
    <col min="10" max="11" width="3" customWidth="1"/>
    <col min="12" max="12" width="57.33203125" customWidth="1"/>
    <col min="13" max="13" width="18" customWidth="1"/>
    <col min="14" max="14" width="7.1640625" customWidth="1"/>
    <col min="15" max="15" width="44" customWidth="1"/>
    <col min="16" max="16" width="9.5" bestFit="1" customWidth="1"/>
    <col min="17" max="17" width="12.6640625" bestFit="1" customWidth="1"/>
    <col min="18" max="18" width="7.33203125" customWidth="1"/>
    <col min="19" max="19" width="13.5" bestFit="1" customWidth="1"/>
    <col min="20" max="20" width="6.1640625" bestFit="1" customWidth="1"/>
    <col min="21" max="21" width="5.83203125" bestFit="1" customWidth="1"/>
    <col min="22" max="22" width="16.5" customWidth="1"/>
    <col min="23" max="23" width="2.6640625" customWidth="1"/>
    <col min="24" max="29" width="3.83203125" customWidth="1"/>
    <col min="30" max="30" width="4.1640625" customWidth="1"/>
    <col min="31" max="33" width="3.83203125" customWidth="1"/>
    <col min="34" max="35" width="3.6640625" bestFit="1" customWidth="1"/>
    <col min="36" max="47" width="2.83203125" customWidth="1"/>
    <col min="49" max="49" width="14.6640625" customWidth="1"/>
    <col min="50" max="50" width="15" customWidth="1"/>
    <col min="55" max="55" width="17.6640625" bestFit="1" customWidth="1"/>
    <col min="56" max="56" width="19.6640625" bestFit="1" customWidth="1"/>
    <col min="63" max="63" width="14.5" bestFit="1" customWidth="1"/>
    <col min="64" max="64" width="18.1640625" bestFit="1" customWidth="1"/>
    <col min="65" max="65" width="20.5" bestFit="1" customWidth="1"/>
  </cols>
  <sheetData>
    <row r="1" spans="3:36" ht="16" customHeight="1"/>
    <row r="2" spans="3:36" ht="17" customHeight="1" thickBot="1">
      <c r="H2" s="147" t="s">
        <v>132</v>
      </c>
      <c r="I2" s="147"/>
    </row>
    <row r="3" spans="3:36" ht="17" customHeight="1" thickBot="1">
      <c r="C3" s="8"/>
      <c r="D3" s="26" t="s">
        <v>127</v>
      </c>
      <c r="H3" s="147"/>
      <c r="I3" s="147"/>
    </row>
    <row r="4" spans="3:36" ht="17" customHeight="1" thickBot="1">
      <c r="C4" s="8" t="s">
        <v>0</v>
      </c>
      <c r="D4" s="3">
        <v>45630</v>
      </c>
      <c r="E4" s="125" t="s">
        <v>103</v>
      </c>
      <c r="H4" s="147"/>
      <c r="I4" s="147"/>
      <c r="N4" s="35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39"/>
    </row>
    <row r="5" spans="3:36" ht="17" customHeight="1" thickBot="1">
      <c r="E5" s="125"/>
      <c r="F5" s="8" t="s">
        <v>2</v>
      </c>
      <c r="G5" s="4">
        <v>30</v>
      </c>
      <c r="H5" s="147"/>
      <c r="I5" s="147"/>
      <c r="L5" s="47"/>
      <c r="M5" s="47"/>
      <c r="N5" s="73"/>
      <c r="O5" t="s">
        <v>133</v>
      </c>
      <c r="S5" s="107" t="s">
        <v>137</v>
      </c>
      <c r="AJ5" s="74"/>
    </row>
    <row r="6" spans="3:36" ht="17" customHeight="1" thickBot="1">
      <c r="C6" s="139" t="s">
        <v>43</v>
      </c>
      <c r="D6" s="140"/>
      <c r="E6" s="125"/>
      <c r="H6" s="147"/>
      <c r="I6" s="147"/>
      <c r="L6" s="77"/>
      <c r="M6" s="77"/>
      <c r="N6" s="73"/>
      <c r="O6" s="127" t="s">
        <v>58</v>
      </c>
      <c r="AJ6" s="74"/>
    </row>
    <row r="7" spans="3:36" ht="17" customHeight="1" thickBot="1">
      <c r="C7" s="141" t="s">
        <v>60</v>
      </c>
      <c r="D7" s="142"/>
      <c r="E7" s="125"/>
      <c r="F7" s="143" t="s">
        <v>3</v>
      </c>
      <c r="G7" s="144"/>
      <c r="H7" s="147"/>
      <c r="I7" s="147"/>
      <c r="L7" s="77"/>
      <c r="M7" s="77"/>
      <c r="N7" s="108"/>
      <c r="O7" s="128"/>
      <c r="P7" s="49" t="s">
        <v>9</v>
      </c>
      <c r="Q7" s="49" t="s">
        <v>10</v>
      </c>
      <c r="S7" t="s">
        <v>25</v>
      </c>
      <c r="W7" s="109"/>
      <c r="X7" s="110"/>
      <c r="Y7" s="110"/>
      <c r="Z7" s="110"/>
      <c r="AA7" s="111"/>
      <c r="AB7" s="111"/>
      <c r="AC7" s="111"/>
      <c r="AD7" s="111"/>
      <c r="AE7" s="111"/>
      <c r="AF7" s="111"/>
      <c r="AG7" s="111"/>
      <c r="AH7" s="111"/>
      <c r="AI7" s="111"/>
      <c r="AJ7" s="74"/>
    </row>
    <row r="8" spans="3:36" ht="18" customHeight="1" thickBot="1">
      <c r="E8" s="126"/>
      <c r="F8" s="5">
        <v>1</v>
      </c>
      <c r="G8" s="11">
        <v>35</v>
      </c>
      <c r="H8" s="148"/>
      <c r="I8" s="148"/>
      <c r="L8" s="33"/>
      <c r="M8" s="33"/>
      <c r="N8" s="73"/>
      <c r="O8" s="50" t="s">
        <v>42</v>
      </c>
      <c r="P8" s="51">
        <v>95</v>
      </c>
      <c r="Q8" s="52">
        <v>8.3333333333333329E-2</v>
      </c>
      <c r="S8" s="99" t="s">
        <v>33</v>
      </c>
      <c r="T8" s="99" t="s">
        <v>84</v>
      </c>
      <c r="U8" s="99" t="s">
        <v>85</v>
      </c>
      <c r="W8" s="41"/>
      <c r="X8" s="75">
        <v>1</v>
      </c>
      <c r="Y8" s="75">
        <v>2</v>
      </c>
      <c r="Z8" s="75">
        <v>3</v>
      </c>
      <c r="AA8" s="75">
        <v>4</v>
      </c>
      <c r="AB8" s="75">
        <v>5</v>
      </c>
      <c r="AC8" s="75">
        <v>6</v>
      </c>
      <c r="AD8" s="75">
        <v>7</v>
      </c>
      <c r="AE8" s="41">
        <v>8</v>
      </c>
      <c r="AF8" s="41">
        <v>9</v>
      </c>
      <c r="AG8" s="41">
        <v>10</v>
      </c>
      <c r="AH8" s="41">
        <v>11</v>
      </c>
      <c r="AI8" s="41">
        <v>12</v>
      </c>
      <c r="AJ8" s="74"/>
    </row>
    <row r="9" spans="3:36" ht="18" customHeight="1" thickBot="1">
      <c r="C9" s="9" t="s">
        <v>1</v>
      </c>
      <c r="D9" s="10" t="s">
        <v>21</v>
      </c>
      <c r="E9" s="10" t="s">
        <v>22</v>
      </c>
      <c r="F9" s="10" t="s">
        <v>12</v>
      </c>
      <c r="G9" s="24" t="s">
        <v>13</v>
      </c>
      <c r="H9" s="145" t="s">
        <v>23</v>
      </c>
      <c r="I9" s="146"/>
      <c r="L9" s="33"/>
      <c r="M9" s="33"/>
      <c r="N9" s="73"/>
      <c r="O9" s="55" t="s">
        <v>30</v>
      </c>
      <c r="P9" s="1">
        <v>95</v>
      </c>
      <c r="Q9" s="56">
        <v>3.472222222222222E-3</v>
      </c>
      <c r="S9" s="69" t="s">
        <v>86</v>
      </c>
      <c r="T9" s="69" t="s">
        <v>87</v>
      </c>
      <c r="U9" s="69" t="s">
        <v>88</v>
      </c>
      <c r="W9" s="81" t="s">
        <v>34</v>
      </c>
      <c r="X9" s="78"/>
      <c r="Y9" s="83"/>
      <c r="Z9" s="83"/>
      <c r="AA9" s="83"/>
      <c r="AB9" s="83"/>
      <c r="AC9" s="83"/>
      <c r="AD9" s="83"/>
      <c r="AE9" s="76"/>
      <c r="AF9" s="76"/>
      <c r="AG9" s="76"/>
      <c r="AH9" s="76"/>
      <c r="AI9" s="76"/>
      <c r="AJ9" s="74"/>
    </row>
    <row r="10" spans="3:36" ht="18" customHeight="1" thickBot="1">
      <c r="C10" s="2" t="s">
        <v>4</v>
      </c>
      <c r="D10" s="1"/>
      <c r="E10" s="1"/>
      <c r="F10" s="22">
        <f>F19-SUM(F11:F18)</f>
        <v>2.5</v>
      </c>
      <c r="G10" s="25">
        <f>F10*$G$8</f>
        <v>87.5</v>
      </c>
      <c r="H10" s="27"/>
      <c r="I10" s="23" t="str">
        <f>C10</f>
        <v>Nuclease-free water</v>
      </c>
      <c r="L10" s="33"/>
      <c r="M10" s="33"/>
      <c r="N10" s="112"/>
      <c r="O10" s="57" t="s">
        <v>31</v>
      </c>
      <c r="P10" s="71">
        <v>57</v>
      </c>
      <c r="Q10" s="56">
        <v>1.3888888888888888E-2</v>
      </c>
      <c r="S10" s="67" t="s">
        <v>89</v>
      </c>
      <c r="T10" s="67" t="s">
        <v>90</v>
      </c>
      <c r="U10" s="67" t="s">
        <v>91</v>
      </c>
      <c r="W10" s="40" t="s">
        <v>35</v>
      </c>
      <c r="X10" s="76"/>
      <c r="Y10" s="83"/>
      <c r="Z10" s="133" t="s">
        <v>28</v>
      </c>
      <c r="AA10" s="134"/>
      <c r="AB10" s="135"/>
      <c r="AC10" s="100"/>
      <c r="AD10" s="100"/>
      <c r="AE10" s="76"/>
      <c r="AF10" s="76"/>
      <c r="AG10" s="76"/>
      <c r="AH10" s="76"/>
      <c r="AI10" s="76"/>
      <c r="AJ10" s="74"/>
    </row>
    <row r="11" spans="3:36" ht="17" customHeight="1" thickBot="1">
      <c r="C11" s="2" t="s">
        <v>63</v>
      </c>
      <c r="D11" s="21" t="s">
        <v>26</v>
      </c>
      <c r="E11" s="1">
        <f>F44</f>
        <v>0.25</v>
      </c>
      <c r="F11" s="22">
        <f>F19*F44/E44</f>
        <v>0.5</v>
      </c>
      <c r="G11" s="25">
        <f t="shared" ref="G11:G12" si="0">F11*$G$8</f>
        <v>17.5</v>
      </c>
      <c r="H11" s="27"/>
      <c r="I11" s="23" t="str">
        <f t="shared" ref="I11:I12" si="1">C11</f>
        <v>rpoB F Primer (MEP352)</v>
      </c>
      <c r="L11" s="33"/>
      <c r="M11" s="33"/>
      <c r="N11" s="73"/>
      <c r="O11" s="58" t="s">
        <v>11</v>
      </c>
      <c r="P11" s="1">
        <v>40</v>
      </c>
      <c r="Q11" s="59"/>
      <c r="S11" s="70" t="s">
        <v>92</v>
      </c>
      <c r="T11" s="70" t="s">
        <v>93</v>
      </c>
      <c r="U11" s="70">
        <v>493</v>
      </c>
      <c r="W11" s="40" t="s">
        <v>36</v>
      </c>
      <c r="X11" s="76"/>
      <c r="Y11" s="76"/>
      <c r="Z11" s="101"/>
      <c r="AA11" s="101"/>
      <c r="AB11" s="83"/>
      <c r="AC11" s="100"/>
      <c r="AD11" s="100"/>
      <c r="AE11" s="101"/>
      <c r="AF11" s="101"/>
      <c r="AG11" s="101"/>
      <c r="AH11" s="76"/>
      <c r="AI11" s="76"/>
      <c r="AJ11" s="74"/>
    </row>
    <row r="12" spans="3:36" ht="18" customHeight="1" thickBot="1">
      <c r="C12" s="2" t="s">
        <v>64</v>
      </c>
      <c r="D12" s="44" t="s">
        <v>69</v>
      </c>
      <c r="E12" s="45">
        <f>F45</f>
        <v>2.5000000000000001E-2</v>
      </c>
      <c r="F12" s="22">
        <f>F19*F45/E45</f>
        <v>0.5</v>
      </c>
      <c r="G12" s="25">
        <f t="shared" si="0"/>
        <v>17.5</v>
      </c>
      <c r="H12" s="27"/>
      <c r="I12" s="23" t="str">
        <f t="shared" si="1"/>
        <v>rpoB R Primer (MEP353)</v>
      </c>
      <c r="L12" s="33"/>
      <c r="M12" s="33"/>
      <c r="N12" s="112"/>
      <c r="O12" s="53" t="s">
        <v>45</v>
      </c>
      <c r="P12" s="129" t="s">
        <v>44</v>
      </c>
      <c r="Q12" s="130"/>
      <c r="S12" s="72" t="s">
        <v>94</v>
      </c>
      <c r="T12" s="72" t="s">
        <v>95</v>
      </c>
      <c r="U12" s="72">
        <v>494</v>
      </c>
      <c r="W12" s="40" t="s">
        <v>37</v>
      </c>
      <c r="X12" s="76"/>
      <c r="Y12" s="83"/>
      <c r="Z12" s="83"/>
      <c r="AA12" s="83"/>
      <c r="AB12" s="101"/>
      <c r="AC12" s="101"/>
      <c r="AD12" s="101"/>
      <c r="AE12" s="101"/>
      <c r="AF12" s="101"/>
      <c r="AG12" s="101"/>
      <c r="AH12" s="76"/>
      <c r="AI12" s="76"/>
      <c r="AJ12" s="74"/>
    </row>
    <row r="13" spans="3:36" ht="17" customHeight="1" thickBot="1">
      <c r="C13" s="2" t="s">
        <v>47</v>
      </c>
      <c r="D13" s="21" t="s">
        <v>27</v>
      </c>
      <c r="E13" s="21" t="s">
        <v>24</v>
      </c>
      <c r="F13" s="22">
        <f>F19/2</f>
        <v>10</v>
      </c>
      <c r="G13" s="25">
        <f>F13*$G$8</f>
        <v>350</v>
      </c>
      <c r="H13" s="27"/>
      <c r="I13" s="23" t="str">
        <f>C13</f>
        <v>SensiFAST Probe No-ROX Kit</v>
      </c>
      <c r="L13" s="33"/>
      <c r="M13" s="33"/>
      <c r="N13" s="112"/>
      <c r="O13" s="54" t="s">
        <v>46</v>
      </c>
      <c r="P13" s="131" t="s">
        <v>76</v>
      </c>
      <c r="Q13" s="132"/>
      <c r="W13" s="40" t="s">
        <v>38</v>
      </c>
      <c r="X13" s="76"/>
      <c r="Y13" s="76"/>
      <c r="Z13" s="136" t="s">
        <v>96</v>
      </c>
      <c r="AA13" s="137"/>
      <c r="AB13" s="138"/>
      <c r="AC13" s="100"/>
      <c r="AD13" s="100"/>
      <c r="AE13" s="122" t="s">
        <v>97</v>
      </c>
      <c r="AF13" s="123"/>
      <c r="AG13" s="124"/>
      <c r="AH13" s="76"/>
      <c r="AI13" s="76"/>
      <c r="AJ13" s="74"/>
    </row>
    <row r="14" spans="3:36" ht="18" customHeight="1" thickBot="1">
      <c r="C14" s="97" t="s">
        <v>78</v>
      </c>
      <c r="D14" s="21" t="s">
        <v>48</v>
      </c>
      <c r="E14" s="21" t="s">
        <v>24</v>
      </c>
      <c r="F14" s="1">
        <f>F19/10</f>
        <v>2</v>
      </c>
      <c r="G14" s="91">
        <f>F14*$G$8</f>
        <v>70</v>
      </c>
      <c r="H14" s="79"/>
      <c r="I14" s="23" t="str">
        <f>C14</f>
        <v>SYBR Green I</v>
      </c>
      <c r="L14" s="33"/>
      <c r="M14" s="33"/>
      <c r="N14" s="112"/>
      <c r="O14" s="155" t="s">
        <v>79</v>
      </c>
      <c r="P14" s="155"/>
      <c r="Q14" s="155"/>
      <c r="S14" s="13" t="s">
        <v>75</v>
      </c>
      <c r="W14" s="40" t="s">
        <v>39</v>
      </c>
      <c r="X14" s="76"/>
      <c r="Y14" s="76"/>
      <c r="Z14" s="101"/>
      <c r="AA14" s="76"/>
      <c r="AB14" s="76"/>
      <c r="AC14" s="101"/>
      <c r="AD14" s="101"/>
      <c r="AE14" s="76"/>
      <c r="AF14" s="76"/>
      <c r="AG14" s="76"/>
      <c r="AH14" s="76"/>
      <c r="AI14" s="76"/>
      <c r="AJ14" s="74"/>
    </row>
    <row r="15" spans="3:36" ht="18" customHeight="1" thickBot="1">
      <c r="C15" s="92" t="s">
        <v>81</v>
      </c>
      <c r="D15" s="84" t="s">
        <v>82</v>
      </c>
      <c r="E15" s="31" t="s">
        <v>83</v>
      </c>
      <c r="F15" s="31">
        <v>2</v>
      </c>
      <c r="G15" s="91">
        <f>F15*$G$8</f>
        <v>70</v>
      </c>
      <c r="H15" s="79"/>
      <c r="I15" s="87" t="str">
        <f>C15</f>
        <v>LDNA = 1:1 mix with 2E11c/uL</v>
      </c>
      <c r="N15" s="73"/>
      <c r="O15" s="156"/>
      <c r="P15" s="156"/>
      <c r="Q15" s="156"/>
      <c r="S15" t="s">
        <v>102</v>
      </c>
      <c r="W15" s="40" t="s">
        <v>40</v>
      </c>
      <c r="X15" s="76"/>
      <c r="Y15" s="76"/>
      <c r="Z15" s="149" t="s">
        <v>98</v>
      </c>
      <c r="AA15" s="150"/>
      <c r="AB15" s="151"/>
      <c r="AC15" s="76"/>
      <c r="AD15" s="76"/>
      <c r="AE15" s="152" t="s">
        <v>99</v>
      </c>
      <c r="AF15" s="153"/>
      <c r="AG15" s="154"/>
      <c r="AH15" s="76"/>
      <c r="AI15" s="76"/>
      <c r="AJ15" s="74"/>
    </row>
    <row r="16" spans="3:36" ht="20" customHeight="1" thickBot="1">
      <c r="C16" s="88"/>
      <c r="D16" s="102" t="s">
        <v>101</v>
      </c>
      <c r="E16" s="102" t="s">
        <v>101</v>
      </c>
      <c r="F16" s="89"/>
      <c r="G16" s="90"/>
      <c r="H16" s="28"/>
      <c r="I16" s="30"/>
      <c r="L16" s="68"/>
      <c r="M16" s="68"/>
      <c r="N16" s="73"/>
      <c r="O16" s="156"/>
      <c r="P16" s="156"/>
      <c r="Q16" s="156"/>
      <c r="S16" t="s">
        <v>70</v>
      </c>
      <c r="W16" s="40" t="s">
        <v>41</v>
      </c>
      <c r="X16" s="76"/>
      <c r="Y16" s="76"/>
      <c r="Z16" s="76"/>
      <c r="AA16" s="76"/>
      <c r="AB16" s="76"/>
      <c r="AC16" s="76"/>
      <c r="AD16" s="76"/>
      <c r="AE16" s="76"/>
      <c r="AF16" s="76"/>
      <c r="AG16" s="76"/>
      <c r="AH16" s="76"/>
      <c r="AI16" s="76"/>
      <c r="AJ16" s="74"/>
    </row>
    <row r="17" spans="3:36" ht="17" thickBot="1">
      <c r="C17" s="82" t="s">
        <v>68</v>
      </c>
      <c r="D17" s="103">
        <v>7525000000000</v>
      </c>
      <c r="E17" s="106">
        <f>0.5*D17</f>
        <v>3762500000000</v>
      </c>
      <c r="F17" s="104">
        <f>E17/D17</f>
        <v>0.5</v>
      </c>
      <c r="G17" s="105">
        <f>F17*$G$8</f>
        <v>17.5</v>
      </c>
      <c r="H17" s="82" t="s">
        <v>66</v>
      </c>
      <c r="L17" s="46"/>
      <c r="M17" s="46"/>
      <c r="N17" s="73"/>
      <c r="O17" s="127" t="s">
        <v>80</v>
      </c>
      <c r="P17" s="127"/>
      <c r="Q17" s="127"/>
      <c r="AJ17" s="74"/>
    </row>
    <row r="18" spans="3:36" ht="17" customHeight="1" thickBot="1">
      <c r="C18" s="93" t="s">
        <v>128</v>
      </c>
      <c r="D18" s="85" t="s">
        <v>65</v>
      </c>
      <c r="E18" s="86"/>
      <c r="F18" s="94">
        <v>2</v>
      </c>
      <c r="G18" s="95" t="s">
        <v>5</v>
      </c>
      <c r="H18" s="96" t="s">
        <v>33</v>
      </c>
      <c r="I18" s="43"/>
      <c r="L18" s="46"/>
      <c r="M18" s="46"/>
      <c r="N18" s="73"/>
      <c r="O18" s="127"/>
      <c r="P18" s="127"/>
      <c r="Q18" s="127"/>
      <c r="S18" s="113" t="s">
        <v>100</v>
      </c>
      <c r="AJ18" s="74"/>
    </row>
    <row r="19" spans="3:36">
      <c r="E19" s="17" t="s">
        <v>8</v>
      </c>
      <c r="F19" s="18">
        <v>20</v>
      </c>
      <c r="G19" s="19"/>
      <c r="J19" s="46"/>
      <c r="K19" s="46"/>
      <c r="N19" s="73"/>
      <c r="O19" s="127" t="s">
        <v>77</v>
      </c>
      <c r="P19" s="127"/>
      <c r="Q19" s="127"/>
      <c r="S19">
        <v>1</v>
      </c>
      <c r="T19" s="161" t="s">
        <v>141</v>
      </c>
      <c r="U19" s="161"/>
      <c r="V19" s="161"/>
      <c r="AJ19" s="74"/>
    </row>
    <row r="20" spans="3:36">
      <c r="C20" t="s">
        <v>29</v>
      </c>
      <c r="E20" s="2" t="s">
        <v>7</v>
      </c>
      <c r="F20" s="1">
        <f>SUM(F10:F18)</f>
        <v>20</v>
      </c>
      <c r="G20" s="29">
        <f>SUM(G10:G15)</f>
        <v>612.5</v>
      </c>
      <c r="J20" s="33"/>
      <c r="K20" s="33"/>
      <c r="N20" s="73"/>
      <c r="O20" s="127"/>
      <c r="P20" s="127"/>
      <c r="Q20" s="127"/>
      <c r="S20">
        <v>2</v>
      </c>
      <c r="T20" t="s">
        <v>138</v>
      </c>
      <c r="AJ20" s="74"/>
    </row>
    <row r="21" spans="3:36" ht="17" thickBot="1">
      <c r="C21" t="s">
        <v>32</v>
      </c>
      <c r="E21" s="5" t="s">
        <v>6</v>
      </c>
      <c r="F21" s="6"/>
      <c r="G21" s="7">
        <f>SUM(F10:F15)</f>
        <v>17.5</v>
      </c>
      <c r="J21" s="48"/>
      <c r="K21" s="48"/>
      <c r="N21" s="73"/>
      <c r="S21">
        <v>3</v>
      </c>
      <c r="T21" t="s">
        <v>139</v>
      </c>
      <c r="AJ21" s="74"/>
    </row>
    <row r="22" spans="3:36">
      <c r="C22" t="s">
        <v>104</v>
      </c>
      <c r="J22" s="33"/>
      <c r="K22" s="33"/>
      <c r="N22" s="73"/>
      <c r="S22">
        <v>4</v>
      </c>
      <c r="T22" s="20" t="s">
        <v>140</v>
      </c>
      <c r="AJ22" s="74"/>
    </row>
    <row r="23" spans="3:36" ht="17" thickBot="1">
      <c r="C23" t="s">
        <v>61</v>
      </c>
      <c r="D23" t="s">
        <v>71</v>
      </c>
      <c r="E23" t="s">
        <v>130</v>
      </c>
      <c r="N23" s="36"/>
      <c r="O23" s="114"/>
      <c r="P23" s="114"/>
      <c r="Q23" s="114"/>
      <c r="R23" s="114"/>
      <c r="S23" s="114"/>
      <c r="T23" s="114"/>
      <c r="U23" s="114"/>
      <c r="V23" s="114"/>
      <c r="W23" s="114"/>
      <c r="X23" s="114"/>
      <c r="Y23" s="114"/>
      <c r="Z23" s="114"/>
      <c r="AA23" s="114"/>
      <c r="AB23" s="114"/>
      <c r="AC23" s="114"/>
      <c r="AD23" s="114"/>
      <c r="AE23" s="114"/>
      <c r="AF23" s="114"/>
      <c r="AG23" s="114"/>
      <c r="AH23" s="114"/>
      <c r="AI23" s="114"/>
      <c r="AJ23" s="37"/>
    </row>
    <row r="24" spans="3:36" ht="17" thickBot="1">
      <c r="C24" t="s">
        <v>67</v>
      </c>
      <c r="L24" s="13"/>
      <c r="M24" s="13"/>
      <c r="T24" s="98"/>
    </row>
    <row r="25" spans="3:36">
      <c r="C25" s="20" t="s">
        <v>72</v>
      </c>
      <c r="E25" s="13" t="s">
        <v>131</v>
      </c>
      <c r="N25" s="35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38"/>
      <c r="AJ25" s="39"/>
    </row>
    <row r="26" spans="3:36" ht="17" customHeight="1">
      <c r="C26" s="43" t="s">
        <v>105</v>
      </c>
      <c r="E26" s="20"/>
      <c r="G26" s="34"/>
      <c r="H26" s="34"/>
      <c r="N26" s="73"/>
      <c r="AJ26" s="74"/>
    </row>
    <row r="27" spans="3:36" ht="17" customHeight="1">
      <c r="C27" s="43" t="s">
        <v>106</v>
      </c>
      <c r="F27" s="34"/>
      <c r="G27" s="34"/>
      <c r="H27" s="34"/>
      <c r="N27" s="73"/>
      <c r="O27" t="s">
        <v>134</v>
      </c>
      <c r="Q27" s="13" t="s">
        <v>107</v>
      </c>
      <c r="S27" s="107" t="s">
        <v>136</v>
      </c>
      <c r="AJ27" s="74"/>
    </row>
    <row r="28" spans="3:36" ht="17" customHeight="1">
      <c r="C28" s="20" t="s">
        <v>126</v>
      </c>
      <c r="N28" s="73"/>
      <c r="O28" s="127" t="s">
        <v>108</v>
      </c>
      <c r="AJ28" s="74"/>
    </row>
    <row r="29" spans="3:36" ht="15" customHeight="1" thickBot="1">
      <c r="C29" s="20" t="s">
        <v>129</v>
      </c>
      <c r="N29" s="112"/>
      <c r="O29" s="128"/>
      <c r="P29" s="49" t="s">
        <v>9</v>
      </c>
      <c r="Q29" s="49" t="s">
        <v>10</v>
      </c>
      <c r="S29" t="s">
        <v>25</v>
      </c>
      <c r="V29" s="117" t="s">
        <v>109</v>
      </c>
      <c r="W29" s="109"/>
      <c r="X29" s="110"/>
      <c r="Y29" s="13" t="s">
        <v>75</v>
      </c>
      <c r="Z29" s="110"/>
      <c r="AA29" s="111"/>
      <c r="AB29" s="111"/>
      <c r="AC29" s="111"/>
      <c r="AD29" s="111"/>
      <c r="AE29" s="111"/>
      <c r="AF29" s="111"/>
      <c r="AG29" s="111"/>
      <c r="AH29" s="111"/>
      <c r="AJ29" s="74"/>
    </row>
    <row r="30" spans="3:36" ht="15" customHeight="1">
      <c r="N30" s="73"/>
      <c r="O30" s="50" t="s">
        <v>42</v>
      </c>
      <c r="P30" s="51">
        <v>95</v>
      </c>
      <c r="Q30" s="52">
        <v>8.3333333333333329E-2</v>
      </c>
      <c r="S30" s="99" t="s">
        <v>33</v>
      </c>
      <c r="T30" s="99" t="s">
        <v>84</v>
      </c>
      <c r="U30" s="99" t="s">
        <v>85</v>
      </c>
      <c r="V30" s="99" t="s">
        <v>110</v>
      </c>
      <c r="Y30" t="s">
        <v>102</v>
      </c>
      <c r="AJ30" s="74"/>
    </row>
    <row r="31" spans="3:36">
      <c r="N31" s="73"/>
      <c r="O31" s="55" t="s">
        <v>30</v>
      </c>
      <c r="P31" s="1">
        <v>95</v>
      </c>
      <c r="Q31" s="56">
        <v>3.472222222222222E-3</v>
      </c>
      <c r="S31" s="99" t="s">
        <v>28</v>
      </c>
      <c r="T31" s="99" t="s">
        <v>111</v>
      </c>
      <c r="U31" s="99" t="s">
        <v>111</v>
      </c>
      <c r="V31" s="99" t="s">
        <v>112</v>
      </c>
      <c r="Y31" t="s">
        <v>70</v>
      </c>
      <c r="AJ31" s="74"/>
    </row>
    <row r="32" spans="3:36" ht="17">
      <c r="N32" s="73"/>
      <c r="O32" s="57" t="s">
        <v>31</v>
      </c>
      <c r="P32" s="71">
        <v>57</v>
      </c>
      <c r="Q32" s="56">
        <v>1.3888888888888888E-2</v>
      </c>
      <c r="S32" s="69" t="s">
        <v>86</v>
      </c>
      <c r="T32" s="69" t="s">
        <v>87</v>
      </c>
      <c r="U32" s="69" t="s">
        <v>88</v>
      </c>
      <c r="V32" s="69" t="s">
        <v>113</v>
      </c>
      <c r="AJ32" s="74"/>
    </row>
    <row r="33" spans="3:36">
      <c r="N33" s="73"/>
      <c r="O33" s="58" t="s">
        <v>11</v>
      </c>
      <c r="P33" s="1">
        <v>40</v>
      </c>
      <c r="Q33" s="59"/>
      <c r="S33" s="67" t="s">
        <v>89</v>
      </c>
      <c r="T33" s="67" t="s">
        <v>90</v>
      </c>
      <c r="U33" s="67" t="s">
        <v>91</v>
      </c>
      <c r="V33" s="67" t="s">
        <v>114</v>
      </c>
      <c r="AJ33" s="74"/>
    </row>
    <row r="34" spans="3:36">
      <c r="C34" s="20"/>
      <c r="N34" s="73"/>
      <c r="O34" s="53" t="s">
        <v>115</v>
      </c>
      <c r="P34" s="129" t="s">
        <v>44</v>
      </c>
      <c r="Q34" s="130"/>
      <c r="S34" s="70" t="s">
        <v>92</v>
      </c>
      <c r="T34" s="70" t="s">
        <v>93</v>
      </c>
      <c r="U34" s="70">
        <v>493</v>
      </c>
      <c r="V34" s="70" t="s">
        <v>116</v>
      </c>
      <c r="AJ34" s="74"/>
    </row>
    <row r="35" spans="3:36" ht="15" customHeight="1" thickBot="1">
      <c r="C35" s="20"/>
      <c r="N35" s="73"/>
      <c r="O35" s="54" t="s">
        <v>46</v>
      </c>
      <c r="P35" s="131" t="s">
        <v>76</v>
      </c>
      <c r="Q35" s="132"/>
      <c r="S35" s="72" t="s">
        <v>94</v>
      </c>
      <c r="T35" s="72" t="s">
        <v>95</v>
      </c>
      <c r="U35" s="72">
        <v>494</v>
      </c>
      <c r="V35" s="72" t="s">
        <v>117</v>
      </c>
      <c r="AJ35" s="74"/>
    </row>
    <row r="36" spans="3:36" ht="35" customHeight="1">
      <c r="C36" s="20"/>
      <c r="N36" s="73"/>
      <c r="O36" s="157" t="s">
        <v>118</v>
      </c>
      <c r="P36" s="157"/>
      <c r="Q36" s="157"/>
      <c r="AJ36" s="74"/>
    </row>
    <row r="37" spans="3:36" ht="35" customHeight="1">
      <c r="C37" s="20"/>
      <c r="N37" s="73"/>
      <c r="O37" s="158"/>
      <c r="P37" s="158"/>
      <c r="Q37" s="158"/>
      <c r="AJ37" s="74"/>
    </row>
    <row r="38" spans="3:36" ht="33" customHeight="1">
      <c r="C38" s="20"/>
      <c r="N38" s="73"/>
      <c r="O38" s="158"/>
      <c r="P38" s="158"/>
      <c r="Q38" s="158"/>
      <c r="S38" s="113" t="s">
        <v>100</v>
      </c>
      <c r="AJ38" s="74"/>
    </row>
    <row r="39" spans="3:36">
      <c r="C39" s="20"/>
      <c r="N39" s="73"/>
      <c r="O39" s="158"/>
      <c r="P39" s="158"/>
      <c r="Q39" s="158"/>
      <c r="S39">
        <v>1</v>
      </c>
      <c r="T39" s="20" t="s">
        <v>135</v>
      </c>
      <c r="AJ39" s="74"/>
    </row>
    <row r="40" spans="3:36">
      <c r="C40" s="20"/>
      <c r="N40" s="73"/>
      <c r="O40" s="158"/>
      <c r="P40" s="158"/>
      <c r="Q40" s="158"/>
      <c r="S40">
        <v>2</v>
      </c>
      <c r="T40" t="s">
        <v>119</v>
      </c>
      <c r="AJ40" s="74"/>
    </row>
    <row r="41" spans="3:36">
      <c r="C41" s="20"/>
      <c r="N41" s="73"/>
      <c r="O41" s="158"/>
      <c r="P41" s="158"/>
      <c r="Q41" s="158"/>
      <c r="S41">
        <v>3</v>
      </c>
      <c r="T41" t="s">
        <v>120</v>
      </c>
      <c r="AJ41" s="74"/>
    </row>
    <row r="42" spans="3:36">
      <c r="C42" s="20"/>
      <c r="N42" s="73"/>
      <c r="O42" s="118" t="s">
        <v>121</v>
      </c>
      <c r="P42" s="118"/>
      <c r="Q42" s="118"/>
      <c r="S42">
        <v>4</v>
      </c>
      <c r="T42" t="s">
        <v>122</v>
      </c>
      <c r="AJ42" s="74"/>
    </row>
    <row r="43" spans="3:36" ht="17">
      <c r="C43" s="13" t="s">
        <v>1</v>
      </c>
      <c r="D43" s="13" t="s">
        <v>17</v>
      </c>
      <c r="E43" s="13" t="s">
        <v>18</v>
      </c>
      <c r="F43" s="13" t="s">
        <v>20</v>
      </c>
      <c r="G43" s="13" t="s">
        <v>19</v>
      </c>
      <c r="H43" s="13"/>
      <c r="I43" s="15" t="s">
        <v>16</v>
      </c>
      <c r="K43" s="32" t="s">
        <v>14</v>
      </c>
      <c r="L43" s="13" t="s">
        <v>15</v>
      </c>
      <c r="M43" s="13"/>
      <c r="N43" s="73"/>
      <c r="O43" s="118" t="s">
        <v>123</v>
      </c>
      <c r="P43" s="118"/>
      <c r="Q43" s="118"/>
      <c r="AJ43" s="74"/>
    </row>
    <row r="44" spans="3:36">
      <c r="C44" s="2" t="s">
        <v>63</v>
      </c>
      <c r="D44" s="1">
        <v>100</v>
      </c>
      <c r="E44" s="1">
        <v>10</v>
      </c>
      <c r="F44" s="1">
        <v>0.25</v>
      </c>
      <c r="G44" s="1">
        <f>F44*1000</f>
        <v>250</v>
      </c>
      <c r="H44" s="1"/>
      <c r="I44" s="1">
        <f>($F$19*F44)/E44</f>
        <v>0.5</v>
      </c>
      <c r="K44" s="42"/>
      <c r="L44" s="14" t="s">
        <v>73</v>
      </c>
      <c r="M44" s="12"/>
      <c r="N44" s="73"/>
      <c r="O44" s="159" t="s">
        <v>124</v>
      </c>
      <c r="P44" s="159"/>
      <c r="Q44" s="159"/>
      <c r="T44" s="98"/>
      <c r="AJ44" s="74"/>
    </row>
    <row r="45" spans="3:36">
      <c r="C45" s="2" t="s">
        <v>64</v>
      </c>
      <c r="D45" s="1">
        <v>100</v>
      </c>
      <c r="E45" s="1">
        <v>1</v>
      </c>
      <c r="F45" s="1">
        <v>2.5000000000000001E-2</v>
      </c>
      <c r="G45" s="1">
        <f t="shared" ref="G45" si="2">F45*1000</f>
        <v>25</v>
      </c>
      <c r="H45" s="1"/>
      <c r="I45" s="1">
        <f>($F$19*F45)/E45</f>
        <v>0.5</v>
      </c>
      <c r="K45" s="42"/>
      <c r="L45" s="14" t="s">
        <v>74</v>
      </c>
      <c r="M45" s="12"/>
      <c r="N45" s="73"/>
      <c r="O45" s="159"/>
      <c r="P45" s="159"/>
      <c r="Q45" s="159"/>
      <c r="AJ45" s="74"/>
    </row>
    <row r="46" spans="3:36">
      <c r="N46" s="73"/>
      <c r="O46" s="160" t="s">
        <v>125</v>
      </c>
      <c r="P46" s="160"/>
      <c r="Q46" s="160"/>
      <c r="AJ46" s="74"/>
    </row>
    <row r="47" spans="3:36" ht="36">
      <c r="C47" s="60" t="s">
        <v>49</v>
      </c>
      <c r="D47" s="60" t="s">
        <v>50</v>
      </c>
      <c r="E47" s="60" t="s">
        <v>51</v>
      </c>
      <c r="F47" s="60" t="s">
        <v>52</v>
      </c>
      <c r="G47" s="60" t="s">
        <v>53</v>
      </c>
      <c r="H47" s="60" t="s">
        <v>54</v>
      </c>
      <c r="I47" s="162" t="s">
        <v>55</v>
      </c>
      <c r="J47" s="163"/>
      <c r="K47" s="163"/>
      <c r="L47" s="164"/>
      <c r="M47" s="115"/>
      <c r="N47" s="73"/>
      <c r="O47" s="160"/>
      <c r="P47" s="160"/>
      <c r="Q47" s="160"/>
      <c r="AJ47" s="74"/>
    </row>
    <row r="48" spans="3:36" ht="16" customHeight="1">
      <c r="C48" s="61"/>
      <c r="D48" s="62"/>
      <c r="E48" s="63"/>
      <c r="F48" s="63"/>
      <c r="G48" s="64"/>
      <c r="H48" s="65"/>
      <c r="I48" s="119"/>
      <c r="J48" s="120"/>
      <c r="K48" s="120"/>
      <c r="L48" s="121"/>
      <c r="M48" s="116"/>
      <c r="N48" s="73"/>
      <c r="O48" s="160"/>
      <c r="P48" s="160"/>
      <c r="Q48" s="160"/>
      <c r="AJ48" s="74"/>
    </row>
    <row r="49" spans="3:36" ht="18" thickBot="1">
      <c r="C49" s="61"/>
      <c r="D49" s="66"/>
      <c r="E49" s="66"/>
      <c r="F49" s="66"/>
      <c r="G49" s="64"/>
      <c r="H49" s="61"/>
      <c r="I49" s="119"/>
      <c r="J49" s="120"/>
      <c r="K49" s="120"/>
      <c r="L49" s="121"/>
      <c r="M49" s="116"/>
      <c r="N49" s="36"/>
      <c r="O49" s="114"/>
      <c r="P49" s="114"/>
      <c r="Q49" s="114"/>
      <c r="R49" s="114"/>
      <c r="S49" s="114"/>
      <c r="T49" s="114"/>
      <c r="U49" s="114"/>
      <c r="V49" s="114"/>
      <c r="W49" s="114"/>
      <c r="X49" s="114"/>
      <c r="Y49" s="114"/>
      <c r="Z49" s="114"/>
      <c r="AA49" s="114"/>
      <c r="AB49" s="114"/>
      <c r="AC49" s="114"/>
      <c r="AD49" s="114"/>
      <c r="AE49" s="114"/>
      <c r="AF49" s="114"/>
      <c r="AG49" s="114"/>
      <c r="AH49" s="114"/>
      <c r="AI49" s="114"/>
      <c r="AJ49" s="37"/>
    </row>
    <row r="50" spans="3:36">
      <c r="C50" t="s">
        <v>62</v>
      </c>
    </row>
    <row r="51" spans="3:36">
      <c r="C51" t="s">
        <v>56</v>
      </c>
    </row>
    <row r="55" spans="3:36" ht="16" customHeight="1"/>
    <row r="60" spans="3:36">
      <c r="C60" s="80" t="s">
        <v>57</v>
      </c>
    </row>
    <row r="61" spans="3:36" ht="37" customHeight="1">
      <c r="C61" s="80" t="s">
        <v>59</v>
      </c>
    </row>
    <row r="67" spans="2:2">
      <c r="B67" s="16"/>
    </row>
    <row r="68" spans="2:2">
      <c r="B68" s="16"/>
    </row>
  </sheetData>
  <mergeCells count="27">
    <mergeCell ref="I47:L47"/>
    <mergeCell ref="P35:Q35"/>
    <mergeCell ref="O36:Q41"/>
    <mergeCell ref="O44:Q45"/>
    <mergeCell ref="O46:Q48"/>
    <mergeCell ref="T19:V19"/>
    <mergeCell ref="C6:D6"/>
    <mergeCell ref="C7:D7"/>
    <mergeCell ref="F7:G7"/>
    <mergeCell ref="H9:I9"/>
    <mergeCell ref="H2:I8"/>
    <mergeCell ref="I48:L48"/>
    <mergeCell ref="I49:L49"/>
    <mergeCell ref="AE13:AG13"/>
    <mergeCell ref="E4:E8"/>
    <mergeCell ref="O6:O7"/>
    <mergeCell ref="P12:Q12"/>
    <mergeCell ref="P13:Q13"/>
    <mergeCell ref="Z10:AB10"/>
    <mergeCell ref="Z13:AB13"/>
    <mergeCell ref="Z15:AB15"/>
    <mergeCell ref="AE15:AG15"/>
    <mergeCell ref="O14:Q16"/>
    <mergeCell ref="O17:Q18"/>
    <mergeCell ref="O19:Q20"/>
    <mergeCell ref="O28:O29"/>
    <mergeCell ref="P34:Q34"/>
  </mergeCells>
  <phoneticPr fontId="10" type="noConversion"/>
  <pageMargins left="0.7" right="0.7" top="0.75" bottom="0.75" header="0.3" footer="0.3"/>
  <pageSetup scale="41" orientation="portrait" copies="2" r:id="rId1"/>
</worksheet>
</file>

<file path=docMetadata/LabelInfo.xml><?xml version="1.0" encoding="utf-8"?>
<clbl:labelList xmlns:clbl="http://schemas.microsoft.com/office/2020/mipLabelMetadata">
  <clbl:label id="{ba5a7f39-e3be-4ab3-b450-67fa80faecad}" enabled="0" method="" siteId="{ba5a7f39-e3be-4ab3-b450-67fa80faecad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SensiFAST orig</vt:lpstr>
      <vt:lpstr>'SensiFAST orig'!Print_Area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Malofsky</dc:creator>
  <cp:lastModifiedBy>Malofsky, Nicole A</cp:lastModifiedBy>
  <cp:lastPrinted>2024-12-03T22:36:50Z</cp:lastPrinted>
  <dcterms:created xsi:type="dcterms:W3CDTF">2021-07-14T19:35:26Z</dcterms:created>
  <dcterms:modified xsi:type="dcterms:W3CDTF">2025-01-22T17:59:33Z</dcterms:modified>
</cp:coreProperties>
</file>