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defaultThemeVersion="166925"/>
  <mc:AlternateContent xmlns:mc="http://schemas.openxmlformats.org/markup-compatibility/2006">
    <mc:Choice Requires="x15">
      <x15ac:absPath xmlns:x15ac="http://schemas.microsoft.com/office/spreadsheetml/2010/11/ac" url="/Users/malofsna/Haselton-Wright Dropbox/Nicole Malofsky/4. Lab Publications/1. In Preparation/24 Malofsky I491/Data Repository/Tuning Probe Conc - Supplement/Expt 295/"/>
    </mc:Choice>
  </mc:AlternateContent>
  <xr:revisionPtr revIDLastSave="0" documentId="13_ncr:1_{E8AF8601-13CB-6F4D-83DD-30C313198FD8}" xr6:coauthVersionLast="47" xr6:coauthVersionMax="47" xr10:uidLastSave="{00000000-0000-0000-0000-000000000000}"/>
  <bookViews>
    <workbookView xWindow="7260" yWindow="6140" windowWidth="32100" windowHeight="17560" firstSheet="2" activeTab="2" xr2:uid="{00000000-000D-0000-FFFF-FFFF00000000}"/>
  </bookViews>
  <sheets>
    <sheet name="SensiFAST orig" sheetId="22" r:id="rId1"/>
    <sheet name="6x EvaG SensiFAST Probe no rox" sheetId="20" r:id="rId2"/>
    <sheet name="Q5 High Fidelity Hot Start"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0" i="22" l="1"/>
  <c r="AV38" i="22" l="1"/>
  <c r="AV43" i="22" s="1"/>
  <c r="AU38" i="22"/>
  <c r="AU43" i="22" s="1"/>
  <c r="BB24" i="22"/>
  <c r="BA24" i="22"/>
  <c r="BB19" i="22"/>
  <c r="BA19" i="22"/>
  <c r="BB14" i="22"/>
  <c r="BA14" i="22"/>
  <c r="G17" i="22"/>
  <c r="G15" i="22"/>
  <c r="I15" i="22"/>
  <c r="E12" i="22" l="1"/>
  <c r="F14" i="22" l="1"/>
  <c r="G14" i="22" s="1"/>
  <c r="I14" i="22"/>
  <c r="I45" i="22"/>
  <c r="G45" i="22"/>
  <c r="I44" i="22"/>
  <c r="G44" i="22"/>
  <c r="I13" i="22"/>
  <c r="F13" i="22"/>
  <c r="G13" i="22" s="1"/>
  <c r="I12" i="22"/>
  <c r="F12" i="22"/>
  <c r="I11" i="22"/>
  <c r="F11" i="22"/>
  <c r="E11" i="22"/>
  <c r="I10" i="22"/>
  <c r="G11" i="22" l="1"/>
  <c r="F10" i="22"/>
  <c r="F20" i="22" s="1"/>
  <c r="G12" i="22"/>
  <c r="G10" i="22" l="1"/>
  <c r="G21" i="22"/>
  <c r="F15" i="20" l="1"/>
  <c r="L45" i="20"/>
  <c r="I45" i="20"/>
  <c r="L44" i="20"/>
  <c r="I44" i="20"/>
  <c r="L43" i="20"/>
  <c r="I43" i="20"/>
  <c r="L42" i="20"/>
  <c r="I42" i="20"/>
  <c r="L41" i="20"/>
  <c r="I41" i="20"/>
  <c r="L40" i="20"/>
  <c r="I40" i="20"/>
  <c r="I39" i="20"/>
  <c r="I25" i="20"/>
  <c r="G25" i="20"/>
  <c r="I24" i="20"/>
  <c r="G24" i="20"/>
  <c r="I15" i="20"/>
  <c r="I14" i="20"/>
  <c r="F14" i="20"/>
  <c r="G14" i="20" s="1"/>
  <c r="I12" i="20"/>
  <c r="F12" i="20"/>
  <c r="G12" i="20" s="1"/>
  <c r="E12" i="20"/>
  <c r="I11" i="20"/>
  <c r="F11" i="20"/>
  <c r="G11" i="20" s="1"/>
  <c r="E11" i="20"/>
  <c r="I10" i="20"/>
  <c r="F10" i="20" l="1"/>
  <c r="F20" i="20" s="1"/>
  <c r="G15" i="20"/>
  <c r="G10" i="20" l="1"/>
  <c r="G20" i="20" s="1"/>
  <c r="G21" i="20"/>
  <c r="F10" i="9" l="1"/>
  <c r="F14" i="9"/>
  <c r="F12" i="9"/>
  <c r="F11" i="9"/>
  <c r="F13" i="9"/>
  <c r="I40" i="9"/>
  <c r="I39" i="9"/>
  <c r="I36" i="9"/>
  <c r="G36" i="9"/>
  <c r="C36" i="9"/>
  <c r="I35" i="9"/>
  <c r="G35" i="9"/>
  <c r="C35" i="9"/>
  <c r="I34" i="9"/>
  <c r="G34" i="9"/>
  <c r="C34" i="9"/>
  <c r="I14" i="9"/>
  <c r="G14" i="9"/>
  <c r="I13" i="9"/>
  <c r="G13" i="9"/>
  <c r="I12" i="9"/>
  <c r="G12" i="9"/>
  <c r="E12" i="9"/>
  <c r="I11" i="9"/>
  <c r="G11" i="9"/>
  <c r="E11" i="9"/>
  <c r="I10" i="9"/>
  <c r="G20" i="9" l="1"/>
  <c r="F19" i="9"/>
  <c r="G10" i="9"/>
  <c r="G19" i="9" s="1"/>
</calcChain>
</file>

<file path=xl/sharedStrings.xml><?xml version="1.0" encoding="utf-8"?>
<sst xmlns="http://schemas.openxmlformats.org/spreadsheetml/2006/main" count="466" uniqueCount="312">
  <si>
    <t>Date</t>
  </si>
  <si>
    <t>Component</t>
  </si>
  <si>
    <t># of Samples</t>
  </si>
  <si>
    <t># of Rxns</t>
  </si>
  <si>
    <t>Nuclease-free water</t>
  </si>
  <si>
    <t>Add sep</t>
  </si>
  <si>
    <t>vol/tube</t>
  </si>
  <si>
    <t>sum</t>
  </si>
  <si>
    <t>total volume</t>
  </si>
  <si>
    <t>Temp (ºC)</t>
  </si>
  <si>
    <t>Time (mm:ss)</t>
  </si>
  <si>
    <t># of cycles</t>
  </si>
  <si>
    <t>Single Rxn Vol (uL)</t>
  </si>
  <si>
    <t>Full Rxn Vol (uL)</t>
  </si>
  <si>
    <t>Sequence</t>
  </si>
  <si>
    <t>Source</t>
  </si>
  <si>
    <t>Volume (uL) added per rxn</t>
  </si>
  <si>
    <t>[Stock] (uM)</t>
  </si>
  <si>
    <t>[Working] (uM)</t>
  </si>
  <si>
    <t>[Rxn] (nM)</t>
  </si>
  <si>
    <t>[Rxn] (uM)</t>
  </si>
  <si>
    <t>[Working]</t>
  </si>
  <si>
    <t>[Stock = 10 uM = below]</t>
  </si>
  <si>
    <t>Serial Soln Added</t>
  </si>
  <si>
    <t>Rxn Copy Count for 2uL Addn</t>
  </si>
  <si>
    <t>Sample groups by copies per rxn (2 x NUMBER)</t>
  </si>
  <si>
    <t>1-3</t>
  </si>
  <si>
    <t>4-6</t>
  </si>
  <si>
    <t>Expt #</t>
  </si>
  <si>
    <t>[Final Rxn uM]</t>
  </si>
  <si>
    <t>Initial denaturation</t>
  </si>
  <si>
    <t>Check off Component</t>
  </si>
  <si>
    <t>7-9</t>
  </si>
  <si>
    <t>Group #</t>
  </si>
  <si>
    <t>* ADD NOTE TO SAVE SAMPLES AFTER RUN!! *</t>
  </si>
  <si>
    <t>50X</t>
  </si>
  <si>
    <t>1X</t>
  </si>
  <si>
    <t>10^6 copies/uL</t>
  </si>
  <si>
    <t>10^6</t>
  </si>
  <si>
    <t>2*10^6</t>
  </si>
  <si>
    <t>Polymerase</t>
  </si>
  <si>
    <t>dU Tolerable</t>
  </si>
  <si>
    <t>10 uM</t>
  </si>
  <si>
    <t>2X</t>
  </si>
  <si>
    <t>Adjustments</t>
  </si>
  <si>
    <t>NTC</t>
  </si>
  <si>
    <t>Lock Ring</t>
  </si>
  <si>
    <t>15 min UV light in clean hood</t>
  </si>
  <si>
    <t>Melt / Denaturation (Cycling A)</t>
  </si>
  <si>
    <t>Anneal / Extension (Cycling B) *acquire*</t>
  </si>
  <si>
    <t>Thermo SYBR Green I (S32717A)</t>
  </si>
  <si>
    <t>LOT #2475373</t>
  </si>
  <si>
    <t>Location: -20C, Nicole's DNA FluA/RSV Amplicon Box</t>
  </si>
  <si>
    <t>----</t>
  </si>
  <si>
    <t>No</t>
  </si>
  <si>
    <t>Luna 3003</t>
  </si>
  <si>
    <t xml:space="preserve"> - </t>
  </si>
  <si>
    <t>PCR instrument = left rotorgene</t>
  </si>
  <si>
    <t>* acquire at green 6, green 8</t>
  </si>
  <si>
    <t>Clean hood = left, target bench = left</t>
  </si>
  <si>
    <t>Prep NTC in clean room ON COLD BLOCK</t>
  </si>
  <si>
    <t>R Primer Flu A CDC (ML160)</t>
  </si>
  <si>
    <t>F Primer Flu A CDC (ML159)</t>
  </si>
  <si>
    <t>5' - GAC CRA TCC TGT CAC CTC TGA C - 3'</t>
  </si>
  <si>
    <t>ML159 Influenza A CDC F-primer - Ref 201555440</t>
  </si>
  <si>
    <t>ML160 Influenza A CDC R-primer - Ref 201555441</t>
  </si>
  <si>
    <t>5' - AGG GCA TTY TGG ACA AAK CGT CTA - 3'</t>
  </si>
  <si>
    <t>FluA 106 bp DNA Amplicon</t>
  </si>
  <si>
    <t>Target</t>
  </si>
  <si>
    <t>FluA DNA Amp</t>
  </si>
  <si>
    <t>U-FluA DNA Amp</t>
  </si>
  <si>
    <t>Yes</t>
  </si>
  <si>
    <t>Target = FluA DNA Amplicon vs. E96 U-FluA</t>
  </si>
  <si>
    <t>Layout of Target Cold Block</t>
  </si>
  <si>
    <t>E96 U-FluA DNA Amplicon (est 50/50 T/U subs via Luna 3003, new 12/1/22 aliq of 10^6 via E97 calcs)</t>
  </si>
  <si>
    <t>KAPA HIFI</t>
  </si>
  <si>
    <t>Melt Analysis *acquire*</t>
  </si>
  <si>
    <t>Extension (Cycling C)</t>
  </si>
  <si>
    <t>Final Extension</t>
  </si>
  <si>
    <t>MEP056 - 10/27/2021 - #315089050 - Spec sheet date 2021 Oct 19 - 10^6 c/uL with 11/1/21 dT's</t>
  </si>
  <si>
    <t>5' - GAC CAA TCC TGT CAC CTC TGA CTA AGG CGA TTT TAG GAT TTG TGT TCA CGC TCA CCG TGC CCA GTG AGC GAG GAC TGC AGC GTA GAC GCT TTG TCC AGA ATG CCC T - 3'</t>
  </si>
  <si>
    <t>Product Tube A1 from Expt 96 with MEP056 with dT's - seq is same as above with estimated 50/50 T/U subs via Luna 3003 from Expt 96 using 10^6 MEP056 (sub 13 of 27 T's for U's)</t>
  </si>
  <si>
    <t>5' - GAC CAA UCC TGU CAC CTC UGA CTA AGG CGA UTU TAG GAU TUG TGU TCA CGC UCA CCG TGC CCA GUG AGC GAG GAC TGC AGC GUA GAC GCT UTG UCC AGA ATG CCC T - 3'</t>
  </si>
  <si>
    <t>10</t>
  </si>
  <si>
    <t>11</t>
  </si>
  <si>
    <t>https://www.neb.com/products/m0493-q5-hot-start-high-fidelity-dna-polymerase#Product%20Information</t>
  </si>
  <si>
    <t>OKAY at ROOM TEMP for CLEAN PREP</t>
  </si>
  <si>
    <t>EXPT 101: Q5 Hot Start 3x each NTC, U, NonU  vs. Luna 3003 1x each U, NonU</t>
  </si>
  <si>
    <t>Kit = Q5 Hot Start High Fidelity Master Mix (M0494S)</t>
  </si>
  <si>
    <t>LOT = #10151237</t>
  </si>
  <si>
    <t>Q5 Hot Start High-Fidelity MM (M0494S) LOT #10151237 opened 12/12/22</t>
  </si>
  <si>
    <t>Q5 Hot Start High-Fidelity MM (M0494S)</t>
  </si>
  <si>
    <t>FluA DNA 10^6 dT-21 aliq - 12/5/22</t>
  </si>
  <si>
    <t>U-FluA aliq - 12/1/22</t>
  </si>
  <si>
    <t>* Per NEB Tm Calc, Anneal at 67C (v 55C)</t>
  </si>
  <si>
    <t>Q5 Hot Start Details</t>
  </si>
  <si>
    <t>Q5 Hot Start Anneal via NEB Tm Calculator</t>
  </si>
  <si>
    <t>https://tmcalculator.neb.com/#!/main</t>
  </si>
  <si>
    <t>FluA Tm with Luna is 55C (E56) -  NEB Tm Calc recs 67C Anneal Tm (see screenshots below), pick max times on range, 30s extension/cycle for &lt;1kb target</t>
  </si>
  <si>
    <t>101 - Q5 Hot Start High-Fidelity MM</t>
  </si>
  <si>
    <t>A</t>
  </si>
  <si>
    <t>B</t>
  </si>
  <si>
    <t>C</t>
  </si>
  <si>
    <t>D</t>
  </si>
  <si>
    <t>E</t>
  </si>
  <si>
    <t>F</t>
  </si>
  <si>
    <t>G</t>
  </si>
  <si>
    <t>H</t>
  </si>
  <si>
    <t>20X</t>
  </si>
  <si>
    <t>katG F Primer (Set 2 - 56bp amp, MEP176)</t>
  </si>
  <si>
    <t>katG R Primer (Set 2 - 56bp amp, MEP177)</t>
  </si>
  <si>
    <t>CAC CGG AAC CGG TAA GG</t>
  </si>
  <si>
    <t>MEP176</t>
  </si>
  <si>
    <t>TGT TCG TCC ATA CGA CCT C</t>
  </si>
  <si>
    <t>MEP177</t>
  </si>
  <si>
    <t>ATC TGG TCG GCC CCG AAC CCG AGG CTG CTC CGC TGG AGC AGA TGG GCT TGG GCT GGA AGA GCT CGT ATG GCA CCG GAA CCG GTA AGG ACG CGA TCA CCA GCG GCA TCG AGG TCG TAT GGA CGA ACA CCC CGA CGA AAT GGG ACA ACA GTT TCC TCG AGA TCC TGT ACG GCT ACG AGT GGG AGC TGA CGA AGA GCC CTG CT</t>
  </si>
  <si>
    <t>katG F Primer (MEP176)</t>
  </si>
  <si>
    <t>katG R Primer (MEP177)</t>
  </si>
  <si>
    <t>katG WT DNA Amplicon (MEP183)</t>
  </si>
  <si>
    <t xml:space="preserve">MEP184 katG S315T (G944C) </t>
  </si>
  <si>
    <t>ctcgtatgg/caccggaaccggtaagg/acgcgatcaccaCcggcatc/gaggtcgtatggacgaaca/ccccgacgaaatgggacaacagtt</t>
  </si>
  <si>
    <t>Location: -20C, katG Amplicon Box 2/16/23</t>
  </si>
  <si>
    <t>Note w/r to mutants: // represent fwd and rev primer locations for MEP176/177, capital letter is SNP</t>
  </si>
  <si>
    <t>MEP188 katG S315G (A943G)</t>
  </si>
  <si>
    <t>ctcgtatgg/caccggaaccggtaagg/acgcgatcaccGgcggcatc/gaggtcgtatggacgaaca/ccccgacgaaatgggacaacagtt</t>
  </si>
  <si>
    <t xml:space="preserve">MEP189 katG S315L (AGC to CTC via A943C + G944T) </t>
  </si>
  <si>
    <t xml:space="preserve">ctcgtatgg/caccggaaccggtaagg/acgcgatcaccCTcggcatc/gaggtcgtatggacgaaca/ccccgacgaaatgggacaacagtt </t>
  </si>
  <si>
    <t>MEP183 katG WT</t>
  </si>
  <si>
    <t>Red: WT MEP183</t>
  </si>
  <si>
    <t xml:space="preserve">Green: MEP184 S315T (G944C) </t>
  </si>
  <si>
    <t>Purple: MEP188 S315G (A943G)</t>
  </si>
  <si>
    <t xml:space="preserve">MEP189 S315L (AGC-&gt;CTC via A943C, G944T) </t>
  </si>
  <si>
    <t xml:space="preserve">Pink: MEP185 S315N (G944A) </t>
  </si>
  <si>
    <t xml:space="preserve">Turq: MEP186 S315I (G944T) </t>
  </si>
  <si>
    <t>Black: NTC</t>
  </si>
  <si>
    <t xml:space="preserve">Orange: MEP187 S315R (C945A) </t>
  </si>
  <si>
    <t>MEP185 S315N (G944A)</t>
  </si>
  <si>
    <t>ctcgtatgg/caccggaaccggtaagg/acgcgatcaccaAcggcatc/gaggtcgtatggacgaaca/ccccgacgaaatgggacaacagtt</t>
  </si>
  <si>
    <t xml:space="preserve">MEP186 S315I (G944T) </t>
  </si>
  <si>
    <t xml:space="preserve">MEP187 S315R (C945A) </t>
  </si>
  <si>
    <t>ctcgtatgg/caccggaaccggtaagg/acgcgatcaccaTcggcatc/gaggtcgtatggacgaaca/ccccgacgaaatgggacaacagtt</t>
  </si>
  <si>
    <t>ctcgtatgg/caccggaaccggtaagg/acgcgatcaccagAggcatc/gaggtcgtatggacgaaca/ccccgacgaaatgggacaacagtt</t>
  </si>
  <si>
    <t>Polymerase Activation</t>
  </si>
  <si>
    <t>Grp #</t>
  </si>
  <si>
    <t>Melt Analysis *aquire org/gr*</t>
  </si>
  <si>
    <t>Anneal / Extension (Cycling B) *acquire gr*</t>
  </si>
  <si>
    <t>Stored in L-DNA Biomers Box with white label</t>
  </si>
  <si>
    <t>Stock at 100uM in TE</t>
  </si>
  <si>
    <t>katG L-DNA Mix: (1.25uL of pink TXR fluor stock) + (3.125 uL of purple quencher stock) + (95.625uL H2O) = (100uL of katG L-DNA mix for 1uL per 20uL rxn)</t>
  </si>
  <si>
    <t xml:space="preserve">Fluor: 23FEB_katGf56_TXR - pink soln </t>
  </si>
  <si>
    <t>Quencher: 23FEB_katG_56_Rcm - purple soln</t>
  </si>
  <si>
    <t>How to prep katG L-DNA Mix</t>
  </si>
  <si>
    <t>Kit = SensiFAST Probe No-ROX Kit (BIO-86005)</t>
  </si>
  <si>
    <t>SensiFAST Probe No-ROX Mix</t>
  </si>
  <si>
    <t>65C to 95C</t>
  </si>
  <si>
    <t>* Quant: acq SYBR on quant for both melts and pcr * - no LDNA so no orange here</t>
  </si>
  <si>
    <t>Plate</t>
  </si>
  <si>
    <t>D2-4</t>
  </si>
  <si>
    <t>D5-7</t>
  </si>
  <si>
    <t>D8-10</t>
  </si>
  <si>
    <t>E5-7</t>
  </si>
  <si>
    <t>No LDNA - no Premelt</t>
  </si>
  <si>
    <t xml:space="preserve">No passive reference on quant settings! </t>
  </si>
  <si>
    <t>182 - SensiFAST Probe No-ROX Kit</t>
  </si>
  <si>
    <t>LOT = # SFPN-222307A</t>
  </si>
  <si>
    <t>Intercalating Dye</t>
  </si>
  <si>
    <t>1) How can we increase the D to L-DNA ratio? Goal = increase product D-DNA (want ideal 10D:1L ratio)</t>
  </si>
  <si>
    <t xml:space="preserve">2) Is fluorescence linear with copies? Varies by intercalating dye? </t>
  </si>
  <si>
    <t>- Even if D:L ratio is higher, might not be able to detect it - bc signal doesn’t increase too much with more copies</t>
  </si>
  <si>
    <t xml:space="preserve">- Test fluorescence of increasing [intercalator] across dif dyes </t>
  </si>
  <si>
    <t xml:space="preserve">3) How low can your [L-DNA] go with other different intercalators? </t>
  </si>
  <si>
    <t>- Saw dropoff for EvaGreen below 1E11 on Expt 171</t>
  </si>
  <si>
    <t>- Increase [primer], kit allows 300nM-1uM</t>
  </si>
  <si>
    <t>- Increase activation time, kit allows 2-5min at 95C</t>
  </si>
  <si>
    <t>- Increase extension time, kit allows 20-50s at anneal temp</t>
  </si>
  <si>
    <t>- Increase [polymerase] -- not possible with kit</t>
  </si>
  <si>
    <t>SensiFAST Probe No-ROX Kit (BIO-86005): LOT = # SFPN-222307A, o: 3/3/23</t>
  </si>
  <si>
    <t>dNTP Solution, 10mM (BioRad Control, 1254199): 10002068 RevA</t>
  </si>
  <si>
    <t>EvaGreen (Biotium, 31000): LOT = # 23E0109, 20X in water</t>
  </si>
  <si>
    <t>SYBR Green I (Thermo, S32717A): LOT #2475373 From E72, 50X in water prep 6/29/22</t>
  </si>
  <si>
    <t>LC Green Plus (BioFire, BCHM-ASY-0005): LOT = # 320122, 10X in 10mM Tris-HCl, op 3/3/23, stored in ClRm FridgeB</t>
  </si>
  <si>
    <t>L-DNA WT katG with F/Q at 1:1 ratio - 4/10/23 prep (1.25uL F, 1.25uL R, 97.5uL H2O)</t>
  </si>
  <si>
    <t>Deoxynucleotide Mix, 10mM (Sigma, D7295-2ML): LOT = WXBD4564V, o: 9/16/22, 10 mM each of UltraPure dATP, dCTP, dGTP, and TTP sodium salts in MG water</t>
  </si>
  <si>
    <t>- Increase [dNTPs] -- add separately, typically 200uM=0.2mM/rxn</t>
  </si>
  <si>
    <t>- Try different intercalators: EvaGreen, LCGreen, SYBR</t>
  </si>
  <si>
    <t>iProof High-Fidelity DNA Polymerase (BioRad, 172-5301): LOT = Control 1254116, 10002059 Rev A</t>
  </si>
  <si>
    <t>- Use a la carte kit</t>
  </si>
  <si>
    <t xml:space="preserve">Questions to Address per 5/24 chat with Rick: </t>
  </si>
  <si>
    <t>Reagent Options</t>
  </si>
  <si>
    <t>A: standard</t>
  </si>
  <si>
    <t>B: 2x [primer]</t>
  </si>
  <si>
    <t>C: 10X [polymerase]</t>
  </si>
  <si>
    <t>D: 10X [EvaGreen]</t>
  </si>
  <si>
    <t>katG WT 10^8</t>
  </si>
  <si>
    <t>3 replicates per group, 10^8</t>
  </si>
  <si>
    <t>C2-4</t>
  </si>
  <si>
    <t>C5-7</t>
  </si>
  <si>
    <t>C8-10</t>
  </si>
  <si>
    <t>F5-7</t>
  </si>
  <si>
    <t>Target = KatG D-DNA WT MEP183 @10^8 c/uL</t>
  </si>
  <si>
    <t>6X</t>
  </si>
  <si>
    <t>6X EvaG</t>
  </si>
  <si>
    <t>PCR instrument = Quant</t>
  </si>
  <si>
    <t>95C to 50C</t>
  </si>
  <si>
    <t>Anneal / Hybridiization of L-DNA *aquire*</t>
  </si>
  <si>
    <t>Melt Analysis *aquire*</t>
  </si>
  <si>
    <t>SensiFAST Probe No-ROX Kit</t>
  </si>
  <si>
    <t>10X</t>
  </si>
  <si>
    <t>DNA</t>
  </si>
  <si>
    <t>Classification</t>
  </si>
  <si>
    <t>AA Change</t>
  </si>
  <si>
    <t>Base Change</t>
  </si>
  <si>
    <t>ID</t>
  </si>
  <si>
    <t>Oligo Length</t>
  </si>
  <si>
    <t>Oligo Sequence</t>
  </si>
  <si>
    <t>Note w/r to mutants: SNP underlined in red</t>
  </si>
  <si>
    <t>Using LDNA ss LDNA stock - at roughly 7.525E12c/uL via non-naodropped p28 E206 guided F/R dilutions on 9/26 --&gt; nb5 p12 total conc from 100nM primer is 1.204E12c - equates to 6.02E11c each FWD/REV **stored in clean room freezer!</t>
  </si>
  <si>
    <t>PCR + post-melt: 0.025C/s on continuous melt per literature support</t>
  </si>
  <si>
    <t>10/2+10/3+11/29/23 prep 1-3 FQ LDNA (7.525E11c FWD) - 1-3 with 1E11c FWD via (39.87uL 1-3 7.525E11c 10/2/23) + (260.13uL water)</t>
  </si>
  <si>
    <t>LOT = # SFPN-323308A</t>
  </si>
  <si>
    <t>SensiFAST Probe No-ROX Kit (BIO-86005)</t>
  </si>
  <si>
    <t>Location: -20C, rpob - I491 F pink box from 6/3/24</t>
  </si>
  <si>
    <t>rpoB F Primer (MEP352)</t>
  </si>
  <si>
    <t>rpoB R Primer (MEP353)</t>
  </si>
  <si>
    <t>7.525E12 c/uL</t>
  </si>
  <si>
    <t>10^6 c/uL</t>
  </si>
  <si>
    <t>Probe</t>
  </si>
  <si>
    <t>LC Green Plus (BioFire Cat # BCHM-ASY-0005, LOT 302124), 10X in 10mM Tris-HCl, o 6/20/24, stored in ClRm FridgeB</t>
  </si>
  <si>
    <t>Blocked Melt Probe = MEP477 (C3+ rpoB WT @ I491)</t>
  </si>
  <si>
    <t>1 uM</t>
  </si>
  <si>
    <t>Add 1uL probe (7.525E12c/uL) per rxn</t>
  </si>
  <si>
    <t>Add 2uL target (10^6c/uL) or 2uL water per rxn</t>
  </si>
  <si>
    <t>8/30/24 L-DNA dilutions of 4E12c/uL from 100uM stocks</t>
  </si>
  <si>
    <t>Want 4E11, 2E11, 1E11 copies per rxn</t>
  </si>
  <si>
    <t xml:space="preserve"> ---- will turn into E11 copies per rxn bc (2uL LDNA / 20uL rxn) * (4E12c LDNA/uL) = 4E11c LDNA/rxn</t>
  </si>
  <si>
    <t>Making 1-1 Ratio for 4E11c per strand in rxn</t>
  </si>
  <si>
    <t>5uL per strand @ 4E12c/uL into 90uL water</t>
  </si>
  <si>
    <t>uL fwd</t>
  </si>
  <si>
    <t>c/uL fwd</t>
  </si>
  <si>
    <t>uL rcomp</t>
  </si>
  <si>
    <t>c/uL rcomp</t>
  </si>
  <si>
    <t>total volume uL</t>
  </si>
  <si>
    <t>c/2uL total soln fwd</t>
  </si>
  <si>
    <t>c/2uL total soln rcomp</t>
  </si>
  <si>
    <t xml:space="preserve"> = 2E11 c/1uL</t>
  </si>
  <si>
    <t>Making 1-1 Ratio for 2E11c per strand in rxn</t>
  </si>
  <si>
    <t>5uL per strand @ 4E12c/uL into 190uL water</t>
  </si>
  <si>
    <t xml:space="preserve"> = 1E11 c/1uL</t>
  </si>
  <si>
    <t>Making 1-1 Ratio for 1E11c per strand in rxn</t>
  </si>
  <si>
    <t>5uL per strand @ 4E12c/uL into 390uL water</t>
  </si>
  <si>
    <t xml:space="preserve"> = 0.5E11 c/1uL</t>
  </si>
  <si>
    <t>LOT = # SFPN-323412A</t>
  </si>
  <si>
    <t>SYBR Green I nucleic acid gel stain (Signa S9430_0.5ML) 10,000X in DMSO - LOT #SLBD8080V</t>
  </si>
  <si>
    <t>8/19/24 prep 10X SYBR via 1uL 10,000X into 999uL water</t>
  </si>
  <si>
    <t>MEP352</t>
  </si>
  <si>
    <t>MEP353</t>
  </si>
  <si>
    <t>9/2 prep I491 WT LDNA TXR 5' FWD and unlabeled REV as 1-1 ratio of strands at 2E11 or 1E11 or 0.5E11 c/uL per strand in water</t>
  </si>
  <si>
    <t>Per Rxn</t>
  </si>
  <si>
    <t>8/30 prep I491 WT LDNA TXR 5' FWD and unlabeled REV as 100uM in 1X TE, single strand as 4E12c/uL in water, 1-1 ratios with 2E11 or 1E11 or 0.5E11 c/uL per strand in water</t>
  </si>
  <si>
    <t>65C to 90C</t>
  </si>
  <si>
    <t>Melt: 1.6C/s  to 95C 2m, 0.1C/s  to 50C 15s, 1.6C/s to 65C 1m, 0.025C/s acq continuous to 90C 15s</t>
  </si>
  <si>
    <t>Target = WT Geneblock (MEP491-2) @ 10^6c/uL vs water (NTC)</t>
  </si>
  <si>
    <t>SYBR Green I</t>
  </si>
  <si>
    <t>9/3 prep I491 WT LDNA TXR 5' FWD and unlabeled REV as 1-1 ratio of strands at 2.5E10 or 1.25E10 or 6.25E9 c/uL per strand in water</t>
  </si>
  <si>
    <t xml:space="preserve">9/3/24 L-DNA dilutions of 0.5E11c/uL (aka 5E10c/uL) each strand 1-1 </t>
  </si>
  <si>
    <t>Making 1-1 Ratio for 5E10c per strand in rxn (via 2.5E10c/uL)</t>
  </si>
  <si>
    <t>100uL of 1-1 mix at 5E10c/uL into 100uL water</t>
  </si>
  <si>
    <t>c per strand/1uL</t>
  </si>
  <si>
    <t>c per strand/2uL</t>
  </si>
  <si>
    <t>Making 1-1 Ratio for 2.5E10c per strand in rxn (via 1.25E10c/uL)</t>
  </si>
  <si>
    <t>100uL of 1-1 mix at 2.5E10c/uL into 100uL water</t>
  </si>
  <si>
    <t>Making 1-1 Ratio for 1.25E10c per strand in rxn (via 6.25E9c/uL)</t>
  </si>
  <si>
    <t>100uL of 1-1 mix at 1.25E10c/uL into 100uL water</t>
  </si>
  <si>
    <t>Custom melt // targets: no passive reference, optical filters x1 (excitation 470+/-15nm), m1 (emission 520+/-15nm), m4 (emission 623+/-14nm), reporters: SYBR-none with ROX-none</t>
  </si>
  <si>
    <t>PCR: 1.6C/s to 95C 2m, 1.6C/s to 95C 5s, 1.6C/s to 57C, 20s acq (40X PCR 95/57)</t>
  </si>
  <si>
    <t>295 - SensiFAST Probe No Rox</t>
  </si>
  <si>
    <t>7/16/24 prep 10uM REV MEP353 from 6/3/24 stocks, 9/5 prep 10uM FWD MEP352</t>
  </si>
  <si>
    <t>9/4 prep I491 WT LDNA TXR 5' FWD and unlabeled REV as 1-1 ratio of strands at 9.375E9 c/uL per strand in water</t>
  </si>
  <si>
    <t>9/4 prep I491 WT LDNA TXR 5' FWD and unlabeled REV as 1-1 ratio of strands at 3E10, 2E10, 1.5E10 c/uL per strand in water</t>
  </si>
  <si>
    <t>o 9/4/24</t>
  </si>
  <si>
    <t>9/4/24 prep 1uM REV primer MEP353 from 7/16/24 10uM</t>
  </si>
  <si>
    <t>9/5/24 and 7/16/24 prep Blocked WT rpoB Melt Probe MEP477 around I491 in -80 box rpoB-I491F Melt Probe as 7.525E12c/uL in water</t>
  </si>
  <si>
    <t>LDNA = 1:1 mix with 2E11c/uL</t>
  </si>
  <si>
    <t>2E11 c/uL per strand</t>
  </si>
  <si>
    <t>4E11 c/strand/rxn</t>
  </si>
  <si>
    <t>8/19/24 prep ds I491 geneblocks WT (MEP491-2), I491N (MEP493). I491M (MEP494) - 327bp for overlap with Andre assay - 9/2/24 prep I491F (MEP492-2)</t>
  </si>
  <si>
    <t>WT v I491 mutants with SYBR LDNA at 4E11c/strand/rxn and 1X probe (7.525E2c/uL)</t>
  </si>
  <si>
    <t>Codon</t>
  </si>
  <si>
    <t>MEP</t>
  </si>
  <si>
    <t>WT I491</t>
  </si>
  <si>
    <t>ATC</t>
  </si>
  <si>
    <t>491-2</t>
  </si>
  <si>
    <t>I491F</t>
  </si>
  <si>
    <r>
      <rPr>
        <u/>
        <sz val="12"/>
        <color theme="0"/>
        <rFont val="Calibri (Body)"/>
      </rPr>
      <t>T</t>
    </r>
    <r>
      <rPr>
        <sz val="12"/>
        <color theme="0"/>
        <rFont val="Calibri"/>
        <family val="2"/>
        <scheme val="minor"/>
      </rPr>
      <t>TC</t>
    </r>
  </si>
  <si>
    <t>492-2</t>
  </si>
  <si>
    <t>I491N</t>
  </si>
  <si>
    <r>
      <t>A</t>
    </r>
    <r>
      <rPr>
        <u/>
        <sz val="12"/>
        <color theme="0"/>
        <rFont val="Calibri (Body)"/>
      </rPr>
      <t>A</t>
    </r>
    <r>
      <rPr>
        <sz val="12"/>
        <color theme="0"/>
        <rFont val="Calibri"/>
        <family val="2"/>
        <scheme val="minor"/>
      </rPr>
      <t>C</t>
    </r>
  </si>
  <si>
    <t>I491M</t>
  </si>
  <si>
    <r>
      <t>AT</t>
    </r>
    <r>
      <rPr>
        <u/>
        <sz val="12"/>
        <color theme="0"/>
        <rFont val="Calibri (Body)"/>
      </rPr>
      <t>A</t>
    </r>
  </si>
  <si>
    <t>MEP491-2</t>
  </si>
  <si>
    <t>MEP492-2</t>
  </si>
  <si>
    <t>MEP493</t>
  </si>
  <si>
    <t>MEP494</t>
  </si>
  <si>
    <t>Goal: Based on E294, we can use conc of probe to tune Tm of probe to target! Tune that later - for now, use highest LDNA conc 4E11c/uL/strand from E288 on melt + PCR. Use SYBR bc from E291, had better PCR curve than LCGR did (E289). It's okay that SYBR signal isn't flat bc it's only 30k fluor units vs probe:target at 60K fluor units. Just make sure that minor SYBR signal crosstalk is consumed by the overwhelmingly large probe: target signal and we can still see  the dif bw WT and I491F! yay! Next time - try to empirically determine probe conc to bring probe:target Tm down to LDNA TXR Tm (using E294 info)</t>
  </si>
  <si>
    <t>Prep Steps</t>
  </si>
  <si>
    <t>Add 20uL probe (20rxns) using MEP477 @7.525E12c/uL</t>
  </si>
  <si>
    <t>Add 2uL water to NTC wells</t>
  </si>
  <si>
    <t>Pipet 18uL for 3x NTC wells (306uL = 17rxns left)</t>
  </si>
  <si>
    <t>Add 8uL target to each MM tube (4rxns @2uL/rxn)</t>
  </si>
  <si>
    <t>Pipet 20uL of MM per well</t>
  </si>
  <si>
    <t>Divide MM into 4 new tubes of 72uL (4rxns worth of 18uL each rxn - 18uL spare in mega MM)</t>
  </si>
  <si>
    <r>
      <t>Build off Expt E291 cycling Quant -</t>
    </r>
    <r>
      <rPr>
        <sz val="12"/>
        <color theme="5"/>
        <rFont val="Calibri (Body)"/>
      </rPr>
      <t xml:space="preserve"> iFRET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</si>
</sst>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scheme val="minor"/>
    </font>
    <font>
      <sz val="12"/>
      <color rgb="FF00B050"/>
      <name val="Calibri"/>
      <family val="2"/>
      <scheme val="minor"/>
    </font>
    <font>
      <sz val="10"/>
      <name val="Arial"/>
      <family val="2"/>
    </font>
    <font>
      <sz val="12"/>
      <color theme="0"/>
      <name val="Calibri"/>
      <family val="2"/>
      <scheme val="minor"/>
    </font>
    <font>
      <sz val="11"/>
      <color theme="1"/>
      <name val="Courier"/>
      <family val="1"/>
    </font>
    <font>
      <sz val="12"/>
      <color rgb="FF000000"/>
      <name val="Calibri"/>
      <family val="2"/>
      <scheme val="minor"/>
    </font>
    <font>
      <b/>
      <sz val="12"/>
      <color rgb="FF000000"/>
      <name val="Calibri"/>
      <family val="2"/>
      <scheme val="minor"/>
    </font>
    <font>
      <b/>
      <sz val="12"/>
      <color rgb="FFFF0000"/>
      <name val="Calibri"/>
      <family val="2"/>
      <scheme val="minor"/>
    </font>
    <font>
      <u/>
      <sz val="12"/>
      <color theme="1"/>
      <name val="Calibri"/>
      <family val="2"/>
      <scheme val="minor"/>
    </font>
    <font>
      <sz val="12"/>
      <name val="Calibri"/>
      <family val="2"/>
      <scheme val="minor"/>
    </font>
    <font>
      <sz val="20"/>
      <color theme="1"/>
      <name val="Calibri"/>
      <family val="2"/>
      <scheme val="minor"/>
    </font>
    <font>
      <sz val="12"/>
      <color rgb="FFFF0000"/>
      <name val="Calibri"/>
      <family val="2"/>
      <scheme val="minor"/>
    </font>
    <font>
      <sz val="8"/>
      <name val="Calibri"/>
      <family val="2"/>
      <scheme val="minor"/>
    </font>
    <font>
      <b/>
      <sz val="12"/>
      <color theme="0"/>
      <name val="Calibri"/>
      <family val="2"/>
      <scheme val="minor"/>
    </font>
    <font>
      <sz val="11"/>
      <color theme="1"/>
      <name val="Arial"/>
      <family val="2"/>
    </font>
    <font>
      <sz val="11"/>
      <color rgb="FF000000"/>
      <name val="Arial"/>
      <family val="2"/>
    </font>
    <font>
      <sz val="11"/>
      <color theme="0"/>
      <name val="Arial"/>
      <family val="2"/>
    </font>
    <font>
      <sz val="11"/>
      <name val="Courier"/>
      <family val="1"/>
    </font>
    <font>
      <b/>
      <sz val="12"/>
      <name val="Calibri"/>
      <family val="2"/>
      <scheme val="minor"/>
    </font>
    <font>
      <b/>
      <i/>
      <sz val="12"/>
      <color rgb="FF000000"/>
      <name val="Calibri"/>
      <family val="2"/>
      <scheme val="minor"/>
    </font>
    <font>
      <sz val="12"/>
      <color rgb="FF000000"/>
      <name val="Courier New"/>
      <family val="1"/>
    </font>
    <font>
      <b/>
      <sz val="20"/>
      <color rgb="FFFF0000"/>
      <name val="Calibri"/>
      <family val="2"/>
      <scheme val="minor"/>
    </font>
    <font>
      <b/>
      <sz val="12"/>
      <color theme="1"/>
      <name val="Courier New"/>
      <family val="1"/>
    </font>
    <font>
      <sz val="12"/>
      <name val="Courier New"/>
      <family val="1"/>
    </font>
    <font>
      <sz val="12"/>
      <color theme="1"/>
      <name val="Courier New"/>
      <family val="1"/>
    </font>
    <font>
      <sz val="11"/>
      <color rgb="FF000000"/>
      <name val="Courier New"/>
      <family val="1"/>
    </font>
    <font>
      <sz val="11"/>
      <color rgb="FFFFFFFF"/>
      <name val="Arial"/>
      <family val="2"/>
    </font>
    <font>
      <b/>
      <sz val="14"/>
      <color rgb="FFFF0000"/>
      <name val="Calibri"/>
      <family val="2"/>
      <scheme val="minor"/>
    </font>
    <font>
      <sz val="12"/>
      <color theme="5"/>
      <name val="Calibri (Body)"/>
    </font>
    <font>
      <u/>
      <sz val="12"/>
      <color theme="0"/>
      <name val="Calibri (Body)"/>
    </font>
  </fonts>
  <fills count="1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8F00"/>
        <bgColor indexed="64"/>
      </patternFill>
    </fill>
    <fill>
      <patternFill patternType="solid">
        <fgColor rgb="FF7030A0"/>
        <bgColor indexed="64"/>
      </patternFill>
    </fill>
    <fill>
      <patternFill patternType="solid">
        <fgColor rgb="FF0432FF"/>
        <bgColor indexed="64"/>
      </patternFill>
    </fill>
    <fill>
      <patternFill patternType="solid">
        <fgColor theme="5"/>
        <bgColor indexed="64"/>
      </patternFill>
    </fill>
    <fill>
      <patternFill patternType="solid">
        <fgColor rgb="FFFF40FF"/>
        <bgColor indexed="64"/>
      </patternFill>
    </fill>
    <fill>
      <patternFill patternType="solid">
        <fgColor rgb="FF00FDFF"/>
        <bgColor indexed="64"/>
      </patternFill>
    </fill>
    <fill>
      <patternFill patternType="solid">
        <fgColor rgb="FF00FA00"/>
        <bgColor indexed="64"/>
      </patternFill>
    </fill>
    <fill>
      <patternFill patternType="solid">
        <fgColor rgb="FFFF8AD8"/>
        <bgColor indexed="64"/>
      </patternFill>
    </fill>
    <fill>
      <patternFill patternType="solid">
        <fgColor rgb="FF7030A0"/>
        <bgColor rgb="FF000000"/>
      </patternFill>
    </fill>
    <fill>
      <patternFill patternType="solid">
        <fgColor rgb="FF0432FF"/>
        <bgColor rgb="FF000000"/>
      </patternFill>
    </fill>
    <fill>
      <patternFill patternType="solid">
        <fgColor theme="2" tint="-0.49998474074526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bottom style="medium">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rgb="FF000000"/>
      </right>
      <top style="medium">
        <color indexed="64"/>
      </top>
      <bottom style="medium">
        <color indexed="64"/>
      </bottom>
      <diagonal/>
    </border>
  </borders>
  <cellStyleXfs count="2">
    <xf numFmtId="0" fontId="0" fillId="0" borderId="0"/>
    <xf numFmtId="0" fontId="3" fillId="0" borderId="0"/>
  </cellStyleXfs>
  <cellXfs count="240">
    <xf numFmtId="0" fontId="0" fillId="0" borderId="0" xfId="0"/>
    <xf numFmtId="0" fontId="0" fillId="0" borderId="1" xfId="0" applyBorder="1"/>
    <xf numFmtId="0" fontId="0" fillId="0" borderId="5" xfId="0" applyBorder="1"/>
    <xf numFmtId="0" fontId="2" fillId="0" borderId="7" xfId="0" applyFont="1" applyBorder="1"/>
    <xf numFmtId="0" fontId="2" fillId="0" borderId="8" xfId="0" applyFont="1" applyBorder="1"/>
    <xf numFmtId="0" fontId="2" fillId="0" borderId="9" xfId="0" applyFont="1" applyBorder="1"/>
    <xf numFmtId="14" fontId="0" fillId="0" borderId="11" xfId="0" applyNumberFormat="1" applyBorder="1"/>
    <xf numFmtId="0" fontId="0" fillId="2" borderId="11" xfId="0" applyFill="1" applyBorder="1"/>
    <xf numFmtId="0" fontId="0" fillId="0" borderId="7" xfId="0" applyBorder="1"/>
    <xf numFmtId="0" fontId="0" fillId="0" borderId="8" xfId="0" applyBorder="1"/>
    <xf numFmtId="0" fontId="0" fillId="0" borderId="9" xfId="0" applyBorder="1"/>
    <xf numFmtId="0" fontId="1" fillId="0" borderId="10" xfId="0" applyFont="1"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2" borderId="9" xfId="0" applyFill="1" applyBorder="1"/>
    <xf numFmtId="0" fontId="5" fillId="0" borderId="0" xfId="0" applyFont="1" applyAlignment="1">
      <alignment horizontal="left"/>
    </xf>
    <xf numFmtId="0" fontId="1" fillId="0" borderId="0" xfId="0" applyFont="1"/>
    <xf numFmtId="0" fontId="5" fillId="0" borderId="1" xfId="0" applyFont="1" applyBorder="1" applyAlignment="1">
      <alignment horizontal="left"/>
    </xf>
    <xf numFmtId="0" fontId="1" fillId="0" borderId="0" xfId="0" applyFont="1" applyAlignment="1">
      <alignment wrapText="1"/>
    </xf>
    <xf numFmtId="0" fontId="0" fillId="0" borderId="0" xfId="0" applyAlignment="1">
      <alignment horizontal="right"/>
    </xf>
    <xf numFmtId="0" fontId="0" fillId="0" borderId="18" xfId="0" applyBorder="1"/>
    <xf numFmtId="0" fontId="0" fillId="0" borderId="19" xfId="0" applyBorder="1"/>
    <xf numFmtId="0" fontId="0" fillId="0" borderId="20" xfId="0" applyBorder="1"/>
    <xf numFmtId="0" fontId="2" fillId="0" borderId="3" xfId="0" applyFont="1" applyBorder="1"/>
    <xf numFmtId="0" fontId="2" fillId="0" borderId="4" xfId="0" applyFont="1" applyBorder="1"/>
    <xf numFmtId="0" fontId="0" fillId="0" borderId="1" xfId="0" applyBorder="1" applyAlignment="1">
      <alignment horizontal="center" vertical="center"/>
    </xf>
    <xf numFmtId="0" fontId="0" fillId="0" borderId="1" xfId="0" applyBorder="1" applyAlignment="1">
      <alignment vertical="center"/>
    </xf>
    <xf numFmtId="0" fontId="6" fillId="0" borderId="0" xfId="0" applyFont="1"/>
    <xf numFmtId="0" fontId="0" fillId="2" borderId="23" xfId="0" applyFill="1" applyBorder="1"/>
    <xf numFmtId="0" fontId="0" fillId="0" borderId="1" xfId="0" applyBorder="1" applyAlignment="1">
      <alignment horizontal="right"/>
    </xf>
    <xf numFmtId="20" fontId="0" fillId="0" borderId="1" xfId="0" applyNumberFormat="1" applyBorder="1"/>
    <xf numFmtId="0" fontId="0" fillId="0" borderId="1" xfId="0" applyBorder="1" applyAlignment="1">
      <alignment horizontal="right" wrapText="1"/>
    </xf>
    <xf numFmtId="0" fontId="1" fillId="0" borderId="1" xfId="0" applyFont="1" applyBorder="1"/>
    <xf numFmtId="0" fontId="0" fillId="0" borderId="0" xfId="0" applyAlignment="1">
      <alignment horizontal="left" vertical="center"/>
    </xf>
    <xf numFmtId="0" fontId="0" fillId="0" borderId="22" xfId="0" applyBorder="1"/>
    <xf numFmtId="0" fontId="0" fillId="3" borderId="26" xfId="0" applyFill="1" applyBorder="1"/>
    <xf numFmtId="0" fontId="1" fillId="0" borderId="30" xfId="0" applyFont="1" applyBorder="1" applyAlignment="1">
      <alignment horizontal="center" vertical="center" wrapText="1"/>
    </xf>
    <xf numFmtId="0" fontId="0" fillId="3" borderId="22" xfId="0"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center"/>
    </xf>
    <xf numFmtId="0" fontId="0" fillId="4" borderId="1" xfId="0" applyFill="1" applyBorder="1"/>
    <xf numFmtId="0" fontId="8" fillId="0" borderId="0" xfId="0" applyFont="1"/>
    <xf numFmtId="1" fontId="0" fillId="0" borderId="11" xfId="0" applyNumberFormat="1" applyBorder="1" applyAlignment="1">
      <alignment horizontal="right"/>
    </xf>
    <xf numFmtId="0" fontId="4" fillId="0" borderId="0" xfId="0" applyFont="1"/>
    <xf numFmtId="0" fontId="0" fillId="0" borderId="24" xfId="0" applyBorder="1"/>
    <xf numFmtId="0" fontId="0" fillId="0" borderId="25" xfId="0" applyBorder="1"/>
    <xf numFmtId="0" fontId="2" fillId="0" borderId="0" xfId="0" applyFont="1"/>
    <xf numFmtId="0" fontId="0" fillId="0" borderId="6" xfId="0" applyBorder="1"/>
    <xf numFmtId="0" fontId="0" fillId="0" borderId="29" xfId="0" applyBorder="1"/>
    <xf numFmtId="0" fontId="4" fillId="5" borderId="2" xfId="0" applyFont="1" applyFill="1" applyBorder="1"/>
    <xf numFmtId="0" fontId="9" fillId="0" borderId="0" xfId="0" applyFont="1"/>
    <xf numFmtId="0" fontId="10" fillId="0" borderId="1" xfId="0" applyFont="1" applyBorder="1"/>
    <xf numFmtId="0" fontId="1" fillId="0" borderId="21" xfId="0" applyFont="1" applyBorder="1" applyAlignment="1">
      <alignment horizontal="center"/>
    </xf>
    <xf numFmtId="0" fontId="1" fillId="0" borderId="0" xfId="0" applyFont="1" applyAlignment="1">
      <alignment horizontal="center"/>
    </xf>
    <xf numFmtId="20" fontId="0" fillId="0" borderId="1" xfId="0" quotePrefix="1" applyNumberFormat="1" applyBorder="1" applyAlignment="1">
      <alignment horizontal="center" vertical="center"/>
    </xf>
    <xf numFmtId="0" fontId="1" fillId="0" borderId="32" xfId="0" applyFont="1" applyBorder="1" applyAlignment="1">
      <alignment horizontal="right"/>
    </xf>
    <xf numFmtId="0" fontId="6" fillId="0" borderId="1" xfId="0" applyFont="1" applyBorder="1"/>
    <xf numFmtId="0" fontId="11" fillId="0" borderId="0" xfId="0" applyFont="1"/>
    <xf numFmtId="0" fontId="5" fillId="0" borderId="1" xfId="0" applyFont="1" applyBorder="1" applyAlignment="1">
      <alignment vertical="center" wrapText="1"/>
    </xf>
    <xf numFmtId="0" fontId="10" fillId="0" borderId="2" xfId="0" applyFont="1" applyBorder="1" applyAlignment="1">
      <alignment vertical="center"/>
    </xf>
    <xf numFmtId="49" fontId="0" fillId="0" borderId="0" xfId="0" applyNumberFormat="1"/>
    <xf numFmtId="49" fontId="1" fillId="0" borderId="0" xfId="0" applyNumberFormat="1" applyFont="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vertical="center" wrapText="1"/>
    </xf>
    <xf numFmtId="0" fontId="4" fillId="5" borderId="0" xfId="0" applyFont="1" applyFill="1"/>
    <xf numFmtId="0" fontId="0" fillId="0" borderId="0" xfId="0" applyAlignment="1">
      <alignment horizontal="center" wrapText="1"/>
    </xf>
    <xf numFmtId="0" fontId="0" fillId="0" borderId="0" xfId="0" applyAlignment="1">
      <alignment horizontal="center" vertical="center"/>
    </xf>
    <xf numFmtId="0" fontId="0" fillId="0" borderId="0" xfId="0" applyAlignment="1">
      <alignment wrapText="1"/>
    </xf>
    <xf numFmtId="0" fontId="12" fillId="0" borderId="0" xfId="0" applyFont="1"/>
    <xf numFmtId="0" fontId="0" fillId="0" borderId="0" xfId="0" applyAlignment="1">
      <alignment vertical="top"/>
    </xf>
    <xf numFmtId="0" fontId="0" fillId="0" borderId="0" xfId="0" applyAlignment="1">
      <alignment vertical="top" wrapText="1"/>
    </xf>
    <xf numFmtId="0" fontId="10" fillId="0" borderId="0" xfId="0" applyFont="1"/>
    <xf numFmtId="0" fontId="0" fillId="4" borderId="1" xfId="0" applyFill="1" applyBorder="1" applyAlignment="1">
      <alignment horizontal="right" vertical="center"/>
    </xf>
    <xf numFmtId="0" fontId="15" fillId="0" borderId="17" xfId="0" applyFont="1" applyBorder="1" applyAlignment="1">
      <alignment horizontal="justify" vertical="center" wrapText="1"/>
    </xf>
    <xf numFmtId="0" fontId="16" fillId="0" borderId="17" xfId="0" applyFont="1" applyBorder="1" applyAlignment="1">
      <alignment horizontal="justify" vertical="center" wrapText="1"/>
    </xf>
    <xf numFmtId="0" fontId="14" fillId="5" borderId="0" xfId="0" applyFont="1" applyFill="1"/>
    <xf numFmtId="0" fontId="17" fillId="5" borderId="17" xfId="0" applyFont="1" applyFill="1" applyBorder="1" applyAlignment="1">
      <alignment horizontal="justify" vertical="center" wrapText="1"/>
    </xf>
    <xf numFmtId="0" fontId="14" fillId="9" borderId="0" xfId="0" applyFont="1" applyFill="1"/>
    <xf numFmtId="0" fontId="17" fillId="9" borderId="17" xfId="0" applyFont="1" applyFill="1" applyBorder="1" applyAlignment="1">
      <alignment horizontal="justify" vertical="center" wrapText="1"/>
    </xf>
    <xf numFmtId="0" fontId="14" fillId="10" borderId="0" xfId="0" applyFont="1" applyFill="1"/>
    <xf numFmtId="0" fontId="17" fillId="10" borderId="17" xfId="0" applyFont="1" applyFill="1" applyBorder="1" applyAlignment="1">
      <alignment horizontal="justify" vertical="center" wrapText="1"/>
    </xf>
    <xf numFmtId="0" fontId="14" fillId="11" borderId="0" xfId="0" applyFont="1" applyFill="1"/>
    <xf numFmtId="0" fontId="17" fillId="11" borderId="17" xfId="0" applyFont="1" applyFill="1" applyBorder="1" applyAlignment="1">
      <alignment horizontal="justify" vertical="center" wrapText="1"/>
    </xf>
    <xf numFmtId="0" fontId="6" fillId="0" borderId="5" xfId="0" applyFont="1" applyBorder="1"/>
    <xf numFmtId="0" fontId="17" fillId="0" borderId="17" xfId="0" applyFont="1" applyBorder="1" applyAlignment="1">
      <alignment horizontal="justify" vertical="center" wrapText="1"/>
    </xf>
    <xf numFmtId="0" fontId="18" fillId="0" borderId="1" xfId="0" applyFont="1" applyBorder="1" applyAlignment="1">
      <alignment horizontal="left"/>
    </xf>
    <xf numFmtId="0" fontId="18" fillId="0" borderId="1" xfId="0" applyFont="1" applyBorder="1" applyAlignment="1">
      <alignment horizontal="left" wrapText="1"/>
    </xf>
    <xf numFmtId="0" fontId="0" fillId="0" borderId="0" xfId="0" applyAlignment="1">
      <alignment horizontal="center" vertical="center" wrapText="1"/>
    </xf>
    <xf numFmtId="0" fontId="0" fillId="2" borderId="35" xfId="0" applyFill="1" applyBorder="1"/>
    <xf numFmtId="0" fontId="14" fillId="7" borderId="0" xfId="0" applyFont="1" applyFill="1"/>
    <xf numFmtId="0" fontId="15" fillId="8" borderId="17" xfId="0" applyFont="1" applyFill="1" applyBorder="1" applyAlignment="1">
      <alignment horizontal="justify" vertical="center" wrapText="1"/>
    </xf>
    <xf numFmtId="0" fontId="17" fillId="8" borderId="17" xfId="0" applyFont="1" applyFill="1" applyBorder="1" applyAlignment="1">
      <alignment horizontal="justify" vertical="center" wrapText="1"/>
    </xf>
    <xf numFmtId="0" fontId="15" fillId="9" borderId="17" xfId="0" applyFont="1" applyFill="1" applyBorder="1" applyAlignment="1">
      <alignment horizontal="justify" vertical="center" wrapText="1"/>
    </xf>
    <xf numFmtId="0" fontId="14" fillId="12" borderId="0" xfId="0" applyFont="1" applyFill="1"/>
    <xf numFmtId="0" fontId="19" fillId="13" borderId="0" xfId="0" applyFont="1" applyFill="1"/>
    <xf numFmtId="0" fontId="14" fillId="6" borderId="0" xfId="0" applyFont="1" applyFill="1"/>
    <xf numFmtId="0" fontId="17" fillId="12" borderId="17" xfId="0" applyFont="1" applyFill="1" applyBorder="1" applyAlignment="1">
      <alignment horizontal="justify" vertical="center" wrapText="1"/>
    </xf>
    <xf numFmtId="0" fontId="15" fillId="12" borderId="17" xfId="0" applyFont="1" applyFill="1" applyBorder="1" applyAlignment="1">
      <alignment horizontal="justify" vertical="center" wrapText="1"/>
    </xf>
    <xf numFmtId="0" fontId="17" fillId="13" borderId="17" xfId="0" applyFont="1" applyFill="1" applyBorder="1" applyAlignment="1">
      <alignment horizontal="justify" vertical="center" wrapText="1"/>
    </xf>
    <xf numFmtId="0" fontId="7" fillId="0" borderId="0" xfId="0" applyFont="1" applyAlignment="1">
      <alignment horizontal="center" vertical="center"/>
    </xf>
    <xf numFmtId="49" fontId="7" fillId="0" borderId="0" xfId="0" applyNumberFormat="1" applyFont="1" applyAlignment="1">
      <alignment horizontal="center" vertical="center"/>
    </xf>
    <xf numFmtId="0" fontId="7" fillId="0" borderId="35" xfId="0" applyFont="1" applyBorder="1"/>
    <xf numFmtId="0" fontId="6" fillId="0" borderId="36" xfId="0" applyFont="1" applyBorder="1"/>
    <xf numFmtId="0" fontId="6" fillId="0" borderId="37" xfId="0" applyFont="1" applyBorder="1"/>
    <xf numFmtId="0" fontId="6" fillId="0" borderId="1" xfId="0" applyFont="1" applyBorder="1" applyAlignment="1">
      <alignment horizontal="right"/>
    </xf>
    <xf numFmtId="0" fontId="6" fillId="0" borderId="34" xfId="0" applyFont="1" applyBorder="1"/>
    <xf numFmtId="20" fontId="6" fillId="0" borderId="34" xfId="0" applyNumberFormat="1" applyFont="1" applyBorder="1"/>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1" fontId="0" fillId="0" borderId="1" xfId="0" applyNumberFormat="1" applyBorder="1"/>
    <xf numFmtId="0" fontId="7" fillId="0" borderId="0" xfId="0" applyFont="1"/>
    <xf numFmtId="0" fontId="0" fillId="2" borderId="1" xfId="0" applyFill="1" applyBorder="1" applyAlignment="1">
      <alignment horizontal="right"/>
    </xf>
    <xf numFmtId="0" fontId="0" fillId="2" borderId="1" xfId="0" applyFill="1" applyBorder="1"/>
    <xf numFmtId="49" fontId="0" fillId="0" borderId="0" xfId="0" applyNumberFormat="1" applyAlignment="1">
      <alignment wrapText="1"/>
    </xf>
    <xf numFmtId="49" fontId="1" fillId="0" borderId="0" xfId="0" applyNumberFormat="1" applyFont="1" applyAlignment="1">
      <alignment horizontal="center"/>
    </xf>
    <xf numFmtId="49" fontId="1" fillId="0" borderId="0" xfId="0" applyNumberFormat="1" applyFont="1"/>
    <xf numFmtId="49" fontId="1" fillId="0" borderId="0" xfId="0" applyNumberFormat="1" applyFont="1" applyAlignment="1">
      <alignment horizontal="center" wrapText="1"/>
    </xf>
    <xf numFmtId="0" fontId="17" fillId="14" borderId="17" xfId="0" applyFont="1" applyFill="1" applyBorder="1" applyAlignment="1">
      <alignment horizontal="justify" vertical="center" wrapText="1"/>
    </xf>
    <xf numFmtId="0" fontId="14" fillId="5" borderId="1" xfId="0" applyFont="1" applyFill="1" applyBorder="1"/>
    <xf numFmtId="0" fontId="14" fillId="7" borderId="1" xfId="0" applyFont="1" applyFill="1" applyBorder="1"/>
    <xf numFmtId="0" fontId="14" fillId="12" borderId="1" xfId="0" applyFont="1" applyFill="1" applyBorder="1"/>
    <xf numFmtId="0" fontId="14" fillId="10" borderId="1" xfId="0" applyFont="1" applyFill="1" applyBorder="1"/>
    <xf numFmtId="0" fontId="14" fillId="11" borderId="1" xfId="0" applyFont="1" applyFill="1" applyBorder="1"/>
    <xf numFmtId="0" fontId="19" fillId="14" borderId="1" xfId="0" applyFont="1" applyFill="1" applyBorder="1"/>
    <xf numFmtId="0" fontId="14" fillId="9" borderId="1" xfId="0" applyFont="1" applyFill="1" applyBorder="1"/>
    <xf numFmtId="0" fontId="19" fillId="13" borderId="1" xfId="0" applyFont="1" applyFill="1" applyBorder="1"/>
    <xf numFmtId="0" fontId="1" fillId="0" borderId="33" xfId="0" applyFont="1" applyBorder="1"/>
    <xf numFmtId="0" fontId="6" fillId="0" borderId="2" xfId="0" applyFont="1" applyBorder="1" applyAlignment="1">
      <alignment horizontal="right"/>
    </xf>
    <xf numFmtId="0" fontId="6" fillId="0" borderId="3" xfId="0" applyFont="1" applyBorder="1"/>
    <xf numFmtId="20" fontId="6" fillId="0" borderId="4" xfId="0" applyNumberFormat="1" applyFont="1" applyBorder="1"/>
    <xf numFmtId="0" fontId="6" fillId="0" borderId="5" xfId="0" applyFont="1" applyBorder="1" applyAlignment="1">
      <alignment horizontal="right"/>
    </xf>
    <xf numFmtId="0" fontId="6" fillId="0" borderId="7" xfId="0" applyFont="1" applyBorder="1" applyAlignment="1">
      <alignment horizontal="right"/>
    </xf>
    <xf numFmtId="0" fontId="0" fillId="0" borderId="5" xfId="0" applyBorder="1" applyAlignment="1">
      <alignment horizontal="right"/>
    </xf>
    <xf numFmtId="20" fontId="0" fillId="0" borderId="6" xfId="0" applyNumberFormat="1" applyBorder="1"/>
    <xf numFmtId="0" fontId="0" fillId="0" borderId="5" xfId="0" applyBorder="1" applyAlignment="1">
      <alignment horizontal="right" wrapText="1"/>
    </xf>
    <xf numFmtId="0" fontId="1" fillId="0" borderId="5" xfId="0" applyFont="1" applyBorder="1" applyAlignment="1">
      <alignment horizontal="right"/>
    </xf>
    <xf numFmtId="0" fontId="12" fillId="0" borderId="6" xfId="0" applyFont="1" applyBorder="1"/>
    <xf numFmtId="0" fontId="23" fillId="0" borderId="1" xfId="0" applyFont="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vertical="center"/>
    </xf>
    <xf numFmtId="0" fontId="25" fillId="0" borderId="1" xfId="0" applyFont="1" applyBorder="1" applyAlignment="1">
      <alignment horizontal="left" vertical="center" wrapText="1"/>
    </xf>
    <xf numFmtId="0" fontId="26" fillId="0" borderId="1" xfId="0" applyFont="1" applyBorder="1" applyAlignment="1">
      <alignment horizontal="center" vertical="center" wrapText="1" readingOrder="1"/>
    </xf>
    <xf numFmtId="0" fontId="25" fillId="0" borderId="1" xfId="0" applyFont="1" applyBorder="1" applyAlignment="1">
      <alignment horizontal="center" vertical="center" wrapText="1"/>
    </xf>
    <xf numFmtId="0" fontId="25" fillId="0" borderId="1" xfId="0" applyFont="1" applyBorder="1" applyAlignment="1">
      <alignment vertical="center"/>
    </xf>
    <xf numFmtId="0" fontId="4" fillId="5" borderId="1" xfId="0" applyFont="1" applyFill="1" applyBorder="1" applyAlignment="1">
      <alignment horizontal="center" vertical="center"/>
    </xf>
    <xf numFmtId="0" fontId="1" fillId="0" borderId="0" xfId="0" applyFont="1" applyAlignment="1">
      <alignment horizontal="center" wrapText="1"/>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0" borderId="1" xfId="0" applyBorder="1" applyAlignment="1">
      <alignment horizontal="right" vertical="center"/>
    </xf>
    <xf numFmtId="0" fontId="4" fillId="9" borderId="1" xfId="0" applyFont="1" applyFill="1" applyBorder="1" applyAlignment="1">
      <alignment horizontal="center" vertical="center"/>
    </xf>
    <xf numFmtId="0" fontId="16" fillId="0" borderId="15" xfId="0" applyFont="1" applyBorder="1" applyAlignment="1">
      <alignment horizontal="justify" vertical="center" wrapText="1"/>
    </xf>
    <xf numFmtId="0" fontId="27" fillId="0" borderId="17" xfId="0" applyFont="1" applyBorder="1" applyAlignment="1">
      <alignment horizontal="justify" vertical="center" wrapText="1"/>
    </xf>
    <xf numFmtId="49" fontId="1" fillId="0" borderId="0" xfId="0" applyNumberFormat="1" applyFont="1" applyAlignment="1">
      <alignment wrapText="1"/>
    </xf>
    <xf numFmtId="0" fontId="27" fillId="0" borderId="23" xfId="0" applyFont="1" applyBorder="1" applyAlignment="1">
      <alignment horizontal="justify" vertical="center" wrapText="1"/>
    </xf>
    <xf numFmtId="0" fontId="0" fillId="0" borderId="26" xfId="0" applyBorder="1"/>
    <xf numFmtId="0" fontId="0" fillId="6" borderId="0" xfId="0" applyFill="1"/>
    <xf numFmtId="0" fontId="15" fillId="0" borderId="31" xfId="0" applyFont="1" applyBorder="1" applyAlignment="1">
      <alignment horizontal="justify" vertical="center" wrapText="1"/>
    </xf>
    <xf numFmtId="0" fontId="4" fillId="10" borderId="2" xfId="0" applyFont="1" applyFill="1" applyBorder="1"/>
    <xf numFmtId="0" fontId="10" fillId="0" borderId="3" xfId="0" applyFont="1" applyBorder="1" applyAlignment="1">
      <alignment horizontal="right"/>
    </xf>
    <xf numFmtId="0" fontId="4" fillId="10" borderId="3" xfId="0" applyFont="1" applyFill="1" applyBorder="1"/>
    <xf numFmtId="0" fontId="27" fillId="0" borderId="39" xfId="0" applyFont="1" applyBorder="1" applyAlignment="1">
      <alignment horizontal="justify" vertical="center" wrapText="1"/>
    </xf>
    <xf numFmtId="1" fontId="0" fillId="0" borderId="1" xfId="0" applyNumberFormat="1" applyBorder="1"/>
    <xf numFmtId="11" fontId="0" fillId="0" borderId="0" xfId="0" applyNumberFormat="1"/>
    <xf numFmtId="1" fontId="0" fillId="0" borderId="0" xfId="0" applyNumberFormat="1"/>
    <xf numFmtId="0" fontId="10" fillId="0" borderId="1" xfId="0" applyFont="1" applyBorder="1" applyAlignment="1">
      <alignment horizontal="right"/>
    </xf>
    <xf numFmtId="0" fontId="10" fillId="0" borderId="42" xfId="0" applyFont="1" applyBorder="1" applyAlignment="1">
      <alignment horizontal="right"/>
    </xf>
    <xf numFmtId="0" fontId="10" fillId="0" borderId="42" xfId="0" applyFont="1" applyBorder="1"/>
    <xf numFmtId="0" fontId="4" fillId="5" borderId="26" xfId="0" applyFont="1" applyFill="1" applyBorder="1"/>
    <xf numFmtId="0" fontId="0" fillId="0" borderId="43" xfId="0" applyBorder="1"/>
    <xf numFmtId="0" fontId="0" fillId="0" borderId="44" xfId="0" applyBorder="1"/>
    <xf numFmtId="0" fontId="0" fillId="0" borderId="45" xfId="0" applyBorder="1"/>
    <xf numFmtId="0" fontId="0" fillId="3" borderId="1" xfId="0" applyFill="1" applyBorder="1"/>
    <xf numFmtId="0" fontId="4" fillId="5" borderId="5" xfId="0" applyFont="1" applyFill="1" applyBorder="1"/>
    <xf numFmtId="0" fontId="4" fillId="8" borderId="10" xfId="0" applyFont="1" applyFill="1" applyBorder="1"/>
    <xf numFmtId="0" fontId="4" fillId="8" borderId="42" xfId="0" applyFont="1" applyFill="1" applyBorder="1"/>
    <xf numFmtId="0" fontId="4" fillId="8" borderId="11" xfId="0" applyFont="1" applyFill="1" applyBorder="1" applyAlignment="1">
      <alignment horizontal="center"/>
    </xf>
    <xf numFmtId="0" fontId="4" fillId="8" borderId="23" xfId="0" applyFont="1" applyFill="1" applyBorder="1"/>
    <xf numFmtId="0" fontId="0" fillId="2" borderId="5" xfId="0" applyFill="1" applyBorder="1"/>
    <xf numFmtId="0" fontId="4" fillId="10" borderId="4" xfId="0" applyFont="1" applyFill="1" applyBorder="1" applyAlignment="1">
      <alignment horizontal="right"/>
    </xf>
    <xf numFmtId="0" fontId="6" fillId="0" borderId="0" xfId="0" applyFont="1" applyAlignment="1">
      <alignment horizontal="left" vertical="center"/>
    </xf>
    <xf numFmtId="0" fontId="1" fillId="0" borderId="1" xfId="0" applyFont="1" applyBorder="1" applyAlignment="1">
      <alignment horizontal="center" vertical="center"/>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17" fillId="0" borderId="17" xfId="0" applyFont="1" applyBorder="1" applyAlignment="1">
      <alignment horizontal="justify" vertical="center"/>
    </xf>
    <xf numFmtId="0" fontId="27" fillId="0" borderId="17" xfId="0" applyFont="1" applyBorder="1" applyAlignment="1">
      <alignment horizontal="justify" vertical="center"/>
    </xf>
    <xf numFmtId="0" fontId="1" fillId="0" borderId="0" xfId="0" applyFont="1" applyAlignment="1">
      <alignment horizontal="right"/>
    </xf>
    <xf numFmtId="0" fontId="27" fillId="17" borderId="40" xfId="0" applyFont="1" applyFill="1" applyBorder="1" applyAlignment="1">
      <alignment horizontal="center" vertical="center" wrapText="1"/>
    </xf>
    <xf numFmtId="0" fontId="27" fillId="17" borderId="41" xfId="0" applyFont="1" applyFill="1" applyBorder="1" applyAlignment="1">
      <alignment horizontal="center" vertical="center" wrapText="1"/>
    </xf>
    <xf numFmtId="0" fontId="27" fillId="17" borderId="46" xfId="0" applyFont="1" applyFill="1" applyBorder="1" applyAlignment="1">
      <alignment horizontal="center" vertical="center" wrapText="1"/>
    </xf>
    <xf numFmtId="0" fontId="27" fillId="16" borderId="40" xfId="0" applyFont="1" applyFill="1" applyBorder="1" applyAlignment="1">
      <alignment horizontal="center" vertical="center" wrapText="1"/>
    </xf>
    <xf numFmtId="0" fontId="27" fillId="16" borderId="41" xfId="0" applyFont="1" applyFill="1" applyBorder="1" applyAlignment="1">
      <alignment horizontal="center" vertical="center" wrapText="1"/>
    </xf>
    <xf numFmtId="0" fontId="27" fillId="16" borderId="46" xfId="0" applyFont="1" applyFill="1" applyBorder="1" applyAlignment="1">
      <alignment horizontal="center" vertical="center" wrapText="1"/>
    </xf>
    <xf numFmtId="0" fontId="0" fillId="3" borderId="38" xfId="0" applyFill="1" applyBorder="1" applyAlignment="1">
      <alignment horizontal="center" wrapText="1"/>
    </xf>
    <xf numFmtId="0" fontId="0" fillId="3" borderId="0" xfId="0" applyFill="1" applyAlignment="1">
      <alignment horizontal="center" wrapText="1"/>
    </xf>
    <xf numFmtId="0" fontId="21" fillId="0" borderId="1" xfId="0" applyFont="1" applyBorder="1" applyAlignment="1">
      <alignment horizontal="left" vertical="center" wrapText="1" readingOrder="1"/>
    </xf>
    <xf numFmtId="0" fontId="23" fillId="0" borderId="1" xfId="0" applyFont="1" applyBorder="1" applyAlignment="1">
      <alignment horizontal="center" vertical="center" wrapText="1"/>
    </xf>
    <xf numFmtId="0" fontId="0" fillId="0" borderId="0" xfId="0" applyAlignment="1">
      <alignment horizont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4" fillId="5" borderId="0" xfId="0" applyFont="1" applyFill="1" applyAlignment="1">
      <alignment horizontal="center" vertical="center" wrapText="1"/>
    </xf>
    <xf numFmtId="0" fontId="4" fillId="5" borderId="31" xfId="0" applyFont="1" applyFill="1" applyBorder="1" applyAlignment="1">
      <alignment horizontal="center" vertical="center" wrapText="1"/>
    </xf>
    <xf numFmtId="0" fontId="28" fillId="0" borderId="0" xfId="0" applyFont="1" applyAlignment="1">
      <alignment horizontal="center" vertical="center" wrapText="1"/>
    </xf>
    <xf numFmtId="0" fontId="28" fillId="0" borderId="31" xfId="0" applyFont="1" applyBorder="1" applyAlignment="1">
      <alignment horizontal="center" vertical="center" wrapText="1"/>
    </xf>
    <xf numFmtId="0" fontId="0" fillId="0" borderId="31" xfId="0" applyBorder="1" applyAlignment="1">
      <alignment horizontal="center" wrapText="1"/>
    </xf>
    <xf numFmtId="20" fontId="6" fillId="0" borderId="1" xfId="0" applyNumberFormat="1" applyFont="1" applyBorder="1" applyAlignment="1">
      <alignment horizontal="center" vertical="center"/>
    </xf>
    <xf numFmtId="20" fontId="6" fillId="0" borderId="6" xfId="0" applyNumberFormat="1" applyFont="1" applyBorder="1" applyAlignment="1">
      <alignment horizontal="center" vertical="center"/>
    </xf>
    <xf numFmtId="20" fontId="6" fillId="15" borderId="8" xfId="0" applyNumberFormat="1" applyFont="1" applyFill="1" applyBorder="1" applyAlignment="1">
      <alignment horizontal="center" vertical="center"/>
    </xf>
    <xf numFmtId="20" fontId="6" fillId="15" borderId="9" xfId="0" applyNumberFormat="1" applyFont="1" applyFill="1" applyBorder="1" applyAlignment="1">
      <alignment horizontal="center" vertical="center"/>
    </xf>
    <xf numFmtId="0" fontId="17" fillId="18" borderId="40" xfId="0" applyFont="1" applyFill="1" applyBorder="1" applyAlignment="1">
      <alignment horizontal="center" vertical="center" wrapText="1"/>
    </xf>
    <xf numFmtId="0" fontId="17" fillId="18" borderId="41" xfId="0" applyFont="1" applyFill="1" applyBorder="1" applyAlignment="1">
      <alignment horizontal="center" vertical="center" wrapText="1"/>
    </xf>
    <xf numFmtId="0" fontId="17" fillId="18" borderId="39" xfId="0" applyFont="1" applyFill="1" applyBorder="1" applyAlignment="1">
      <alignment horizontal="center" vertical="center" wrapText="1"/>
    </xf>
    <xf numFmtId="0" fontId="17" fillId="8" borderId="40" xfId="0" applyFont="1" applyFill="1" applyBorder="1" applyAlignment="1">
      <alignment horizontal="center" vertical="center" wrapText="1"/>
    </xf>
    <xf numFmtId="0" fontId="17" fillId="8" borderId="41" xfId="0" applyFont="1" applyFill="1" applyBorder="1" applyAlignment="1">
      <alignment horizontal="center" vertical="center" wrapText="1"/>
    </xf>
    <xf numFmtId="0" fontId="17" fillId="8" borderId="39" xfId="0" applyFont="1" applyFill="1" applyBorder="1" applyAlignment="1">
      <alignment horizontal="center" vertical="center" wrapText="1"/>
    </xf>
    <xf numFmtId="0" fontId="17" fillId="5" borderId="40" xfId="0" applyFont="1" applyFill="1" applyBorder="1" applyAlignment="1">
      <alignment horizontal="center" vertical="center" wrapText="1"/>
    </xf>
    <xf numFmtId="0" fontId="17" fillId="5" borderId="41" xfId="0" applyFont="1" applyFill="1" applyBorder="1" applyAlignment="1">
      <alignment horizontal="center" vertical="center" wrapText="1"/>
    </xf>
    <xf numFmtId="0" fontId="17" fillId="5" borderId="39" xfId="0" applyFont="1" applyFill="1" applyBorder="1" applyAlignment="1">
      <alignment horizontal="center" vertical="center" wrapText="1"/>
    </xf>
    <xf numFmtId="0" fontId="0" fillId="0" borderId="0" xfId="0" applyAlignment="1">
      <alignment horizontal="left" wrapText="1"/>
    </xf>
    <xf numFmtId="49" fontId="0" fillId="0" borderId="0" xfId="0" applyNumberFormat="1" applyAlignment="1">
      <alignment horizontal="left" wrapText="1"/>
    </xf>
    <xf numFmtId="0" fontId="7" fillId="0" borderId="0" xfId="0" applyFont="1" applyAlignment="1">
      <alignment horizontal="center"/>
    </xf>
    <xf numFmtId="49" fontId="1" fillId="0" borderId="0" xfId="0" applyNumberFormat="1" applyFont="1" applyAlignment="1">
      <alignment horizontal="left" wrapText="1"/>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 fillId="0" borderId="31" xfId="0" applyFont="1" applyBorder="1" applyAlignment="1">
      <alignment horizontal="center"/>
    </xf>
    <xf numFmtId="0" fontId="20" fillId="0" borderId="36" xfId="0" applyFont="1" applyBorder="1" applyAlignment="1">
      <alignment horizontal="left" wrapText="1"/>
    </xf>
    <xf numFmtId="0" fontId="22" fillId="0" borderId="12" xfId="0" applyFont="1" applyBorder="1" applyAlignment="1">
      <alignment horizontal="center" vertical="center"/>
    </xf>
    <xf numFmtId="20" fontId="0" fillId="0" borderId="22" xfId="0" applyNumberFormat="1" applyBorder="1" applyAlignment="1">
      <alignment horizontal="center" vertical="center"/>
    </xf>
    <xf numFmtId="20" fontId="0" fillId="0" borderId="34" xfId="0" applyNumberFormat="1"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center"/>
    </xf>
    <xf numFmtId="0" fontId="12" fillId="0" borderId="0" xfId="0" applyFont="1" applyAlignment="1">
      <alignment horizont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0432FF"/>
      <color rgb="FF008F00"/>
      <color rgb="FFFF8AD8"/>
      <color rgb="FFFF21B8"/>
      <color rgb="FF00FA00"/>
      <color rgb="FFFF40FF"/>
      <color rgb="FFD883FF"/>
      <color rgb="FFFF2F92"/>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57772</xdr:colOff>
      <xdr:row>22</xdr:row>
      <xdr:rowOff>63749</xdr:rowOff>
    </xdr:from>
    <xdr:to>
      <xdr:col>19</xdr:col>
      <xdr:colOff>245035</xdr:colOff>
      <xdr:row>30</xdr:row>
      <xdr:rowOff>148237</xdr:rowOff>
    </xdr:to>
    <xdr:pic>
      <xdr:nvPicPr>
        <xdr:cNvPr id="4" name="Picture 3">
          <a:extLst>
            <a:ext uri="{FF2B5EF4-FFF2-40B4-BE49-F238E27FC236}">
              <a16:creationId xmlns:a16="http://schemas.microsoft.com/office/drawing/2014/main" id="{E6B62CDA-62D1-8D71-814F-AFF67DD82F81}"/>
            </a:ext>
          </a:extLst>
        </xdr:cNvPr>
        <xdr:cNvPicPr>
          <a:picLocks noChangeAspect="1"/>
        </xdr:cNvPicPr>
      </xdr:nvPicPr>
      <xdr:blipFill>
        <a:blip xmlns:r="http://schemas.openxmlformats.org/officeDocument/2006/relationships" r:embed="rId1"/>
        <a:stretch>
          <a:fillRect/>
        </a:stretch>
      </xdr:blipFill>
      <xdr:spPr>
        <a:xfrm>
          <a:off x="24882039" y="4754282"/>
          <a:ext cx="7773396" cy="1820155"/>
        </a:xfrm>
        <a:prstGeom prst="rect">
          <a:avLst/>
        </a:prstGeom>
      </xdr:spPr>
    </xdr:pic>
    <xdr:clientData/>
  </xdr:twoCellAnchor>
  <xdr:twoCellAnchor editAs="oneCell">
    <xdr:from>
      <xdr:col>15</xdr:col>
      <xdr:colOff>1564920</xdr:colOff>
      <xdr:row>34</xdr:row>
      <xdr:rowOff>33865</xdr:rowOff>
    </xdr:from>
    <xdr:to>
      <xdr:col>19</xdr:col>
      <xdr:colOff>668866</xdr:colOff>
      <xdr:row>38</xdr:row>
      <xdr:rowOff>741081</xdr:rowOff>
    </xdr:to>
    <xdr:pic>
      <xdr:nvPicPr>
        <xdr:cNvPr id="6" name="Picture 5">
          <a:extLst>
            <a:ext uri="{FF2B5EF4-FFF2-40B4-BE49-F238E27FC236}">
              <a16:creationId xmlns:a16="http://schemas.microsoft.com/office/drawing/2014/main" id="{05A8796C-AFC1-A32A-1910-7DDA85474E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700587" y="7281332"/>
          <a:ext cx="4378679" cy="1545416"/>
        </a:xfrm>
        <a:prstGeom prst="rect">
          <a:avLst/>
        </a:prstGeom>
      </xdr:spPr>
    </xdr:pic>
    <xdr:clientData/>
  </xdr:twoCellAnchor>
  <xdr:twoCellAnchor editAs="oneCell">
    <xdr:from>
      <xdr:col>12</xdr:col>
      <xdr:colOff>23002</xdr:colOff>
      <xdr:row>34</xdr:row>
      <xdr:rowOff>42333</xdr:rowOff>
    </xdr:from>
    <xdr:to>
      <xdr:col>15</xdr:col>
      <xdr:colOff>1570144</xdr:colOff>
      <xdr:row>39</xdr:row>
      <xdr:rowOff>451842</xdr:rowOff>
    </xdr:to>
    <xdr:pic>
      <xdr:nvPicPr>
        <xdr:cNvPr id="8" name="Picture 7">
          <a:extLst>
            <a:ext uri="{FF2B5EF4-FFF2-40B4-BE49-F238E27FC236}">
              <a16:creationId xmlns:a16="http://schemas.microsoft.com/office/drawing/2014/main" id="{730026A9-E46E-A238-C535-FDADA7B7F2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847269" y="7289800"/>
          <a:ext cx="3858542" cy="205204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9977-AE59-C942-8BC9-0957F7663EEB}">
  <sheetPr codeName="Sheet1">
    <pageSetUpPr fitToPage="1"/>
  </sheetPr>
  <dimension ref="B1:BE68"/>
  <sheetViews>
    <sheetView zoomScaleNormal="160" workbookViewId="0">
      <selection activeCell="I26" sqref="I26"/>
    </sheetView>
  </sheetViews>
  <sheetFormatPr baseColWidth="10" defaultColWidth="11" defaultRowHeight="16"/>
  <cols>
    <col min="1" max="1" width="13.5" customWidth="1"/>
    <col min="2" max="2" width="5.6640625" customWidth="1"/>
    <col min="3" max="3" width="54" customWidth="1"/>
    <col min="4" max="4" width="26.1640625" bestFit="1" customWidth="1"/>
    <col min="5" max="5" width="30.83203125" customWidth="1"/>
    <col min="6" max="6" width="18" customWidth="1"/>
    <col min="7" max="7" width="17.1640625" customWidth="1"/>
    <col min="8" max="8" width="8.6640625" customWidth="1"/>
    <col min="9" max="9" width="67" customWidth="1"/>
    <col min="10" max="10" width="3" customWidth="1"/>
    <col min="11" max="11" width="57.33203125" customWidth="1"/>
    <col min="12" max="12" width="78" customWidth="1"/>
    <col min="13" max="13" width="44" customWidth="1"/>
    <col min="14" max="14" width="9.5" bestFit="1" customWidth="1"/>
    <col min="15" max="15" width="12.6640625" bestFit="1" customWidth="1"/>
    <col min="16" max="16" width="7.33203125" customWidth="1"/>
    <col min="17" max="17" width="13.5" bestFit="1" customWidth="1"/>
    <col min="18" max="18" width="6.1640625" bestFit="1" customWidth="1"/>
    <col min="19" max="19" width="5.83203125" bestFit="1" customWidth="1"/>
    <col min="20" max="20" width="16.5" customWidth="1"/>
    <col min="21" max="21" width="2.6640625" customWidth="1"/>
    <col min="22" max="27" width="3.83203125" customWidth="1"/>
    <col min="28" max="28" width="4.1640625" customWidth="1"/>
    <col min="29" max="31" width="3.83203125" customWidth="1"/>
    <col min="32" max="33" width="3.6640625" bestFit="1" customWidth="1"/>
    <col min="34" max="45" width="2.83203125" customWidth="1"/>
    <col min="47" max="47" width="14.6640625" customWidth="1"/>
    <col min="48" max="48" width="15" customWidth="1"/>
    <col min="53" max="53" width="17.6640625" bestFit="1" customWidth="1"/>
    <col min="54" max="54" width="19.6640625" bestFit="1" customWidth="1"/>
  </cols>
  <sheetData>
    <row r="1" spans="3:57" ht="16" customHeight="1"/>
    <row r="2" spans="3:57" ht="17" customHeight="1" thickBot="1">
      <c r="H2" s="208" t="s">
        <v>303</v>
      </c>
      <c r="I2" s="208"/>
    </row>
    <row r="3" spans="3:57" ht="17" customHeight="1" thickBot="1">
      <c r="C3" s="11"/>
      <c r="D3" s="44" t="s">
        <v>275</v>
      </c>
      <c r="H3" s="208"/>
      <c r="I3" s="208"/>
    </row>
    <row r="4" spans="3:57" ht="17" thickBot="1">
      <c r="C4" s="11" t="s">
        <v>0</v>
      </c>
      <c r="D4" s="6">
        <v>45540</v>
      </c>
      <c r="H4" s="208"/>
      <c r="I4" s="208"/>
    </row>
    <row r="5" spans="3:57" ht="17" customHeight="1" thickBot="1">
      <c r="E5" s="210" t="s">
        <v>286</v>
      </c>
      <c r="F5" s="11" t="s">
        <v>2</v>
      </c>
      <c r="G5" s="7">
        <v>15</v>
      </c>
      <c r="H5" s="208"/>
      <c r="I5" s="208"/>
      <c r="K5" s="116"/>
      <c r="M5" t="s">
        <v>311</v>
      </c>
    </row>
    <row r="6" spans="3:57" ht="17" customHeight="1" thickBot="1">
      <c r="C6" s="200" t="s">
        <v>152</v>
      </c>
      <c r="D6" s="201"/>
      <c r="E6" s="210"/>
      <c r="H6" s="208"/>
      <c r="I6" s="208"/>
      <c r="K6" s="154"/>
      <c r="M6" s="199" t="s">
        <v>217</v>
      </c>
      <c r="AU6" s="16" t="s">
        <v>232</v>
      </c>
      <c r="BE6" s="16"/>
    </row>
    <row r="7" spans="3:57" ht="17" customHeight="1" thickBot="1">
      <c r="C7" s="202" t="s">
        <v>219</v>
      </c>
      <c r="D7" s="203"/>
      <c r="E7" s="210"/>
      <c r="F7" s="204" t="s">
        <v>3</v>
      </c>
      <c r="G7" s="205"/>
      <c r="H7" s="208"/>
      <c r="I7" s="208"/>
      <c r="K7" s="154"/>
      <c r="L7" s="45"/>
      <c r="M7" s="212"/>
      <c r="N7" s="128" t="s">
        <v>9</v>
      </c>
      <c r="O7" s="128" t="s">
        <v>10</v>
      </c>
      <c r="Q7" t="s">
        <v>37</v>
      </c>
      <c r="U7" s="183"/>
      <c r="V7" s="184"/>
      <c r="W7" s="184"/>
      <c r="X7" s="184"/>
      <c r="Y7" s="185"/>
      <c r="Z7" s="185"/>
      <c r="AA7" s="185"/>
      <c r="AB7" s="185"/>
      <c r="AC7" s="185"/>
      <c r="AD7" s="185"/>
      <c r="AE7" s="185"/>
      <c r="AF7" s="185"/>
      <c r="AG7" s="185"/>
    </row>
    <row r="8" spans="3:57" ht="18" customHeight="1" thickBot="1">
      <c r="E8" s="211"/>
      <c r="F8" s="8">
        <v>1</v>
      </c>
      <c r="G8" s="14">
        <v>20</v>
      </c>
      <c r="H8" s="209"/>
      <c r="I8" s="209"/>
      <c r="K8" s="62"/>
      <c r="M8" s="129" t="s">
        <v>142</v>
      </c>
      <c r="N8" s="130">
        <v>95</v>
      </c>
      <c r="O8" s="131">
        <v>8.3333333333333329E-2</v>
      </c>
      <c r="Q8" s="182" t="s">
        <v>68</v>
      </c>
      <c r="R8" s="182" t="s">
        <v>287</v>
      </c>
      <c r="S8" s="182" t="s">
        <v>288</v>
      </c>
      <c r="U8" s="76"/>
      <c r="V8" s="152">
        <v>1</v>
      </c>
      <c r="W8" s="152">
        <v>2</v>
      </c>
      <c r="X8" s="152">
        <v>3</v>
      </c>
      <c r="Y8" s="152">
        <v>4</v>
      </c>
      <c r="Z8" s="152">
        <v>5</v>
      </c>
      <c r="AA8" s="152">
        <v>6</v>
      </c>
      <c r="AB8" s="152">
        <v>7</v>
      </c>
      <c r="AC8" s="76">
        <v>8</v>
      </c>
      <c r="AD8" s="76">
        <v>9</v>
      </c>
      <c r="AE8" s="76">
        <v>10</v>
      </c>
      <c r="AF8" s="76">
        <v>11</v>
      </c>
      <c r="AG8" s="76">
        <v>12</v>
      </c>
      <c r="AU8" t="s">
        <v>233</v>
      </c>
    </row>
    <row r="9" spans="3:57" ht="18" customHeight="1" thickBot="1">
      <c r="C9" s="12" t="s">
        <v>1</v>
      </c>
      <c r="D9" s="13" t="s">
        <v>21</v>
      </c>
      <c r="E9" s="13" t="s">
        <v>29</v>
      </c>
      <c r="F9" s="13" t="s">
        <v>12</v>
      </c>
      <c r="G9" s="36" t="s">
        <v>13</v>
      </c>
      <c r="H9" s="206" t="s">
        <v>31</v>
      </c>
      <c r="I9" s="207"/>
      <c r="K9" s="62"/>
      <c r="M9" s="134" t="s">
        <v>48</v>
      </c>
      <c r="N9" s="1">
        <v>95</v>
      </c>
      <c r="O9" s="135">
        <v>3.472222222222222E-3</v>
      </c>
      <c r="Q9" s="148" t="s">
        <v>289</v>
      </c>
      <c r="R9" s="148" t="s">
        <v>290</v>
      </c>
      <c r="S9" s="148" t="s">
        <v>291</v>
      </c>
      <c r="U9" s="158" t="s">
        <v>100</v>
      </c>
      <c r="V9" s="155"/>
      <c r="W9" s="162"/>
      <c r="X9" s="162"/>
      <c r="Y9" s="162"/>
      <c r="Z9" s="162"/>
      <c r="AA9" s="162"/>
      <c r="AB9" s="162"/>
      <c r="AC9" s="153"/>
      <c r="AD9" s="153"/>
      <c r="AE9" s="153"/>
      <c r="AF9" s="153"/>
      <c r="AG9" s="153"/>
      <c r="AU9" t="s">
        <v>234</v>
      </c>
    </row>
    <row r="10" spans="3:57" ht="18" customHeight="1" thickBot="1">
      <c r="C10" s="2" t="s">
        <v>4</v>
      </c>
      <c r="D10" s="1"/>
      <c r="E10" s="1"/>
      <c r="F10" s="34">
        <f>F19-SUM(F11:F18)</f>
        <v>2</v>
      </c>
      <c r="G10" s="37">
        <f>F10*$G$8</f>
        <v>40</v>
      </c>
      <c r="H10" s="46"/>
      <c r="I10" s="35" t="str">
        <f>C10</f>
        <v>Nuclease-free water</v>
      </c>
      <c r="K10" s="62"/>
      <c r="L10" s="40"/>
      <c r="M10" s="136" t="s">
        <v>49</v>
      </c>
      <c r="N10" s="150">
        <v>57</v>
      </c>
      <c r="O10" s="135">
        <v>1.3888888888888888E-2</v>
      </c>
      <c r="Q10" s="146" t="s">
        <v>292</v>
      </c>
      <c r="R10" s="146" t="s">
        <v>293</v>
      </c>
      <c r="S10" s="146" t="s">
        <v>294</v>
      </c>
      <c r="U10" s="75" t="s">
        <v>101</v>
      </c>
      <c r="V10" s="153"/>
      <c r="W10" s="162"/>
      <c r="X10" s="217" t="s">
        <v>45</v>
      </c>
      <c r="Y10" s="218"/>
      <c r="Z10" s="219"/>
      <c r="AA10" s="186"/>
      <c r="AB10" s="186"/>
      <c r="AC10" s="153"/>
      <c r="AD10" s="153"/>
      <c r="AE10" s="153"/>
      <c r="AF10" s="153"/>
      <c r="AG10" s="153"/>
    </row>
    <row r="11" spans="3:57" ht="17" customHeight="1" thickBot="1">
      <c r="C11" s="2" t="s">
        <v>222</v>
      </c>
      <c r="D11" s="29" t="s">
        <v>42</v>
      </c>
      <c r="E11" s="1">
        <f>F44</f>
        <v>0.25</v>
      </c>
      <c r="F11" s="34">
        <f>F19*F44/E44</f>
        <v>0.5</v>
      </c>
      <c r="G11" s="37">
        <f t="shared" ref="G11:G12" si="0">F11*$G$8</f>
        <v>10</v>
      </c>
      <c r="H11" s="46"/>
      <c r="I11" s="35" t="str">
        <f t="shared" ref="I11:I12" si="1">C11</f>
        <v>rpoB F Primer (MEP352)</v>
      </c>
      <c r="K11" s="62"/>
      <c r="M11" s="137" t="s">
        <v>11</v>
      </c>
      <c r="N11" s="1">
        <v>40</v>
      </c>
      <c r="O11" s="138"/>
      <c r="Q11" s="149" t="s">
        <v>295</v>
      </c>
      <c r="R11" s="149" t="s">
        <v>296</v>
      </c>
      <c r="S11" s="149">
        <v>493</v>
      </c>
      <c r="U11" s="75" t="s">
        <v>102</v>
      </c>
      <c r="V11" s="153"/>
      <c r="W11" s="153"/>
      <c r="X11" s="187"/>
      <c r="Y11" s="187"/>
      <c r="Z11" s="162"/>
      <c r="AA11" s="186"/>
      <c r="AB11" s="186"/>
      <c r="AC11" s="187"/>
      <c r="AD11" s="187"/>
      <c r="AE11" s="187"/>
      <c r="AF11" s="153"/>
      <c r="AG11" s="153"/>
      <c r="AU11" s="70" t="s">
        <v>235</v>
      </c>
    </row>
    <row r="12" spans="3:57" ht="18" customHeight="1" thickBot="1">
      <c r="C12" s="2" t="s">
        <v>223</v>
      </c>
      <c r="D12" s="113" t="s">
        <v>229</v>
      </c>
      <c r="E12" s="114">
        <f>F45</f>
        <v>2.5000000000000001E-2</v>
      </c>
      <c r="F12" s="34">
        <f>F19*F45/E45</f>
        <v>0.5</v>
      </c>
      <c r="G12" s="37">
        <f t="shared" si="0"/>
        <v>10</v>
      </c>
      <c r="H12" s="46"/>
      <c r="I12" s="35" t="str">
        <f t="shared" si="1"/>
        <v>rpoB R Primer (MEP353)</v>
      </c>
      <c r="K12" s="62"/>
      <c r="L12" s="40"/>
      <c r="M12" s="132" t="s">
        <v>204</v>
      </c>
      <c r="N12" s="213" t="s">
        <v>203</v>
      </c>
      <c r="O12" s="214"/>
      <c r="Q12" s="151" t="s">
        <v>297</v>
      </c>
      <c r="R12" s="151" t="s">
        <v>298</v>
      </c>
      <c r="S12" s="151">
        <v>494</v>
      </c>
      <c r="U12" s="75" t="s">
        <v>103</v>
      </c>
      <c r="V12" s="153"/>
      <c r="W12" s="162"/>
      <c r="X12" s="162"/>
      <c r="Y12" s="162"/>
      <c r="Z12" s="187"/>
      <c r="AA12" s="187"/>
      <c r="AB12" s="187"/>
      <c r="AC12" s="187"/>
      <c r="AD12" s="187"/>
      <c r="AE12" s="187"/>
      <c r="AF12" s="153"/>
      <c r="AG12" s="153"/>
      <c r="AU12" s="73" t="s">
        <v>236</v>
      </c>
    </row>
    <row r="13" spans="3:57" ht="17" customHeight="1" thickBot="1">
      <c r="C13" s="2" t="s">
        <v>206</v>
      </c>
      <c r="D13" s="29" t="s">
        <v>43</v>
      </c>
      <c r="E13" s="29" t="s">
        <v>36</v>
      </c>
      <c r="F13" s="34">
        <f>F19/2</f>
        <v>10</v>
      </c>
      <c r="G13" s="37">
        <f>F13*$G$8</f>
        <v>200</v>
      </c>
      <c r="H13" s="46"/>
      <c r="I13" s="35" t="str">
        <f>C13</f>
        <v>SensiFAST Probe No-ROX Kit</v>
      </c>
      <c r="K13" s="62"/>
      <c r="L13" s="40"/>
      <c r="M13" s="133" t="s">
        <v>205</v>
      </c>
      <c r="N13" s="215" t="s">
        <v>259</v>
      </c>
      <c r="O13" s="216"/>
      <c r="U13" s="75" t="s">
        <v>104</v>
      </c>
      <c r="V13" s="153"/>
      <c r="W13" s="153"/>
      <c r="X13" s="220" t="s">
        <v>299</v>
      </c>
      <c r="Y13" s="221"/>
      <c r="Z13" s="222"/>
      <c r="AA13" s="186"/>
      <c r="AB13" s="186"/>
      <c r="AC13" s="223" t="s">
        <v>300</v>
      </c>
      <c r="AD13" s="224"/>
      <c r="AE13" s="225"/>
      <c r="AF13" s="153"/>
      <c r="AG13" s="153"/>
      <c r="AU13" s="1" t="s">
        <v>237</v>
      </c>
      <c r="AV13" s="1" t="s">
        <v>238</v>
      </c>
      <c r="AW13" s="1" t="s">
        <v>239</v>
      </c>
      <c r="AX13" s="1" t="s">
        <v>240</v>
      </c>
      <c r="AZ13" s="1" t="s">
        <v>241</v>
      </c>
      <c r="BA13" s="1" t="s">
        <v>242</v>
      </c>
      <c r="BB13" s="1" t="s">
        <v>243</v>
      </c>
    </row>
    <row r="14" spans="3:57" ht="18" customHeight="1" thickBot="1">
      <c r="C14" s="179" t="s">
        <v>262</v>
      </c>
      <c r="D14" s="29" t="s">
        <v>207</v>
      </c>
      <c r="E14" s="29" t="s">
        <v>36</v>
      </c>
      <c r="F14" s="1">
        <f>F19/10</f>
        <v>2</v>
      </c>
      <c r="G14" s="173">
        <f>F14*$G$8</f>
        <v>40</v>
      </c>
      <c r="H14" s="156"/>
      <c r="I14" s="35" t="str">
        <f>C14</f>
        <v>SYBR Green I</v>
      </c>
      <c r="K14" s="62"/>
      <c r="L14" s="40"/>
      <c r="M14" s="195" t="s">
        <v>273</v>
      </c>
      <c r="N14" s="195"/>
      <c r="O14" s="195"/>
      <c r="Q14" s="16" t="s">
        <v>257</v>
      </c>
      <c r="U14" s="75" t="s">
        <v>105</v>
      </c>
      <c r="V14" s="153"/>
      <c r="W14" s="153"/>
      <c r="X14" s="187"/>
      <c r="Y14" s="153"/>
      <c r="Z14" s="153"/>
      <c r="AA14" s="187"/>
      <c r="AB14" s="187"/>
      <c r="AC14" s="153"/>
      <c r="AD14" s="153"/>
      <c r="AE14" s="153"/>
      <c r="AF14" s="153"/>
      <c r="AG14" s="153"/>
      <c r="AU14" s="1">
        <v>5</v>
      </c>
      <c r="AV14" s="111">
        <v>4000000000000</v>
      </c>
      <c r="AW14" s="1">
        <v>5</v>
      </c>
      <c r="AX14" s="111">
        <v>4000000000000</v>
      </c>
      <c r="AZ14" s="163">
        <v>100</v>
      </c>
      <c r="BA14" s="111">
        <f>AU14*AV14/AZ14*2</f>
        <v>400000000000</v>
      </c>
      <c r="BB14" s="111">
        <f>AW14*AX14/AZ14*2</f>
        <v>400000000000</v>
      </c>
    </row>
    <row r="15" spans="3:57" ht="18" customHeight="1" thickBot="1">
      <c r="C15" s="174" t="s">
        <v>282</v>
      </c>
      <c r="D15" s="166" t="s">
        <v>283</v>
      </c>
      <c r="E15" s="53" t="s">
        <v>284</v>
      </c>
      <c r="F15" s="53">
        <v>2</v>
      </c>
      <c r="G15" s="173">
        <f>F15*$G$8</f>
        <v>40</v>
      </c>
      <c r="H15" s="156"/>
      <c r="I15" s="169" t="str">
        <f>C15</f>
        <v>LDNA = 1:1 mix with 2E11c/uL</v>
      </c>
      <c r="M15" s="196"/>
      <c r="N15" s="196"/>
      <c r="O15" s="196"/>
      <c r="Q15" t="s">
        <v>230</v>
      </c>
      <c r="U15" s="75" t="s">
        <v>106</v>
      </c>
      <c r="V15" s="153"/>
      <c r="W15" s="153"/>
      <c r="X15" s="189" t="s">
        <v>301</v>
      </c>
      <c r="Y15" s="190"/>
      <c r="Z15" s="191"/>
      <c r="AA15" s="153"/>
      <c r="AB15" s="153"/>
      <c r="AC15" s="192" t="s">
        <v>302</v>
      </c>
      <c r="AD15" s="193"/>
      <c r="AE15" s="194"/>
      <c r="AF15" s="153"/>
      <c r="AG15" s="153"/>
      <c r="AV15" s="164"/>
      <c r="AX15" s="164"/>
      <c r="AZ15" s="165"/>
      <c r="BA15" s="164"/>
      <c r="BB15" s="164" t="s">
        <v>244</v>
      </c>
    </row>
    <row r="16" spans="3:57" ht="20" customHeight="1" thickBot="1">
      <c r="C16" s="170"/>
      <c r="D16" s="171"/>
      <c r="E16" s="171"/>
      <c r="F16" s="171"/>
      <c r="G16" s="172"/>
      <c r="H16" s="47"/>
      <c r="I16" s="50"/>
      <c r="K16" s="147"/>
      <c r="M16" s="196"/>
      <c r="N16" s="196"/>
      <c r="O16" s="196"/>
      <c r="Q16" t="s">
        <v>231</v>
      </c>
      <c r="U16" s="75" t="s">
        <v>107</v>
      </c>
      <c r="V16" s="153"/>
      <c r="W16" s="153"/>
      <c r="X16" s="153"/>
      <c r="Y16" s="153"/>
      <c r="Z16" s="153"/>
      <c r="AA16" s="153"/>
      <c r="AB16" s="153"/>
      <c r="AC16" s="153"/>
      <c r="AD16" s="153"/>
      <c r="AE16" s="153"/>
      <c r="AF16" s="153"/>
      <c r="AG16" s="153"/>
      <c r="AU16" s="70" t="s">
        <v>245</v>
      </c>
    </row>
    <row r="17" spans="3:54" ht="17" thickBot="1">
      <c r="C17" s="159" t="s">
        <v>228</v>
      </c>
      <c r="D17" s="160" t="s">
        <v>224</v>
      </c>
      <c r="E17" s="160"/>
      <c r="F17" s="161">
        <v>1</v>
      </c>
      <c r="G17" s="180">
        <f>F17*$G$8</f>
        <v>20</v>
      </c>
      <c r="H17" s="159" t="s">
        <v>226</v>
      </c>
      <c r="K17" s="115"/>
      <c r="M17" s="199" t="s">
        <v>274</v>
      </c>
      <c r="N17" s="199"/>
      <c r="O17" s="199"/>
      <c r="AU17" s="73" t="s">
        <v>246</v>
      </c>
    </row>
    <row r="18" spans="3:54" ht="17" customHeight="1" thickBot="1">
      <c r="C18" s="175" t="s">
        <v>261</v>
      </c>
      <c r="D18" s="167" t="s">
        <v>225</v>
      </c>
      <c r="E18" s="168"/>
      <c r="F18" s="176">
        <v>2</v>
      </c>
      <c r="G18" s="177" t="s">
        <v>5</v>
      </c>
      <c r="H18" s="178" t="s">
        <v>68</v>
      </c>
      <c r="I18" s="112"/>
      <c r="K18" s="115"/>
      <c r="M18" s="199"/>
      <c r="N18" s="199"/>
      <c r="O18" s="199"/>
      <c r="Q18" s="188" t="s">
        <v>304</v>
      </c>
      <c r="AU18" s="1" t="s">
        <v>237</v>
      </c>
      <c r="AV18" s="1" t="s">
        <v>238</v>
      </c>
      <c r="AW18" s="1" t="s">
        <v>239</v>
      </c>
      <c r="AX18" s="1" t="s">
        <v>240</v>
      </c>
      <c r="AZ18" s="1" t="s">
        <v>241</v>
      </c>
      <c r="BA18" s="1" t="s">
        <v>242</v>
      </c>
      <c r="BB18" s="1" t="s">
        <v>243</v>
      </c>
    </row>
    <row r="19" spans="3:54">
      <c r="E19" s="20" t="s">
        <v>8</v>
      </c>
      <c r="F19" s="21">
        <v>20</v>
      </c>
      <c r="G19" s="22"/>
      <c r="J19" s="115"/>
      <c r="M19" s="199" t="s">
        <v>260</v>
      </c>
      <c r="N19" s="199"/>
      <c r="O19" s="199"/>
      <c r="Q19">
        <v>1</v>
      </c>
      <c r="R19" s="27" t="s">
        <v>305</v>
      </c>
      <c r="AU19" s="1">
        <v>5</v>
      </c>
      <c r="AV19" s="111">
        <v>4000000000000</v>
      </c>
      <c r="AW19" s="1">
        <v>5</v>
      </c>
      <c r="AX19" s="111">
        <v>4000000000000</v>
      </c>
      <c r="AZ19" s="163">
        <v>200</v>
      </c>
      <c r="BA19" s="111">
        <f>AU19*AV19/AZ19*2</f>
        <v>200000000000</v>
      </c>
      <c r="BB19" s="111">
        <f>AW19*AX19/AZ19*2</f>
        <v>200000000000</v>
      </c>
    </row>
    <row r="20" spans="3:54">
      <c r="C20" t="s">
        <v>47</v>
      </c>
      <c r="E20" s="2" t="s">
        <v>7</v>
      </c>
      <c r="F20" s="1">
        <f>SUM(F10:F18)</f>
        <v>20</v>
      </c>
      <c r="G20" s="49">
        <f>SUM(G10:G15)</f>
        <v>340</v>
      </c>
      <c r="J20" s="62"/>
      <c r="M20" s="199"/>
      <c r="N20" s="199"/>
      <c r="O20" s="199"/>
      <c r="Q20">
        <v>2</v>
      </c>
      <c r="R20" t="s">
        <v>307</v>
      </c>
      <c r="BB20" s="164" t="s">
        <v>247</v>
      </c>
    </row>
    <row r="21" spans="3:54" ht="17" thickBot="1">
      <c r="C21" t="s">
        <v>59</v>
      </c>
      <c r="E21" s="8" t="s">
        <v>6</v>
      </c>
      <c r="F21" s="9"/>
      <c r="G21" s="10">
        <f>SUM(F10:F15)</f>
        <v>17</v>
      </c>
      <c r="J21" s="117"/>
      <c r="Q21">
        <v>3</v>
      </c>
      <c r="R21" t="s">
        <v>306</v>
      </c>
      <c r="AU21" s="70" t="s">
        <v>248</v>
      </c>
    </row>
    <row r="22" spans="3:54">
      <c r="C22" t="s">
        <v>202</v>
      </c>
      <c r="J22" s="62"/>
      <c r="Q22">
        <v>4</v>
      </c>
      <c r="R22" t="s">
        <v>310</v>
      </c>
      <c r="AU22" s="73" t="s">
        <v>249</v>
      </c>
    </row>
    <row r="23" spans="3:54">
      <c r="C23" t="s">
        <v>220</v>
      </c>
      <c r="D23" t="s">
        <v>251</v>
      </c>
      <c r="E23" t="s">
        <v>279</v>
      </c>
      <c r="Q23">
        <v>5</v>
      </c>
      <c r="R23" t="s">
        <v>308</v>
      </c>
      <c r="AU23" s="1" t="s">
        <v>237</v>
      </c>
      <c r="AV23" s="1" t="s">
        <v>238</v>
      </c>
      <c r="AW23" s="1" t="s">
        <v>239</v>
      </c>
      <c r="AX23" s="1" t="s">
        <v>240</v>
      </c>
      <c r="AZ23" s="1" t="s">
        <v>241</v>
      </c>
      <c r="BA23" s="1" t="s">
        <v>242</v>
      </c>
      <c r="BB23" s="1" t="s">
        <v>243</v>
      </c>
    </row>
    <row r="24" spans="3:54">
      <c r="C24" t="s">
        <v>227</v>
      </c>
      <c r="K24" s="16"/>
      <c r="Q24">
        <v>6</v>
      </c>
      <c r="R24" s="181" t="s">
        <v>309</v>
      </c>
      <c r="AU24" s="1">
        <v>5</v>
      </c>
      <c r="AV24" s="111">
        <v>4000000000000</v>
      </c>
      <c r="AW24" s="1">
        <v>5</v>
      </c>
      <c r="AX24" s="111">
        <v>4000000000000</v>
      </c>
      <c r="AZ24" s="163">
        <v>400</v>
      </c>
      <c r="BA24" s="111">
        <f>AU24*AV24/AZ24*2</f>
        <v>100000000000</v>
      </c>
      <c r="BB24" s="111">
        <f>AW24*AX24/AZ24*2</f>
        <v>100000000000</v>
      </c>
    </row>
    <row r="25" spans="3:54">
      <c r="C25" s="27" t="s">
        <v>252</v>
      </c>
      <c r="E25" t="s">
        <v>253</v>
      </c>
      <c r="BB25" s="164" t="s">
        <v>250</v>
      </c>
    </row>
    <row r="26" spans="3:54" ht="17" customHeight="1">
      <c r="C26" s="27" t="s">
        <v>276</v>
      </c>
      <c r="E26" s="27" t="s">
        <v>280</v>
      </c>
      <c r="G26" s="69"/>
      <c r="H26" s="69"/>
    </row>
    <row r="27" spans="3:54" ht="17" customHeight="1">
      <c r="C27" s="27" t="s">
        <v>281</v>
      </c>
      <c r="F27" s="69"/>
      <c r="G27" s="69"/>
      <c r="H27" s="69"/>
    </row>
    <row r="28" spans="3:54" ht="17" customHeight="1">
      <c r="C28" s="27" t="s">
        <v>285</v>
      </c>
      <c r="AU28" s="16" t="s">
        <v>264</v>
      </c>
    </row>
    <row r="29" spans="3:54" ht="15" customHeight="1">
      <c r="C29" s="27" t="s">
        <v>258</v>
      </c>
      <c r="L29" s="40"/>
    </row>
    <row r="30" spans="3:54" ht="15" customHeight="1">
      <c r="C30" s="27" t="s">
        <v>256</v>
      </c>
      <c r="AU30" s="70" t="s">
        <v>265</v>
      </c>
    </row>
    <row r="31" spans="3:54">
      <c r="C31" s="27" t="s">
        <v>263</v>
      </c>
      <c r="AU31" s="73" t="s">
        <v>266</v>
      </c>
    </row>
    <row r="32" spans="3:54">
      <c r="C32" s="27" t="s">
        <v>277</v>
      </c>
      <c r="AU32" s="1" t="s">
        <v>267</v>
      </c>
      <c r="AV32" s="1" t="s">
        <v>268</v>
      </c>
    </row>
    <row r="33" spans="3:48">
      <c r="C33" s="27" t="s">
        <v>278</v>
      </c>
      <c r="AU33" s="111">
        <v>25000000000</v>
      </c>
      <c r="AV33" s="111">
        <v>50000000000</v>
      </c>
    </row>
    <row r="34" spans="3:48">
      <c r="C34" s="27"/>
      <c r="AU34" s="164"/>
    </row>
    <row r="35" spans="3:48" ht="15" customHeight="1">
      <c r="C35" s="27"/>
      <c r="AU35" s="70" t="s">
        <v>269</v>
      </c>
    </row>
    <row r="36" spans="3:48" ht="35" customHeight="1">
      <c r="C36" s="27"/>
      <c r="AU36" s="73" t="s">
        <v>270</v>
      </c>
    </row>
    <row r="37" spans="3:48" ht="35" customHeight="1">
      <c r="C37" s="27"/>
      <c r="AU37" s="1" t="s">
        <v>267</v>
      </c>
      <c r="AV37" s="1" t="s">
        <v>268</v>
      </c>
    </row>
    <row r="38" spans="3:48" ht="33" customHeight="1">
      <c r="C38" s="27"/>
      <c r="AU38" s="111">
        <f>AU33/2</f>
        <v>12500000000</v>
      </c>
      <c r="AV38" s="111">
        <f>AV33/2</f>
        <v>25000000000</v>
      </c>
    </row>
    <row r="39" spans="3:48">
      <c r="C39" s="27"/>
    </row>
    <row r="40" spans="3:48">
      <c r="C40" s="27"/>
      <c r="AU40" s="70" t="s">
        <v>271</v>
      </c>
    </row>
    <row r="41" spans="3:48">
      <c r="C41" s="27"/>
      <c r="AU41" s="73" t="s">
        <v>272</v>
      </c>
    </row>
    <row r="42" spans="3:48">
      <c r="C42" s="27"/>
      <c r="AU42" s="1" t="s">
        <v>267</v>
      </c>
      <c r="AV42" s="1" t="s">
        <v>268</v>
      </c>
    </row>
    <row r="43" spans="3:48" ht="17">
      <c r="C43" s="16" t="s">
        <v>1</v>
      </c>
      <c r="D43" s="16" t="s">
        <v>17</v>
      </c>
      <c r="E43" s="16" t="s">
        <v>18</v>
      </c>
      <c r="F43" s="16" t="s">
        <v>20</v>
      </c>
      <c r="G43" s="16" t="s">
        <v>19</v>
      </c>
      <c r="H43" s="16"/>
      <c r="I43" s="18" t="s">
        <v>16</v>
      </c>
      <c r="K43" s="54" t="s">
        <v>14</v>
      </c>
      <c r="L43" s="16" t="s">
        <v>15</v>
      </c>
      <c r="AU43" s="111">
        <f>AU38/2</f>
        <v>6250000000</v>
      </c>
      <c r="AV43" s="111">
        <f>AV38/2</f>
        <v>12500000000</v>
      </c>
    </row>
    <row r="44" spans="3:48">
      <c r="C44" s="2" t="s">
        <v>222</v>
      </c>
      <c r="D44" s="1">
        <v>100</v>
      </c>
      <c r="E44" s="1">
        <v>10</v>
      </c>
      <c r="F44" s="1">
        <v>0.25</v>
      </c>
      <c r="G44" s="1">
        <f>F44*1000</f>
        <v>250</v>
      </c>
      <c r="H44" s="1"/>
      <c r="I44" s="1">
        <f>($F$19*F44)/E44</f>
        <v>0.5</v>
      </c>
      <c r="K44" s="87"/>
      <c r="L44" s="17" t="s">
        <v>254</v>
      </c>
    </row>
    <row r="45" spans="3:48">
      <c r="C45" s="2" t="s">
        <v>223</v>
      </c>
      <c r="D45" s="1">
        <v>100</v>
      </c>
      <c r="E45" s="1">
        <v>1</v>
      </c>
      <c r="F45" s="1">
        <v>2.5000000000000001E-2</v>
      </c>
      <c r="G45" s="1">
        <f t="shared" ref="G45" si="2">F45*1000</f>
        <v>25</v>
      </c>
      <c r="H45" s="1"/>
      <c r="I45" s="1">
        <f>($F$19*F45)/E45</f>
        <v>0.5</v>
      </c>
      <c r="K45" s="87"/>
      <c r="L45" s="17" t="s">
        <v>255</v>
      </c>
    </row>
    <row r="47" spans="3:48" ht="36">
      <c r="C47" s="139" t="s">
        <v>208</v>
      </c>
      <c r="D47" s="139" t="s">
        <v>209</v>
      </c>
      <c r="E47" s="139" t="s">
        <v>210</v>
      </c>
      <c r="F47" s="139" t="s">
        <v>211</v>
      </c>
      <c r="G47" s="139" t="s">
        <v>212</v>
      </c>
      <c r="H47" s="139" t="s">
        <v>213</v>
      </c>
      <c r="I47" s="198" t="s">
        <v>214</v>
      </c>
      <c r="J47" s="198"/>
      <c r="K47" s="198"/>
      <c r="L47" s="198"/>
    </row>
    <row r="48" spans="3:48" ht="16" customHeight="1">
      <c r="C48" s="140"/>
      <c r="D48" s="141"/>
      <c r="E48" s="142"/>
      <c r="F48" s="142"/>
      <c r="G48" s="143"/>
      <c r="H48" s="144"/>
      <c r="I48" s="197"/>
      <c r="J48" s="197"/>
      <c r="K48" s="197"/>
      <c r="L48" s="197"/>
    </row>
    <row r="49" spans="3:12" ht="17">
      <c r="C49" s="140"/>
      <c r="D49" s="145"/>
      <c r="E49" s="145"/>
      <c r="F49" s="145"/>
      <c r="G49" s="143"/>
      <c r="H49" s="140"/>
      <c r="I49" s="197"/>
      <c r="J49" s="197"/>
      <c r="K49" s="197"/>
      <c r="L49" s="197"/>
    </row>
    <row r="50" spans="3:12">
      <c r="C50" t="s">
        <v>221</v>
      </c>
    </row>
    <row r="51" spans="3:12">
      <c r="C51" t="s">
        <v>215</v>
      </c>
    </row>
    <row r="55" spans="3:12" ht="16" customHeight="1"/>
    <row r="60" spans="3:12">
      <c r="C60" s="157" t="s">
        <v>216</v>
      </c>
    </row>
    <row r="61" spans="3:12" ht="37" customHeight="1">
      <c r="C61" s="157" t="s">
        <v>218</v>
      </c>
    </row>
    <row r="67" spans="2:2">
      <c r="B67" s="19"/>
    </row>
    <row r="68" spans="2:2">
      <c r="B68" s="19"/>
    </row>
  </sheetData>
  <mergeCells count="20">
    <mergeCell ref="AC13:AE13"/>
    <mergeCell ref="M6:M7"/>
    <mergeCell ref="N12:O12"/>
    <mergeCell ref="N13:O13"/>
    <mergeCell ref="X10:Z10"/>
    <mergeCell ref="X13:Z13"/>
    <mergeCell ref="C6:D6"/>
    <mergeCell ref="C7:D7"/>
    <mergeCell ref="F7:G7"/>
    <mergeCell ref="H9:I9"/>
    <mergeCell ref="H2:I8"/>
    <mergeCell ref="E5:E8"/>
    <mergeCell ref="X15:Z15"/>
    <mergeCell ref="AC15:AE15"/>
    <mergeCell ref="M14:O16"/>
    <mergeCell ref="I49:L49"/>
    <mergeCell ref="I47:L47"/>
    <mergeCell ref="I48:L48"/>
    <mergeCell ref="M17:O18"/>
    <mergeCell ref="M19:O20"/>
  </mergeCells>
  <phoneticPr fontId="13" type="noConversion"/>
  <pageMargins left="0.7" right="0.7" top="0.75" bottom="0.75" header="0.3" footer="0.3"/>
  <pageSetup scale="51" orientation="portrait" copies="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1C577-5A10-464B-AB8E-ED564EF23CED}">
  <sheetPr codeName="Sheet6">
    <pageSetUpPr fitToPage="1"/>
  </sheetPr>
  <dimension ref="B1:AH74"/>
  <sheetViews>
    <sheetView zoomScale="88" zoomScaleNormal="160" workbookViewId="0">
      <selection activeCell="C3" sqref="C3:I25"/>
    </sheetView>
  </sheetViews>
  <sheetFormatPr baseColWidth="10" defaultColWidth="11" defaultRowHeight="16"/>
  <cols>
    <col min="1" max="1" width="13.5" customWidth="1"/>
    <col min="2" max="2" width="5.6640625" customWidth="1"/>
    <col min="3" max="3" width="39.5" customWidth="1"/>
    <col min="4" max="4" width="31.1640625" customWidth="1"/>
    <col min="5" max="5" width="15.1640625" customWidth="1"/>
    <col min="6" max="6" width="16.83203125" bestFit="1" customWidth="1"/>
    <col min="7" max="7" width="17.1640625" customWidth="1"/>
    <col min="8" max="8" width="1.83203125" customWidth="1"/>
    <col min="9" max="9" width="43.5" customWidth="1"/>
    <col min="10" max="10" width="3" customWidth="1"/>
    <col min="11" max="11" width="57.33203125" customWidth="1"/>
    <col min="12" max="12" width="78" customWidth="1"/>
    <col min="13" max="13" width="44" customWidth="1"/>
    <col min="14" max="14" width="9.5" bestFit="1" customWidth="1"/>
    <col min="15" max="15" width="12.6640625" bestFit="1" customWidth="1"/>
    <col min="16" max="16" width="2" customWidth="1"/>
    <col min="17" max="17" width="7.5" customWidth="1"/>
    <col min="18" max="18" width="39.5" bestFit="1" customWidth="1"/>
    <col min="19" max="19" width="8.1640625" customWidth="1"/>
    <col min="20" max="20" width="9" style="62" bestFit="1" customWidth="1"/>
    <col min="21" max="32" width="3.83203125" customWidth="1"/>
    <col min="33" max="34" width="3.6640625" bestFit="1" customWidth="1"/>
    <col min="35" max="46" width="2.83203125" customWidth="1"/>
  </cols>
  <sheetData>
    <row r="1" spans="3:34" ht="16" customHeight="1"/>
    <row r="2" spans="3:34" ht="17" customHeight="1" thickBot="1"/>
    <row r="3" spans="3:34" ht="17" customHeight="1" thickBot="1">
      <c r="C3" s="11" t="s">
        <v>28</v>
      </c>
      <c r="D3" s="44" t="s">
        <v>163</v>
      </c>
    </row>
    <row r="4" spans="3:34" ht="17" thickBot="1">
      <c r="C4" s="11" t="s">
        <v>0</v>
      </c>
      <c r="D4" s="6">
        <v>45072</v>
      </c>
      <c r="Q4" s="43"/>
    </row>
    <row r="5" spans="3:34" ht="17" customHeight="1" thickBot="1">
      <c r="F5" s="11" t="s">
        <v>2</v>
      </c>
      <c r="G5" s="7">
        <v>6</v>
      </c>
      <c r="K5" s="116" t="s">
        <v>187</v>
      </c>
      <c r="R5" s="228" t="s">
        <v>25</v>
      </c>
      <c r="S5" s="228"/>
      <c r="T5" s="228"/>
    </row>
    <row r="6" spans="3:34" ht="17" customHeight="1" thickBot="1">
      <c r="C6" s="200" t="s">
        <v>152</v>
      </c>
      <c r="D6" s="201"/>
      <c r="E6" s="234" t="s">
        <v>201</v>
      </c>
      <c r="K6" s="229" t="s">
        <v>166</v>
      </c>
      <c r="M6" t="s">
        <v>161</v>
      </c>
      <c r="R6" s="101" t="s">
        <v>68</v>
      </c>
      <c r="S6" s="101" t="s">
        <v>143</v>
      </c>
      <c r="T6" s="102" t="s">
        <v>156</v>
      </c>
    </row>
    <row r="7" spans="3:34" ht="18" customHeight="1" thickBot="1">
      <c r="C7" s="202" t="s">
        <v>164</v>
      </c>
      <c r="D7" s="203"/>
      <c r="E7" s="234"/>
      <c r="F7" s="204" t="s">
        <v>3</v>
      </c>
      <c r="G7" s="205"/>
      <c r="H7" s="55"/>
      <c r="K7" s="229"/>
      <c r="L7" s="45"/>
      <c r="N7" s="32" t="s">
        <v>9</v>
      </c>
      <c r="O7" s="32" t="s">
        <v>10</v>
      </c>
      <c r="Q7" s="237" t="s">
        <v>193</v>
      </c>
      <c r="R7" s="120" t="s">
        <v>189</v>
      </c>
      <c r="S7" s="109">
        <v>1</v>
      </c>
      <c r="T7" s="110" t="s">
        <v>195</v>
      </c>
      <c r="V7" s="75"/>
      <c r="W7" s="75">
        <v>1</v>
      </c>
      <c r="X7" s="75">
        <v>2</v>
      </c>
      <c r="Y7" s="75">
        <v>3</v>
      </c>
      <c r="Z7" s="75">
        <v>4</v>
      </c>
      <c r="AA7" s="75">
        <v>5</v>
      </c>
      <c r="AB7" s="75">
        <v>6</v>
      </c>
      <c r="AC7" s="75">
        <v>7</v>
      </c>
      <c r="AD7" s="75">
        <v>8</v>
      </c>
      <c r="AE7" s="75">
        <v>9</v>
      </c>
      <c r="AF7" s="75">
        <v>10</v>
      </c>
      <c r="AG7" s="75">
        <v>11</v>
      </c>
      <c r="AH7" s="75">
        <v>12</v>
      </c>
    </row>
    <row r="8" spans="3:34" ht="18" customHeight="1" thickBot="1">
      <c r="F8" s="8">
        <v>1</v>
      </c>
      <c r="G8" s="14">
        <v>7</v>
      </c>
      <c r="K8" s="62" t="s">
        <v>186</v>
      </c>
      <c r="M8" s="106" t="s">
        <v>142</v>
      </c>
      <c r="N8" s="107">
        <v>95</v>
      </c>
      <c r="O8" s="108">
        <v>8.3333333333333329E-2</v>
      </c>
      <c r="Q8" s="237"/>
      <c r="R8" s="121" t="s">
        <v>190</v>
      </c>
      <c r="S8" s="109">
        <v>2</v>
      </c>
      <c r="T8" s="110" t="s">
        <v>196</v>
      </c>
      <c r="V8" s="75" t="s">
        <v>100</v>
      </c>
      <c r="W8" s="86"/>
      <c r="X8" s="86"/>
      <c r="Y8" s="86"/>
      <c r="Z8" s="75"/>
      <c r="AA8" s="86"/>
      <c r="AB8" s="86"/>
      <c r="AC8" s="86"/>
      <c r="AD8" s="75"/>
      <c r="AE8" s="86"/>
      <c r="AF8" s="86"/>
      <c r="AG8" s="86"/>
      <c r="AH8" s="75"/>
    </row>
    <row r="9" spans="3:34" ht="18" customHeight="1" thickBot="1">
      <c r="C9" s="12" t="s">
        <v>1</v>
      </c>
      <c r="D9" s="13" t="s">
        <v>21</v>
      </c>
      <c r="E9" s="13" t="s">
        <v>29</v>
      </c>
      <c r="F9" s="13" t="s">
        <v>12</v>
      </c>
      <c r="G9" s="36" t="s">
        <v>13</v>
      </c>
      <c r="H9" s="206" t="s">
        <v>31</v>
      </c>
      <c r="I9" s="207"/>
      <c r="K9" s="62" t="s">
        <v>172</v>
      </c>
      <c r="M9" s="29" t="s">
        <v>48</v>
      </c>
      <c r="N9" s="1">
        <v>95</v>
      </c>
      <c r="O9" s="30">
        <v>3.472222222222222E-3</v>
      </c>
      <c r="Q9" s="237"/>
      <c r="R9" s="122" t="s">
        <v>191</v>
      </c>
      <c r="S9" s="109">
        <v>3</v>
      </c>
      <c r="T9" s="110" t="s">
        <v>197</v>
      </c>
      <c r="V9" s="75" t="s">
        <v>101</v>
      </c>
      <c r="W9" s="86"/>
      <c r="X9" s="86"/>
      <c r="Y9" s="86"/>
      <c r="Z9" s="86"/>
      <c r="AA9" s="86"/>
      <c r="AB9" s="86"/>
      <c r="AC9" s="86"/>
      <c r="AD9" s="86"/>
      <c r="AE9" s="86"/>
      <c r="AF9" s="86"/>
      <c r="AG9" s="86"/>
      <c r="AH9" s="75"/>
    </row>
    <row r="10" spans="3:34" ht="18" thickBot="1">
      <c r="C10" s="2" t="s">
        <v>4</v>
      </c>
      <c r="D10" s="1"/>
      <c r="E10" s="1"/>
      <c r="F10" s="34">
        <f>F19-SUM(F11:F18)</f>
        <v>0</v>
      </c>
      <c r="G10" s="37">
        <f t="shared" ref="G10:G15" si="0">F10*$G$8</f>
        <v>0</v>
      </c>
      <c r="H10" s="46"/>
      <c r="I10" s="35" t="str">
        <f>C10</f>
        <v>Nuclease-free water</v>
      </c>
      <c r="K10" s="62" t="s">
        <v>175</v>
      </c>
      <c r="L10" s="40"/>
      <c r="M10" s="31" t="s">
        <v>145</v>
      </c>
      <c r="N10" s="74">
        <v>59</v>
      </c>
      <c r="O10" s="30">
        <v>1.3888888888888888E-2</v>
      </c>
      <c r="Q10" s="237"/>
      <c r="R10" s="123" t="s">
        <v>192</v>
      </c>
      <c r="S10" s="109">
        <v>4</v>
      </c>
      <c r="T10" s="110" t="s">
        <v>160</v>
      </c>
      <c r="V10" s="75" t="s">
        <v>102</v>
      </c>
      <c r="W10" s="86"/>
      <c r="X10" s="78"/>
      <c r="Y10" s="78"/>
      <c r="Z10" s="78"/>
      <c r="AA10" s="92"/>
      <c r="AB10" s="93"/>
      <c r="AC10" s="93"/>
      <c r="AD10" s="98"/>
      <c r="AE10" s="99"/>
      <c r="AF10" s="98"/>
      <c r="AG10" s="86"/>
      <c r="AH10" s="86"/>
    </row>
    <row r="11" spans="3:34" ht="15" customHeight="1" thickBot="1">
      <c r="C11" s="2" t="s">
        <v>116</v>
      </c>
      <c r="D11" s="29" t="s">
        <v>42</v>
      </c>
      <c r="E11" s="1">
        <f>F24</f>
        <v>0.5</v>
      </c>
      <c r="F11" s="34">
        <f>F19*F24/E24</f>
        <v>1</v>
      </c>
      <c r="G11" s="37">
        <f t="shared" si="0"/>
        <v>7</v>
      </c>
      <c r="H11" s="46"/>
      <c r="I11" s="35" t="str">
        <f t="shared" ref="I11:I12" si="1">C11</f>
        <v>katG F Primer (MEP176)</v>
      </c>
      <c r="K11" s="62" t="s">
        <v>183</v>
      </c>
      <c r="M11" s="57" t="s">
        <v>11</v>
      </c>
      <c r="N11" s="90">
        <v>40</v>
      </c>
      <c r="O11" s="70"/>
      <c r="Q11" s="237" t="s">
        <v>45</v>
      </c>
      <c r="R11" s="124" t="s">
        <v>189</v>
      </c>
      <c r="S11" s="109">
        <v>5</v>
      </c>
      <c r="T11" s="110" t="s">
        <v>157</v>
      </c>
      <c r="V11" s="75" t="s">
        <v>103</v>
      </c>
      <c r="W11" s="86"/>
      <c r="X11" s="84"/>
      <c r="Y11" s="84"/>
      <c r="Z11" s="84"/>
      <c r="AA11" s="119"/>
      <c r="AB11" s="119"/>
      <c r="AC11" s="119"/>
      <c r="AD11" s="80"/>
      <c r="AE11" s="94"/>
      <c r="AF11" s="80"/>
      <c r="AG11" s="86"/>
      <c r="AH11" s="86"/>
    </row>
    <row r="12" spans="3:34" ht="18" customHeight="1" thickBot="1">
      <c r="C12" s="2" t="s">
        <v>117</v>
      </c>
      <c r="D12" s="29" t="s">
        <v>42</v>
      </c>
      <c r="E12" s="1">
        <f>F25</f>
        <v>0.5</v>
      </c>
      <c r="F12" s="34">
        <f>F19*F25/E25</f>
        <v>1</v>
      </c>
      <c r="G12" s="37">
        <f t="shared" si="0"/>
        <v>7</v>
      </c>
      <c r="H12" s="46"/>
      <c r="I12" s="35" t="str">
        <f t="shared" si="1"/>
        <v>katG R Primer (MEP177)</v>
      </c>
      <c r="K12" s="62" t="s">
        <v>173</v>
      </c>
      <c r="L12" s="40"/>
      <c r="M12" s="29" t="s">
        <v>144</v>
      </c>
      <c r="N12" s="235" t="s">
        <v>154</v>
      </c>
      <c r="O12" s="236"/>
      <c r="Q12" s="237"/>
      <c r="R12" s="125" t="s">
        <v>190</v>
      </c>
      <c r="S12" s="109">
        <v>6</v>
      </c>
      <c r="T12" s="110" t="s">
        <v>158</v>
      </c>
      <c r="V12" s="75" t="s">
        <v>104</v>
      </c>
      <c r="W12" s="86"/>
      <c r="X12" s="86"/>
      <c r="Y12" s="86"/>
      <c r="Z12" s="86"/>
      <c r="AA12" s="82"/>
      <c r="AB12" s="82"/>
      <c r="AC12" s="82"/>
      <c r="AD12" s="86"/>
      <c r="AE12" s="86"/>
      <c r="AF12" s="86"/>
      <c r="AG12" s="86"/>
      <c r="AH12" s="86"/>
    </row>
    <row r="13" spans="3:34" ht="17" customHeight="1" thickBot="1">
      <c r="C13" s="2"/>
      <c r="D13" s="29"/>
      <c r="E13" s="1"/>
      <c r="F13" s="34"/>
      <c r="G13" s="37"/>
      <c r="H13" s="46"/>
      <c r="I13" s="35"/>
      <c r="K13" s="62" t="s">
        <v>174</v>
      </c>
      <c r="L13" s="40"/>
      <c r="M13" t="s">
        <v>155</v>
      </c>
      <c r="Q13" s="237"/>
      <c r="R13" s="126" t="s">
        <v>191</v>
      </c>
      <c r="S13" s="109">
        <v>7</v>
      </c>
      <c r="T13" s="110" t="s">
        <v>159</v>
      </c>
      <c r="V13" s="75" t="s">
        <v>105</v>
      </c>
      <c r="W13" s="86"/>
      <c r="X13" s="86"/>
      <c r="Y13" s="86"/>
      <c r="Z13" s="86"/>
      <c r="AA13" s="100"/>
      <c r="AB13" s="100"/>
      <c r="AC13" s="100"/>
      <c r="AD13" s="86"/>
      <c r="AE13" s="86"/>
      <c r="AF13" s="86"/>
      <c r="AG13" s="86"/>
      <c r="AH13" s="86"/>
    </row>
    <row r="14" spans="3:34" ht="18" customHeight="1" thickBot="1">
      <c r="C14" s="2" t="s">
        <v>153</v>
      </c>
      <c r="D14" s="29" t="s">
        <v>43</v>
      </c>
      <c r="E14" s="29" t="s">
        <v>36</v>
      </c>
      <c r="F14" s="34">
        <f>F19/2</f>
        <v>10</v>
      </c>
      <c r="G14" s="37">
        <f t="shared" si="0"/>
        <v>70</v>
      </c>
      <c r="H14" s="46"/>
      <c r="I14" s="35" t="str">
        <f>C14</f>
        <v>SensiFAST Probe No-ROX Mix</v>
      </c>
      <c r="K14" s="62" t="s">
        <v>184</v>
      </c>
      <c r="L14" s="40"/>
      <c r="M14" t="s">
        <v>162</v>
      </c>
      <c r="Q14" s="237"/>
      <c r="R14" s="127" t="s">
        <v>192</v>
      </c>
      <c r="S14" s="109">
        <v>8</v>
      </c>
      <c r="T14" s="110" t="s">
        <v>198</v>
      </c>
      <c r="V14" s="75" t="s">
        <v>106</v>
      </c>
      <c r="W14" s="86"/>
      <c r="X14" s="86"/>
      <c r="Y14" s="86"/>
      <c r="Z14" s="86"/>
      <c r="AA14" s="86"/>
      <c r="AB14" s="86"/>
      <c r="AC14" s="86"/>
      <c r="AD14" s="86"/>
      <c r="AE14" s="86"/>
      <c r="AF14" s="86"/>
      <c r="AG14" s="86"/>
      <c r="AH14" s="86"/>
    </row>
    <row r="15" spans="3:34" ht="18" thickBot="1">
      <c r="C15" s="2" t="s">
        <v>165</v>
      </c>
      <c r="D15" s="29" t="s">
        <v>108</v>
      </c>
      <c r="E15" s="29" t="s">
        <v>200</v>
      </c>
      <c r="F15" s="34">
        <f>F19*6/20</f>
        <v>6</v>
      </c>
      <c r="G15" s="37">
        <f t="shared" si="0"/>
        <v>42</v>
      </c>
      <c r="H15" s="46"/>
      <c r="I15" s="35" t="str">
        <f>C15</f>
        <v>Intercalating Dye</v>
      </c>
      <c r="R15" s="89" t="s">
        <v>194</v>
      </c>
      <c r="T15"/>
      <c r="V15" s="75" t="s">
        <v>107</v>
      </c>
      <c r="W15" s="86"/>
      <c r="X15" s="86"/>
      <c r="Y15" s="86"/>
      <c r="Z15" s="86"/>
      <c r="AA15" s="86"/>
      <c r="AB15" s="86"/>
      <c r="AC15" s="86"/>
      <c r="AD15" s="86"/>
      <c r="AE15" s="86"/>
      <c r="AF15" s="86"/>
      <c r="AG15" s="86"/>
      <c r="AH15" s="86"/>
    </row>
    <row r="16" spans="3:34" ht="20" customHeight="1" thickBot="1">
      <c r="C16" s="8"/>
      <c r="D16" s="9"/>
      <c r="E16" s="9"/>
      <c r="F16" s="9"/>
      <c r="G16" s="10"/>
      <c r="H16" s="47"/>
      <c r="I16" s="50"/>
      <c r="K16" s="118" t="s">
        <v>167</v>
      </c>
      <c r="T16"/>
    </row>
    <row r="17" spans="3:20" ht="16" customHeight="1">
      <c r="C17" s="51" t="s">
        <v>199</v>
      </c>
      <c r="D17" s="23"/>
      <c r="E17" s="23"/>
      <c r="F17" s="23">
        <v>2</v>
      </c>
      <c r="G17" s="24" t="s">
        <v>5</v>
      </c>
      <c r="K17" s="227" t="s">
        <v>168</v>
      </c>
      <c r="T17"/>
    </row>
    <row r="18" spans="3:20" ht="17" thickBot="1">
      <c r="C18" s="3"/>
      <c r="D18" s="4"/>
      <c r="E18" s="4"/>
      <c r="F18" s="4"/>
      <c r="G18" s="5"/>
      <c r="K18" s="227"/>
      <c r="T18"/>
    </row>
    <row r="19" spans="3:20" ht="17">
      <c r="E19" s="20" t="s">
        <v>8</v>
      </c>
      <c r="F19" s="21">
        <v>20</v>
      </c>
      <c r="G19" s="22"/>
      <c r="H19" s="48"/>
      <c r="K19" s="115" t="s">
        <v>169</v>
      </c>
      <c r="T19"/>
    </row>
    <row r="20" spans="3:20">
      <c r="E20" s="2" t="s">
        <v>7</v>
      </c>
      <c r="F20" s="1">
        <f>SUM(F10:F18)</f>
        <v>20</v>
      </c>
      <c r="G20" s="49">
        <f>SUM(G10:G15)</f>
        <v>126</v>
      </c>
      <c r="H20" s="48"/>
      <c r="K20" s="62"/>
      <c r="T20"/>
    </row>
    <row r="21" spans="3:20" ht="17" thickBot="1">
      <c r="E21" s="8" t="s">
        <v>6</v>
      </c>
      <c r="F21" s="9"/>
      <c r="G21" s="10">
        <f>SUM(F10:F15)</f>
        <v>18</v>
      </c>
      <c r="K21" s="117" t="s">
        <v>170</v>
      </c>
      <c r="T21"/>
    </row>
    <row r="22" spans="3:20" ht="16" customHeight="1">
      <c r="K22" s="62" t="s">
        <v>171</v>
      </c>
      <c r="T22"/>
    </row>
    <row r="23" spans="3:20" ht="17">
      <c r="C23" s="16" t="s">
        <v>1</v>
      </c>
      <c r="D23" s="16" t="s">
        <v>17</v>
      </c>
      <c r="E23" s="16" t="s">
        <v>18</v>
      </c>
      <c r="F23" s="16" t="s">
        <v>20</v>
      </c>
      <c r="G23" s="16" t="s">
        <v>19</v>
      </c>
      <c r="H23" s="16"/>
      <c r="I23" s="18" t="s">
        <v>16</v>
      </c>
      <c r="T23"/>
    </row>
    <row r="24" spans="3:20">
      <c r="C24" s="85" t="s">
        <v>109</v>
      </c>
      <c r="D24" s="1">
        <v>100</v>
      </c>
      <c r="E24" s="1">
        <v>10</v>
      </c>
      <c r="F24" s="1">
        <v>0.5</v>
      </c>
      <c r="G24" s="1">
        <f>F24*1000</f>
        <v>500</v>
      </c>
      <c r="H24" s="1"/>
      <c r="I24" s="1">
        <f>($F$19*F24)/E24</f>
        <v>1</v>
      </c>
      <c r="K24" s="16" t="s">
        <v>188</v>
      </c>
      <c r="T24"/>
    </row>
    <row r="25" spans="3:20">
      <c r="C25" s="85" t="s">
        <v>110</v>
      </c>
      <c r="D25" s="1">
        <v>100</v>
      </c>
      <c r="E25" s="1">
        <v>10</v>
      </c>
      <c r="F25" s="1">
        <v>0.5</v>
      </c>
      <c r="G25" s="1">
        <f t="shared" ref="G25" si="2">F25*1000</f>
        <v>500</v>
      </c>
      <c r="H25" s="1"/>
      <c r="I25" s="1">
        <f>($F$19*F25)/E25</f>
        <v>1</v>
      </c>
      <c r="K25" t="s">
        <v>176</v>
      </c>
      <c r="T25"/>
    </row>
    <row r="26" spans="3:20" ht="17" customHeight="1">
      <c r="K26" t="s">
        <v>181</v>
      </c>
      <c r="T26"/>
    </row>
    <row r="27" spans="3:20" ht="17" customHeight="1">
      <c r="K27" t="s">
        <v>182</v>
      </c>
      <c r="T27"/>
    </row>
    <row r="28" spans="3:20" ht="16" customHeight="1">
      <c r="K28" t="s">
        <v>177</v>
      </c>
      <c r="T28"/>
    </row>
    <row r="29" spans="3:20">
      <c r="K29" t="s">
        <v>178</v>
      </c>
      <c r="T29"/>
    </row>
    <row r="30" spans="3:20" ht="17" customHeight="1">
      <c r="K30" s="27" t="s">
        <v>179</v>
      </c>
      <c r="T30"/>
    </row>
    <row r="31" spans="3:20">
      <c r="K31" t="s">
        <v>180</v>
      </c>
      <c r="T31"/>
    </row>
    <row r="32" spans="3:20" ht="15" customHeight="1">
      <c r="K32" t="s">
        <v>185</v>
      </c>
      <c r="L32" s="40"/>
      <c r="T32"/>
    </row>
    <row r="33" spans="3:20">
      <c r="C33" s="16"/>
      <c r="T33"/>
    </row>
    <row r="34" spans="3:20">
      <c r="K34" s="54" t="s">
        <v>14</v>
      </c>
      <c r="L34" s="16" t="s">
        <v>15</v>
      </c>
      <c r="T34"/>
    </row>
    <row r="35" spans="3:20">
      <c r="K35" s="87" t="s">
        <v>111</v>
      </c>
      <c r="L35" s="17" t="s">
        <v>112</v>
      </c>
      <c r="T35"/>
    </row>
    <row r="36" spans="3:20">
      <c r="K36" s="87" t="s">
        <v>113</v>
      </c>
      <c r="L36" s="17" t="s">
        <v>114</v>
      </c>
      <c r="Q36" s="43"/>
      <c r="T36"/>
    </row>
    <row r="37" spans="3:20" ht="15" customHeight="1"/>
    <row r="38" spans="3:20" ht="35" customHeight="1" thickBot="1">
      <c r="C38" s="16" t="s">
        <v>1</v>
      </c>
      <c r="D38" s="16" t="s">
        <v>22</v>
      </c>
      <c r="E38" s="16" t="s">
        <v>23</v>
      </c>
      <c r="F38" s="232" t="s">
        <v>24</v>
      </c>
      <c r="G38" s="232"/>
      <c r="H38" s="55"/>
      <c r="I38" s="18" t="s">
        <v>16</v>
      </c>
      <c r="K38" s="54" t="s">
        <v>14</v>
      </c>
      <c r="L38" s="16" t="s">
        <v>15</v>
      </c>
    </row>
    <row r="39" spans="3:20" ht="97" thickBot="1">
      <c r="C39" s="65" t="s">
        <v>118</v>
      </c>
      <c r="D39" s="26" t="s">
        <v>37</v>
      </c>
      <c r="E39" s="61" t="s">
        <v>38</v>
      </c>
      <c r="F39" s="230" t="s">
        <v>39</v>
      </c>
      <c r="G39" s="231"/>
      <c r="H39" s="61"/>
      <c r="I39" s="61">
        <f>2</f>
        <v>2</v>
      </c>
      <c r="K39" s="88" t="s">
        <v>115</v>
      </c>
      <c r="L39" s="65" t="s">
        <v>127</v>
      </c>
    </row>
    <row r="40" spans="3:20" ht="35" customHeight="1" thickBot="1">
      <c r="C40" s="65" t="s">
        <v>119</v>
      </c>
      <c r="D40" s="26" t="s">
        <v>37</v>
      </c>
      <c r="E40" s="61" t="s">
        <v>38</v>
      </c>
      <c r="F40" s="230" t="s">
        <v>39</v>
      </c>
      <c r="G40" s="231"/>
      <c r="H40" s="61"/>
      <c r="I40" s="61">
        <f>2</f>
        <v>2</v>
      </c>
      <c r="K40" s="88" t="s">
        <v>120</v>
      </c>
      <c r="L40" s="65" t="str">
        <f t="shared" ref="L40:L45" si="3">C40</f>
        <v xml:space="preserve">MEP184 katG S315T (G944C) </v>
      </c>
      <c r="R40" s="103" t="s">
        <v>151</v>
      </c>
    </row>
    <row r="41" spans="3:20" ht="35" customHeight="1" thickBot="1">
      <c r="C41" s="65" t="s">
        <v>136</v>
      </c>
      <c r="D41" s="26" t="s">
        <v>37</v>
      </c>
      <c r="E41" s="61" t="s">
        <v>38</v>
      </c>
      <c r="F41" s="230" t="s">
        <v>39</v>
      </c>
      <c r="G41" s="231"/>
      <c r="H41" s="61"/>
      <c r="I41" s="61">
        <f>2</f>
        <v>2</v>
      </c>
      <c r="K41" s="88" t="s">
        <v>137</v>
      </c>
      <c r="L41" s="65" t="str">
        <f t="shared" si="3"/>
        <v>MEP185 S315N (G944A)</v>
      </c>
      <c r="R41" s="233" t="s">
        <v>148</v>
      </c>
    </row>
    <row r="42" spans="3:20" ht="35" customHeight="1" thickBot="1">
      <c r="C42" s="65" t="s">
        <v>138</v>
      </c>
      <c r="D42" s="26" t="s">
        <v>37</v>
      </c>
      <c r="E42" s="61" t="s">
        <v>38</v>
      </c>
      <c r="F42" s="230" t="s">
        <v>39</v>
      </c>
      <c r="G42" s="231"/>
      <c r="H42" s="61"/>
      <c r="I42" s="61">
        <f>2</f>
        <v>2</v>
      </c>
      <c r="K42" s="88" t="s">
        <v>140</v>
      </c>
      <c r="L42" s="65" t="str">
        <f t="shared" si="3"/>
        <v xml:space="preserve">MEP186 S315I (G944T) </v>
      </c>
      <c r="R42" s="233"/>
    </row>
    <row r="43" spans="3:20" ht="32" customHeight="1" thickBot="1">
      <c r="C43" s="65" t="s">
        <v>139</v>
      </c>
      <c r="D43" s="26" t="s">
        <v>37</v>
      </c>
      <c r="E43" s="61" t="s">
        <v>38</v>
      </c>
      <c r="F43" s="230" t="s">
        <v>39</v>
      </c>
      <c r="G43" s="231"/>
      <c r="H43" s="61"/>
      <c r="I43" s="61">
        <f>2</f>
        <v>2</v>
      </c>
      <c r="K43" s="88" t="s">
        <v>141</v>
      </c>
      <c r="L43" s="65" t="str">
        <f t="shared" si="3"/>
        <v xml:space="preserve">MEP187 S315R (C945A) </v>
      </c>
      <c r="R43" s="233"/>
    </row>
    <row r="44" spans="3:20" ht="33" thickBot="1">
      <c r="C44" s="65" t="s">
        <v>123</v>
      </c>
      <c r="D44" s="26" t="s">
        <v>37</v>
      </c>
      <c r="E44" s="61" t="s">
        <v>38</v>
      </c>
      <c r="F44" s="230" t="s">
        <v>39</v>
      </c>
      <c r="G44" s="231"/>
      <c r="H44" s="61"/>
      <c r="I44" s="61">
        <f>2</f>
        <v>2</v>
      </c>
      <c r="K44" s="88" t="s">
        <v>124</v>
      </c>
      <c r="L44" s="65" t="str">
        <f t="shared" si="3"/>
        <v>MEP188 katG S315G (A943G)</v>
      </c>
      <c r="R44" s="104" t="s">
        <v>146</v>
      </c>
    </row>
    <row r="45" spans="3:20" ht="34">
      <c r="C45" s="65" t="s">
        <v>125</v>
      </c>
      <c r="D45" s="26" t="s">
        <v>37</v>
      </c>
      <c r="E45" s="61" t="s">
        <v>38</v>
      </c>
      <c r="F45" s="230" t="s">
        <v>39</v>
      </c>
      <c r="G45" s="231"/>
      <c r="H45" s="61"/>
      <c r="I45" s="61">
        <f>2</f>
        <v>2</v>
      </c>
      <c r="K45" s="88" t="s">
        <v>126</v>
      </c>
      <c r="L45" s="65" t="str">
        <f t="shared" si="3"/>
        <v xml:space="preserve">MEP189 katG S315L (AGC to CTC via A943C + G944T) </v>
      </c>
      <c r="R45" s="104" t="s">
        <v>147</v>
      </c>
    </row>
    <row r="46" spans="3:20">
      <c r="C46" t="s">
        <v>121</v>
      </c>
      <c r="R46" s="104" t="s">
        <v>149</v>
      </c>
    </row>
    <row r="47" spans="3:20" ht="17" thickBot="1">
      <c r="C47" t="s">
        <v>122</v>
      </c>
      <c r="R47" s="105" t="s">
        <v>150</v>
      </c>
    </row>
    <row r="50" spans="18:24">
      <c r="R50" s="77" t="s">
        <v>128</v>
      </c>
    </row>
    <row r="51" spans="18:24">
      <c r="R51" s="91" t="s">
        <v>129</v>
      </c>
    </row>
    <row r="52" spans="18:24">
      <c r="R52" s="95" t="s">
        <v>132</v>
      </c>
    </row>
    <row r="53" spans="18:24">
      <c r="R53" s="96" t="s">
        <v>133</v>
      </c>
    </row>
    <row r="54" spans="18:24" ht="16" customHeight="1">
      <c r="R54" s="83" t="s">
        <v>135</v>
      </c>
      <c r="U54" s="55"/>
      <c r="V54" s="55"/>
      <c r="W54" s="15"/>
      <c r="X54" s="16"/>
    </row>
    <row r="55" spans="18:24">
      <c r="R55" s="79" t="s">
        <v>130</v>
      </c>
    </row>
    <row r="56" spans="18:24">
      <c r="R56" s="81" t="s">
        <v>131</v>
      </c>
    </row>
    <row r="57" spans="18:24">
      <c r="R57" s="97" t="s">
        <v>134</v>
      </c>
    </row>
    <row r="61" spans="18:24" ht="16" customHeight="1"/>
    <row r="67" spans="2:2" ht="37" customHeight="1"/>
    <row r="73" spans="2:2">
      <c r="B73" s="19"/>
    </row>
    <row r="74" spans="2:2">
      <c r="B74" s="19"/>
    </row>
  </sheetData>
  <mergeCells count="20">
    <mergeCell ref="F44:G44"/>
    <mergeCell ref="F45:G45"/>
    <mergeCell ref="F40:G40"/>
    <mergeCell ref="F41:G41"/>
    <mergeCell ref="R5:T5"/>
    <mergeCell ref="Q7:Q10"/>
    <mergeCell ref="H9:I9"/>
    <mergeCell ref="R41:R43"/>
    <mergeCell ref="Q11:Q14"/>
    <mergeCell ref="N12:O12"/>
    <mergeCell ref="K17:K18"/>
    <mergeCell ref="F38:G38"/>
    <mergeCell ref="F39:G39"/>
    <mergeCell ref="F42:G42"/>
    <mergeCell ref="F43:G43"/>
    <mergeCell ref="C6:D6"/>
    <mergeCell ref="E6:E7"/>
    <mergeCell ref="K6:K7"/>
    <mergeCell ref="C7:D7"/>
    <mergeCell ref="F7:G7"/>
  </mergeCells>
  <pageMargins left="0.7" right="0.7" top="0.75" bottom="0.75" header="0.3" footer="0.3"/>
  <pageSetup scale="51" orientation="portrait" copies="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CEFE-2A4C-894E-B5A4-A8530D1A4BD7}">
  <sheetPr codeName="Sheet14">
    <pageSetUpPr fitToPage="1"/>
  </sheetPr>
  <dimension ref="B2:Y73"/>
  <sheetViews>
    <sheetView tabSelected="1" zoomScale="107" zoomScaleNormal="160" workbookViewId="0">
      <selection activeCell="C14" sqref="C14"/>
    </sheetView>
  </sheetViews>
  <sheetFormatPr baseColWidth="10" defaultColWidth="11" defaultRowHeight="16"/>
  <cols>
    <col min="1" max="1" width="13.5" customWidth="1"/>
    <col min="2" max="2" width="5.6640625" customWidth="1"/>
    <col min="3" max="3" width="36.5" customWidth="1"/>
    <col min="4" max="4" width="30.6640625" customWidth="1"/>
    <col min="5" max="5" width="15.5" bestFit="1" customWidth="1"/>
    <col min="6" max="6" width="18.5" customWidth="1"/>
    <col min="7" max="7" width="14.6640625" bestFit="1" customWidth="1"/>
    <col min="8" max="8" width="5" customWidth="1"/>
    <col min="9" max="9" width="38.5" customWidth="1"/>
    <col min="10" max="10" width="55.83203125" customWidth="1"/>
    <col min="11" max="11" width="56.1640625" bestFit="1" customWidth="1"/>
    <col min="12" max="12" width="34.83203125" bestFit="1" customWidth="1"/>
    <col min="13" max="13" width="12.6640625" bestFit="1" customWidth="1"/>
    <col min="14" max="14" width="13" customWidth="1"/>
    <col min="15" max="15" width="4.6640625" customWidth="1"/>
    <col min="16" max="16" width="21.33203125" customWidth="1"/>
    <col min="17" max="17" width="20.6640625" bestFit="1" customWidth="1"/>
    <col min="18" max="18" width="11.6640625" bestFit="1" customWidth="1"/>
    <col min="19" max="19" width="15.5" style="62" customWidth="1"/>
    <col min="20" max="20" width="13.33203125" bestFit="1" customWidth="1"/>
    <col min="21" max="21" width="5.1640625" customWidth="1"/>
    <col min="22" max="22" width="9.33203125" bestFit="1" customWidth="1"/>
    <col min="23" max="23" width="12.6640625" bestFit="1" customWidth="1"/>
    <col min="27" max="27" width="19.83203125" customWidth="1"/>
    <col min="28" max="28" width="14" customWidth="1"/>
  </cols>
  <sheetData>
    <row r="2" spans="3:25" ht="17" thickBot="1"/>
    <row r="3" spans="3:25" ht="17" thickBot="1">
      <c r="C3" s="11" t="s">
        <v>28</v>
      </c>
      <c r="D3" s="44" t="s">
        <v>99</v>
      </c>
    </row>
    <row r="4" spans="3:25" ht="17" thickBot="1">
      <c r="C4" s="11" t="s">
        <v>0</v>
      </c>
      <c r="D4" s="6">
        <v>44907</v>
      </c>
      <c r="P4" s="43"/>
    </row>
    <row r="5" spans="3:25" ht="17" thickBot="1">
      <c r="F5" s="11" t="s">
        <v>2</v>
      </c>
      <c r="G5" s="7">
        <v>9</v>
      </c>
    </row>
    <row r="6" spans="3:25" ht="17" customHeight="1" thickBot="1">
      <c r="C6" s="200" t="s">
        <v>88</v>
      </c>
      <c r="D6" s="201"/>
    </row>
    <row r="7" spans="3:25" ht="18" customHeight="1" thickBot="1">
      <c r="C7" s="202" t="s">
        <v>89</v>
      </c>
      <c r="D7" s="203"/>
      <c r="F7" s="204" t="s">
        <v>3</v>
      </c>
      <c r="G7" s="205"/>
      <c r="H7" s="55"/>
      <c r="K7" s="45"/>
    </row>
    <row r="8" spans="3:25" ht="17" thickBot="1">
      <c r="F8" s="8">
        <v>1</v>
      </c>
      <c r="G8" s="14">
        <v>10</v>
      </c>
      <c r="L8" s="70" t="s">
        <v>94</v>
      </c>
      <c r="M8" s="32" t="s">
        <v>9</v>
      </c>
      <c r="N8" s="32" t="s">
        <v>10</v>
      </c>
      <c r="P8" s="238" t="s">
        <v>25</v>
      </c>
      <c r="Q8" s="238"/>
      <c r="R8" s="238"/>
      <c r="S8" s="238"/>
      <c r="T8" s="238"/>
      <c r="W8" s="238" t="s">
        <v>73</v>
      </c>
      <c r="X8" s="238"/>
      <c r="Y8" s="238"/>
    </row>
    <row r="9" spans="3:25" ht="17">
      <c r="C9" s="12" t="s">
        <v>1</v>
      </c>
      <c r="D9" s="13" t="s">
        <v>21</v>
      </c>
      <c r="E9" s="13" t="s">
        <v>29</v>
      </c>
      <c r="F9" s="13" t="s">
        <v>12</v>
      </c>
      <c r="G9" s="36" t="s">
        <v>13</v>
      </c>
      <c r="H9" s="206" t="s">
        <v>31</v>
      </c>
      <c r="I9" s="207"/>
      <c r="J9" s="38"/>
      <c r="L9" s="29" t="s">
        <v>30</v>
      </c>
      <c r="M9" s="1">
        <v>98</v>
      </c>
      <c r="N9" s="30">
        <v>2.0833333333333332E-2</v>
      </c>
      <c r="P9" s="39" t="s">
        <v>68</v>
      </c>
      <c r="Q9" s="39" t="s">
        <v>40</v>
      </c>
      <c r="R9" s="39" t="s">
        <v>41</v>
      </c>
      <c r="S9" s="63" t="s">
        <v>46</v>
      </c>
      <c r="T9" s="39" t="s">
        <v>33</v>
      </c>
      <c r="W9" s="68"/>
      <c r="X9" s="68"/>
      <c r="Y9" s="68"/>
    </row>
    <row r="10" spans="3:25">
      <c r="C10" s="2" t="s">
        <v>4</v>
      </c>
      <c r="D10" s="1"/>
      <c r="E10" s="1"/>
      <c r="F10" s="34">
        <f>F18-SUM(F11:F17)</f>
        <v>5.6</v>
      </c>
      <c r="G10" s="37">
        <f>F10*$G$8</f>
        <v>56</v>
      </c>
      <c r="H10" s="46"/>
      <c r="I10" s="35" t="str">
        <f>C10</f>
        <v>Nuclease-free water</v>
      </c>
      <c r="K10" s="40"/>
      <c r="L10" s="29" t="s">
        <v>48</v>
      </c>
      <c r="M10" s="1">
        <v>98</v>
      </c>
      <c r="N10" s="30">
        <v>6.9444444444444441E-3</v>
      </c>
      <c r="P10" s="25" t="s">
        <v>69</v>
      </c>
      <c r="Q10" s="25" t="s">
        <v>75</v>
      </c>
      <c r="R10" s="25" t="s">
        <v>54</v>
      </c>
      <c r="S10" s="64" t="s">
        <v>26</v>
      </c>
      <c r="T10" s="25">
        <v>1</v>
      </c>
      <c r="V10" s="19"/>
      <c r="W10" s="1"/>
      <c r="X10" s="1"/>
      <c r="Y10" s="1"/>
    </row>
    <row r="11" spans="3:25" ht="15" customHeight="1">
      <c r="C11" s="2" t="s">
        <v>62</v>
      </c>
      <c r="D11" s="1" t="s">
        <v>42</v>
      </c>
      <c r="E11" s="1">
        <f>F34</f>
        <v>0.5</v>
      </c>
      <c r="F11" s="34">
        <f>F18*F34/E34</f>
        <v>1</v>
      </c>
      <c r="G11" s="37">
        <f>F11*$G$8</f>
        <v>10</v>
      </c>
      <c r="H11" s="46"/>
      <c r="I11" s="35" t="str">
        <f t="shared" ref="I11:I12" si="0">C11</f>
        <v>F Primer Flu A CDC (ML159)</v>
      </c>
      <c r="L11" s="31" t="s">
        <v>49</v>
      </c>
      <c r="M11" s="42">
        <v>67</v>
      </c>
      <c r="N11" s="30">
        <v>2.0833333333333332E-2</v>
      </c>
      <c r="P11" s="25" t="s">
        <v>70</v>
      </c>
      <c r="Q11" s="25" t="s">
        <v>75</v>
      </c>
      <c r="R11" s="25" t="s">
        <v>54</v>
      </c>
      <c r="S11" s="64" t="s">
        <v>27</v>
      </c>
      <c r="T11" s="25">
        <v>2</v>
      </c>
      <c r="V11" s="19"/>
      <c r="W11" s="1"/>
      <c r="X11" s="1"/>
      <c r="Y11" s="1"/>
    </row>
    <row r="12" spans="3:25">
      <c r="C12" s="2" t="s">
        <v>61</v>
      </c>
      <c r="D12" s="1" t="s">
        <v>42</v>
      </c>
      <c r="E12" s="1">
        <f>F35</f>
        <v>0.5</v>
      </c>
      <c r="F12" s="34">
        <f>F18*F35/E35</f>
        <v>1</v>
      </c>
      <c r="G12" s="37">
        <f>F12*$G$8</f>
        <v>10</v>
      </c>
      <c r="H12" s="46"/>
      <c r="I12" s="35" t="str">
        <f t="shared" si="0"/>
        <v>R Primer Flu A CDC (ML160)</v>
      </c>
      <c r="K12" s="40"/>
      <c r="L12" s="29" t="s">
        <v>77</v>
      </c>
      <c r="M12" s="1">
        <v>72</v>
      </c>
      <c r="N12" s="30">
        <v>2.0833333333333332E-2</v>
      </c>
      <c r="P12" s="25" t="s">
        <v>45</v>
      </c>
      <c r="Q12" s="25" t="s">
        <v>75</v>
      </c>
      <c r="R12" s="25" t="s">
        <v>54</v>
      </c>
      <c r="S12" s="64" t="s">
        <v>32</v>
      </c>
      <c r="T12" s="25">
        <v>3</v>
      </c>
      <c r="V12" s="19"/>
      <c r="W12" s="1"/>
      <c r="X12" s="1"/>
      <c r="Y12" s="1"/>
    </row>
    <row r="13" spans="3:25" ht="17" thickBot="1">
      <c r="C13" s="2" t="s">
        <v>50</v>
      </c>
      <c r="D13" s="1" t="s">
        <v>35</v>
      </c>
      <c r="E13" s="29" t="s">
        <v>36</v>
      </c>
      <c r="F13" s="34">
        <f>F18/50</f>
        <v>0.4</v>
      </c>
      <c r="G13" s="37">
        <f>F13*$G$8</f>
        <v>4</v>
      </c>
      <c r="H13" s="46"/>
      <c r="I13" s="35" t="str">
        <f>C13</f>
        <v>Thermo SYBR Green I (S32717A)</v>
      </c>
      <c r="L13" s="29" t="s">
        <v>78</v>
      </c>
      <c r="M13" s="1">
        <v>72</v>
      </c>
      <c r="N13" s="30">
        <v>8.3333333333333329E-2</v>
      </c>
      <c r="P13" s="25" t="s">
        <v>69</v>
      </c>
      <c r="Q13" s="25" t="s">
        <v>55</v>
      </c>
      <c r="R13" s="25" t="s">
        <v>71</v>
      </c>
      <c r="S13" s="64" t="s">
        <v>83</v>
      </c>
      <c r="T13" s="25">
        <v>4</v>
      </c>
    </row>
    <row r="14" spans="3:25" ht="17" thickBot="1">
      <c r="C14" s="2" t="s">
        <v>91</v>
      </c>
      <c r="D14" s="1" t="s">
        <v>43</v>
      </c>
      <c r="E14" s="29" t="s">
        <v>36</v>
      </c>
      <c r="F14" s="34">
        <f>F18/2</f>
        <v>10</v>
      </c>
      <c r="G14" s="37">
        <f>F14*$G$8</f>
        <v>100</v>
      </c>
      <c r="H14" s="46"/>
      <c r="I14" s="35" t="str">
        <f>C14</f>
        <v>Q5 Hot Start High-Fidelity MM (M0494S)</v>
      </c>
      <c r="L14" s="57" t="s">
        <v>11</v>
      </c>
      <c r="M14" s="28">
        <v>50</v>
      </c>
      <c r="P14" s="25" t="s">
        <v>70</v>
      </c>
      <c r="Q14" s="25" t="s">
        <v>55</v>
      </c>
      <c r="R14" s="25" t="s">
        <v>71</v>
      </c>
      <c r="S14" s="64" t="s">
        <v>84</v>
      </c>
      <c r="T14" s="25">
        <v>5</v>
      </c>
    </row>
    <row r="15" spans="3:25" ht="17" thickBot="1">
      <c r="C15" s="8"/>
      <c r="D15" s="9"/>
      <c r="E15" s="9"/>
      <c r="F15" s="9"/>
      <c r="G15" s="10"/>
      <c r="H15" s="47"/>
      <c r="I15" s="50"/>
      <c r="S15"/>
    </row>
    <row r="16" spans="3:25">
      <c r="C16" s="51" t="s">
        <v>72</v>
      </c>
      <c r="D16" s="23"/>
      <c r="E16" s="23"/>
      <c r="F16" s="23">
        <v>2</v>
      </c>
      <c r="G16" s="24" t="s">
        <v>5</v>
      </c>
      <c r="K16" s="41"/>
      <c r="L16" s="29" t="s">
        <v>76</v>
      </c>
      <c r="M16" s="56" t="s">
        <v>53</v>
      </c>
      <c r="N16" s="56" t="s">
        <v>53</v>
      </c>
      <c r="S16"/>
    </row>
    <row r="17" spans="3:19" ht="17" customHeight="1" thickBot="1">
      <c r="C17" s="3"/>
      <c r="D17" s="4"/>
      <c r="E17" s="4"/>
      <c r="F17" s="4"/>
      <c r="G17" s="5"/>
      <c r="I17" s="239" t="s">
        <v>87</v>
      </c>
      <c r="L17" s="33" t="s">
        <v>58</v>
      </c>
      <c r="P17" s="43" t="s">
        <v>34</v>
      </c>
      <c r="R17" s="68"/>
      <c r="S17"/>
    </row>
    <row r="18" spans="3:19">
      <c r="E18" s="20" t="s">
        <v>8</v>
      </c>
      <c r="F18" s="21">
        <v>20</v>
      </c>
      <c r="G18" s="22"/>
      <c r="H18" s="48"/>
      <c r="I18" s="239"/>
      <c r="M18" s="67"/>
      <c r="N18" s="67"/>
      <c r="O18" s="67"/>
      <c r="P18" s="67"/>
      <c r="Q18" s="67"/>
      <c r="R18" s="67"/>
      <c r="S18" s="69"/>
    </row>
    <row r="19" spans="3:19" ht="16" customHeight="1">
      <c r="C19" s="52" t="s">
        <v>44</v>
      </c>
      <c r="E19" s="2" t="s">
        <v>7</v>
      </c>
      <c r="F19" s="1">
        <f>SUM(F10:F17)</f>
        <v>20</v>
      </c>
      <c r="G19" s="49">
        <f>SUM(G10:G14)</f>
        <v>180</v>
      </c>
      <c r="H19" s="48"/>
      <c r="L19" s="71" t="s">
        <v>98</v>
      </c>
      <c r="M19" s="72"/>
      <c r="N19" s="72"/>
      <c r="O19" s="72"/>
      <c r="P19" s="72"/>
      <c r="Q19" s="72"/>
      <c r="R19" s="72"/>
      <c r="S19" s="69"/>
    </row>
    <row r="20" spans="3:19" ht="17" thickBot="1">
      <c r="C20" t="s">
        <v>59</v>
      </c>
      <c r="E20" s="8" t="s">
        <v>6</v>
      </c>
      <c r="F20" s="9"/>
      <c r="G20" s="10">
        <f>SUM(F10:F14)</f>
        <v>18</v>
      </c>
      <c r="L20" s="72"/>
      <c r="M20" s="72"/>
      <c r="N20" s="72"/>
      <c r="O20" s="72"/>
      <c r="P20" s="72"/>
      <c r="Q20" s="72"/>
      <c r="R20" s="72"/>
    </row>
    <row r="21" spans="3:19">
      <c r="C21" t="s">
        <v>57</v>
      </c>
    </row>
    <row r="22" spans="3:19">
      <c r="C22" t="s">
        <v>47</v>
      </c>
      <c r="E22" s="66" t="s">
        <v>86</v>
      </c>
      <c r="F22" s="66"/>
      <c r="M22" t="s">
        <v>95</v>
      </c>
    </row>
    <row r="23" spans="3:19" ht="16" customHeight="1">
      <c r="C23" t="s">
        <v>60</v>
      </c>
      <c r="E23" s="226"/>
      <c r="F23" s="226"/>
      <c r="G23" s="226"/>
      <c r="H23" s="226"/>
      <c r="I23" s="226"/>
    </row>
    <row r="24" spans="3:19" ht="16" customHeight="1">
      <c r="C24" t="s">
        <v>90</v>
      </c>
      <c r="E24" s="226"/>
      <c r="F24" s="226"/>
      <c r="G24" s="226"/>
      <c r="H24" s="226"/>
      <c r="I24" s="226"/>
      <c r="M24" s="43"/>
    </row>
    <row r="25" spans="3:19" ht="18" customHeight="1">
      <c r="C25" s="70" t="s">
        <v>93</v>
      </c>
    </row>
    <row r="26" spans="3:19" ht="18" customHeight="1">
      <c r="C26" s="70" t="s">
        <v>92</v>
      </c>
      <c r="D26" s="59"/>
    </row>
    <row r="27" spans="3:19" ht="17" customHeight="1"/>
    <row r="28" spans="3:19" ht="18" customHeight="1">
      <c r="K28" s="45"/>
    </row>
    <row r="30" spans="3:19" ht="17" customHeight="1">
      <c r="J30" s="38"/>
    </row>
    <row r="31" spans="3:19">
      <c r="K31" s="40"/>
    </row>
    <row r="32" spans="3:19" ht="15" customHeight="1">
      <c r="C32" s="16"/>
      <c r="M32" t="s">
        <v>85</v>
      </c>
    </row>
    <row r="33" spans="3:17" ht="17">
      <c r="C33" s="16" t="s">
        <v>1</v>
      </c>
      <c r="D33" s="16" t="s">
        <v>17</v>
      </c>
      <c r="E33" s="16" t="s">
        <v>18</v>
      </c>
      <c r="F33" s="16" t="s">
        <v>20</v>
      </c>
      <c r="G33" s="16" t="s">
        <v>19</v>
      </c>
      <c r="H33" s="16"/>
      <c r="I33" s="18" t="s">
        <v>16</v>
      </c>
      <c r="J33" s="54" t="s">
        <v>14</v>
      </c>
      <c r="K33" s="16" t="s">
        <v>15</v>
      </c>
    </row>
    <row r="34" spans="3:17">
      <c r="C34" s="1" t="str">
        <f>C11</f>
        <v>F Primer Flu A CDC (ML159)</v>
      </c>
      <c r="D34" s="1">
        <v>100</v>
      </c>
      <c r="E34" s="1">
        <v>10</v>
      </c>
      <c r="F34" s="1">
        <v>0.5</v>
      </c>
      <c r="G34" s="1">
        <f>F34*1000</f>
        <v>500</v>
      </c>
      <c r="H34" s="1"/>
      <c r="I34" s="1">
        <f>($F$18*F34)/E34</f>
        <v>1</v>
      </c>
      <c r="J34" s="17" t="s">
        <v>63</v>
      </c>
      <c r="K34" s="17" t="s">
        <v>64</v>
      </c>
      <c r="M34" t="s">
        <v>96</v>
      </c>
    </row>
    <row r="35" spans="3:17">
      <c r="C35" s="1" t="str">
        <f>C12</f>
        <v>R Primer Flu A CDC (ML160)</v>
      </c>
      <c r="D35" s="1">
        <v>100</v>
      </c>
      <c r="E35" s="1">
        <v>10</v>
      </c>
      <c r="F35" s="1">
        <v>0.5</v>
      </c>
      <c r="G35" s="1">
        <f t="shared" ref="G35:G36" si="1">F35*1000</f>
        <v>500</v>
      </c>
      <c r="H35" s="1"/>
      <c r="I35" s="1">
        <f>($F$18*F35)/E35</f>
        <v>1</v>
      </c>
      <c r="J35" s="17" t="s">
        <v>66</v>
      </c>
      <c r="K35" s="17" t="s">
        <v>65</v>
      </c>
    </row>
    <row r="36" spans="3:17">
      <c r="C36" s="53" t="str">
        <f>C13</f>
        <v>Thermo SYBR Green I (S32717A)</v>
      </c>
      <c r="D36" s="58" t="s">
        <v>56</v>
      </c>
      <c r="E36" s="58" t="s">
        <v>56</v>
      </c>
      <c r="F36" s="58" t="s">
        <v>56</v>
      </c>
      <c r="G36" s="1" t="e">
        <f t="shared" si="1"/>
        <v>#VALUE!</v>
      </c>
      <c r="H36" s="1"/>
      <c r="I36" s="1" t="e">
        <f>($F$18*F36)/E36</f>
        <v>#VALUE!</v>
      </c>
      <c r="J36" s="17"/>
      <c r="K36" s="1" t="s">
        <v>51</v>
      </c>
    </row>
    <row r="38" spans="3:17" ht="18" thickBot="1">
      <c r="C38" s="16" t="s">
        <v>1</v>
      </c>
      <c r="D38" s="16" t="s">
        <v>22</v>
      </c>
      <c r="E38" s="16" t="s">
        <v>23</v>
      </c>
      <c r="F38" s="232" t="s">
        <v>24</v>
      </c>
      <c r="G38" s="232"/>
      <c r="H38" s="55"/>
      <c r="I38" s="18" t="s">
        <v>16</v>
      </c>
      <c r="J38" s="54" t="s">
        <v>14</v>
      </c>
      <c r="K38" s="16" t="s">
        <v>15</v>
      </c>
    </row>
    <row r="39" spans="3:17" ht="63" customHeight="1" thickBot="1">
      <c r="C39" s="65" t="s">
        <v>67</v>
      </c>
      <c r="D39" s="26" t="s">
        <v>37</v>
      </c>
      <c r="E39" s="61" t="s">
        <v>38</v>
      </c>
      <c r="F39" s="230" t="s">
        <v>39</v>
      </c>
      <c r="G39" s="231"/>
      <c r="H39" s="61"/>
      <c r="I39" s="61">
        <f>2</f>
        <v>2</v>
      </c>
      <c r="J39" s="60" t="s">
        <v>80</v>
      </c>
      <c r="K39" s="65" t="s">
        <v>79</v>
      </c>
    </row>
    <row r="40" spans="3:17" ht="64">
      <c r="C40" s="65" t="s">
        <v>74</v>
      </c>
      <c r="D40" s="26" t="s">
        <v>37</v>
      </c>
      <c r="E40" s="61" t="s">
        <v>38</v>
      </c>
      <c r="F40" s="230" t="s">
        <v>39</v>
      </c>
      <c r="G40" s="231"/>
      <c r="H40" s="61"/>
      <c r="I40" s="61">
        <f>2</f>
        <v>2</v>
      </c>
      <c r="J40" s="60" t="s">
        <v>82</v>
      </c>
      <c r="K40" s="65" t="s">
        <v>81</v>
      </c>
      <c r="Q40" s="71" t="s">
        <v>97</v>
      </c>
    </row>
    <row r="41" spans="3:17">
      <c r="C41" t="s">
        <v>52</v>
      </c>
    </row>
    <row r="50" spans="20:24">
      <c r="T50" s="18"/>
    </row>
    <row r="54" spans="20:24" ht="16" customHeight="1">
      <c r="U54" s="55"/>
      <c r="V54" s="55"/>
      <c r="W54" s="15"/>
      <c r="X54" s="16"/>
    </row>
    <row r="61" spans="20:24" ht="16" customHeight="1"/>
    <row r="67" spans="2:2" ht="37" customHeight="1"/>
    <row r="72" spans="2:2">
      <c r="B72" s="19"/>
    </row>
    <row r="73" spans="2:2">
      <c r="B73" s="19"/>
    </row>
  </sheetData>
  <mergeCells count="11">
    <mergeCell ref="W8:Y8"/>
    <mergeCell ref="H9:I9"/>
    <mergeCell ref="F40:G40"/>
    <mergeCell ref="C6:D6"/>
    <mergeCell ref="C7:D7"/>
    <mergeCell ref="F7:G7"/>
    <mergeCell ref="P8:T8"/>
    <mergeCell ref="I17:I18"/>
    <mergeCell ref="E23:I24"/>
    <mergeCell ref="F38:G38"/>
    <mergeCell ref="F39:G39"/>
  </mergeCells>
  <pageMargins left="0.7" right="0.7" top="0.75" bottom="0.75" header="0.3" footer="0.3"/>
  <pageSetup scale="75" orientation="portrait" r:id="rId1"/>
  <drawing r:id="rId2"/>
</worksheet>
</file>

<file path=docMetadata/LabelInfo.xml><?xml version="1.0" encoding="utf-8"?>
<clbl:labelList xmlns:clbl="http://schemas.microsoft.com/office/2020/mipLabelMetadata">
  <clbl:label id="{ba5a7f39-e3be-4ab3-b450-67fa80faecad}" enabled="0" method="" siteId="{ba5a7f39-e3be-4ab3-b450-67fa80faecad}"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SensiFAST orig</vt:lpstr>
      <vt:lpstr>6x EvaG SensiFAST Probe no rox</vt:lpstr>
      <vt:lpstr>Q5 High Fidelity Hot 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Malofsky</dc:creator>
  <cp:lastModifiedBy>Malofsky, Nicole A</cp:lastModifiedBy>
  <cp:lastPrinted>2024-09-05T19:18:40Z</cp:lastPrinted>
  <dcterms:created xsi:type="dcterms:W3CDTF">2021-07-14T19:35:26Z</dcterms:created>
  <dcterms:modified xsi:type="dcterms:W3CDTF">2025-01-22T17:57:23Z</dcterms:modified>
</cp:coreProperties>
</file>