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Plans" sheetId="1" r:id="rId1"/>
    <sheet name="LeafInfo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23" i="1" l="1"/>
  <c r="D22" i="1"/>
  <c r="B11" i="1"/>
  <c r="B10" i="1"/>
  <c r="B5" i="1"/>
  <c r="B6" i="1" s="1"/>
  <c r="B12" i="1" l="1"/>
  <c r="B13" i="1" s="1"/>
  <c r="B14" i="1" s="1"/>
  <c r="B15" i="1" s="1"/>
  <c r="C15" i="1" s="1"/>
  <c r="D24" i="1"/>
  <c r="D25" i="1" s="1"/>
  <c r="B24" i="1" l="1"/>
  <c r="B26" i="1" l="1"/>
  <c r="C26" i="1" s="1"/>
  <c r="B25" i="1"/>
  <c r="D26" i="1"/>
  <c r="F26" i="1" s="1"/>
</calcChain>
</file>

<file path=xl/sharedStrings.xml><?xml version="1.0" encoding="utf-8"?>
<sst xmlns="http://schemas.openxmlformats.org/spreadsheetml/2006/main" count="47" uniqueCount="46">
  <si>
    <t>Total isolates per genotype</t>
  </si>
  <si>
    <t>Plant Genotypes</t>
  </si>
  <si>
    <t>Biological treatment groups</t>
  </si>
  <si>
    <t>Number of agar flats</t>
  </si>
  <si>
    <t>Target isolates per plant</t>
  </si>
  <si>
    <t>Expected isolates per plant</t>
  </si>
  <si>
    <t>Est. leaves per plant</t>
  </si>
  <si>
    <t>Est. leaflets per leaf</t>
  </si>
  <si>
    <t>Total leaflets</t>
  </si>
  <si>
    <t>Number of leaf rows</t>
  </si>
  <si>
    <t>Number of leaf columns</t>
  </si>
  <si>
    <t>Number of leaves per flat</t>
  </si>
  <si>
    <t>yellow -- to decide</t>
  </si>
  <si>
    <t>green -- from data</t>
  </si>
  <si>
    <t>white -- calculated only.</t>
  </si>
  <si>
    <t>Actual Values</t>
  </si>
  <si>
    <t>Plants needed per genotype</t>
  </si>
  <si>
    <t>Total plants needed</t>
  </si>
  <si>
    <t>Round up plants/ geno</t>
  </si>
  <si>
    <t>Max leaflet length (cm)</t>
  </si>
  <si>
    <t>Max leaflet diameter (cm)</t>
  </si>
  <si>
    <t>Agar flat length (cm)</t>
  </si>
  <si>
    <t>Agar flat diameter (cm)</t>
  </si>
  <si>
    <t>Germination</t>
  </si>
  <si>
    <t>On soil</t>
  </si>
  <si>
    <t>Min longest leaflet (cm)</t>
  </si>
  <si>
    <t>Max longest leaflet (cm)</t>
  </si>
  <si>
    <t>Date</t>
  </si>
  <si>
    <t>Approx. avg (cm)</t>
  </si>
  <si>
    <t>Min. leaflet length for inoc. Droplets (cm)</t>
  </si>
  <si>
    <t>Alternate Vals</t>
  </si>
  <si>
    <t>Mock Vals</t>
  </si>
  <si>
    <t>5 weeks on soil</t>
  </si>
  <si>
    <t>Min Bench Space</t>
  </si>
  <si>
    <t>Min Growth Space</t>
  </si>
  <si>
    <t>benches 14' long</t>
  </si>
  <si>
    <t>pots = 16 in sq</t>
  </si>
  <si>
    <t>feet</t>
  </si>
  <si>
    <t>minimum number of benches</t>
  </si>
  <si>
    <t>meters</t>
  </si>
  <si>
    <t>feet sq</t>
  </si>
  <si>
    <t>inches sq</t>
  </si>
  <si>
    <t>Biological replicates per experiment</t>
  </si>
  <si>
    <t>can fit 12 to 14 flats per bench</t>
  </si>
  <si>
    <t>30 linear feet drakakaki lab</t>
  </si>
  <si>
    <t>so fit 2 reps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</si>
</sst>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16" fontId="0" fillId="0" borderId="0" xfId="0" applyNumberForma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5" workbookViewId="0">
      <selection activeCell="E30" sqref="E30"/>
    </sheetView>
  </sheetViews>
  <sheetFormatPr defaultRowHeight="15" x14ac:dyDescent="0.25"/>
  <cols>
    <col min="1" max="1" width="38.28515625" customWidth="1"/>
    <col min="2" max="2" width="17.42578125" customWidth="1"/>
    <col min="3" max="3" width="17.42578125" style="5" customWidth="1"/>
    <col min="4" max="4" width="14.140625" customWidth="1"/>
    <col min="5" max="5" width="15.7109375" bestFit="1" customWidth="1"/>
    <col min="6" max="6" width="26.140625" customWidth="1"/>
  </cols>
  <sheetData>
    <row r="1" spans="1:6" x14ac:dyDescent="0.25">
      <c r="B1" t="s">
        <v>15</v>
      </c>
      <c r="C1" s="5" t="s">
        <v>27</v>
      </c>
      <c r="D1" t="s">
        <v>30</v>
      </c>
      <c r="E1" t="s">
        <v>31</v>
      </c>
    </row>
    <row r="2" spans="1:6" x14ac:dyDescent="0.25">
      <c r="A2" t="s">
        <v>0</v>
      </c>
      <c r="B2" s="1">
        <v>96</v>
      </c>
    </row>
    <row r="3" spans="1:6" x14ac:dyDescent="0.25">
      <c r="A3" t="s">
        <v>1</v>
      </c>
      <c r="B3" s="1">
        <v>12</v>
      </c>
      <c r="F3" s="1" t="s">
        <v>12</v>
      </c>
    </row>
    <row r="4" spans="1:6" x14ac:dyDescent="0.25">
      <c r="A4" s="4" t="s">
        <v>42</v>
      </c>
      <c r="B4" s="9">
        <v>3</v>
      </c>
      <c r="F4" s="2" t="s">
        <v>13</v>
      </c>
    </row>
    <row r="5" spans="1:6" x14ac:dyDescent="0.25">
      <c r="A5" t="s">
        <v>2</v>
      </c>
      <c r="B5">
        <f>B2*B3</f>
        <v>1152</v>
      </c>
      <c r="F5" t="s">
        <v>14</v>
      </c>
    </row>
    <row r="6" spans="1:6" x14ac:dyDescent="0.25">
      <c r="A6" t="s">
        <v>8</v>
      </c>
      <c r="B6">
        <f>B5*B4</f>
        <v>3456</v>
      </c>
      <c r="C6" s="6"/>
      <c r="E6">
        <v>1</v>
      </c>
    </row>
    <row r="8" spans="1:6" x14ac:dyDescent="0.25">
      <c r="A8" t="s">
        <v>6</v>
      </c>
      <c r="B8" s="2">
        <v>4</v>
      </c>
      <c r="C8" s="8">
        <v>42067</v>
      </c>
    </row>
    <row r="9" spans="1:6" x14ac:dyDescent="0.25">
      <c r="A9" t="s">
        <v>7</v>
      </c>
      <c r="B9" s="2">
        <v>5</v>
      </c>
      <c r="C9" s="8">
        <v>42067</v>
      </c>
    </row>
    <row r="10" spans="1:6" x14ac:dyDescent="0.25">
      <c r="A10" t="s">
        <v>5</v>
      </c>
      <c r="B10">
        <f>B8*B9</f>
        <v>20</v>
      </c>
    </row>
    <row r="11" spans="1:6" x14ac:dyDescent="0.25">
      <c r="A11" t="s">
        <v>4</v>
      </c>
      <c r="B11" s="1">
        <f>E11</f>
        <v>18</v>
      </c>
      <c r="E11">
        <v>18</v>
      </c>
    </row>
    <row r="12" spans="1:6" x14ac:dyDescent="0.25">
      <c r="A12" t="s">
        <v>16</v>
      </c>
      <c r="B12">
        <f>(B2*B4)/B11</f>
        <v>16</v>
      </c>
    </row>
    <row r="13" spans="1:6" x14ac:dyDescent="0.25">
      <c r="A13" t="s">
        <v>18</v>
      </c>
      <c r="B13">
        <f>ROUNDUP(B12,0)</f>
        <v>16</v>
      </c>
    </row>
    <row r="14" spans="1:6" x14ac:dyDescent="0.25">
      <c r="A14" s="4" t="s">
        <v>17</v>
      </c>
      <c r="B14" s="4">
        <f>B13*B3</f>
        <v>192</v>
      </c>
      <c r="C14" s="7"/>
    </row>
    <row r="15" spans="1:6" x14ac:dyDescent="0.25">
      <c r="A15" s="4" t="s">
        <v>34</v>
      </c>
      <c r="B15" s="4">
        <f>B14*16</f>
        <v>3072</v>
      </c>
      <c r="C15" s="7">
        <f>ROUNDUP(B15/144,0)</f>
        <v>22</v>
      </c>
      <c r="D15" t="s">
        <v>36</v>
      </c>
    </row>
    <row r="16" spans="1:6" x14ac:dyDescent="0.25">
      <c r="B16" t="s">
        <v>41</v>
      </c>
      <c r="C16" s="5" t="s">
        <v>40</v>
      </c>
    </row>
    <row r="17" spans="1:6" x14ac:dyDescent="0.25">
      <c r="A17" t="s">
        <v>29</v>
      </c>
      <c r="B17">
        <v>2</v>
      </c>
    </row>
    <row r="18" spans="1:6" x14ac:dyDescent="0.25">
      <c r="A18" t="s">
        <v>19</v>
      </c>
      <c r="B18" s="2">
        <v>5</v>
      </c>
    </row>
    <row r="19" spans="1:6" x14ac:dyDescent="0.25">
      <c r="A19" t="s">
        <v>20</v>
      </c>
      <c r="B19" s="5">
        <f>0.8*B18</f>
        <v>4</v>
      </c>
    </row>
    <row r="20" spans="1:6" x14ac:dyDescent="0.25">
      <c r="A20" t="s">
        <v>21</v>
      </c>
      <c r="B20" s="2">
        <v>50</v>
      </c>
    </row>
    <row r="21" spans="1:6" x14ac:dyDescent="0.25">
      <c r="A21" t="s">
        <v>22</v>
      </c>
      <c r="B21" s="2">
        <v>23</v>
      </c>
    </row>
    <row r="22" spans="1:6" x14ac:dyDescent="0.25">
      <c r="A22" t="s">
        <v>10</v>
      </c>
      <c r="B22" s="1">
        <v>12</v>
      </c>
      <c r="D22" s="1">
        <f>ROUND(B21/B18,0)</f>
        <v>5</v>
      </c>
    </row>
    <row r="23" spans="1:6" x14ac:dyDescent="0.25">
      <c r="A23" t="s">
        <v>9</v>
      </c>
      <c r="B23" s="1">
        <v>6</v>
      </c>
      <c r="D23" s="1">
        <f>ROUND(B20/B19, 0)</f>
        <v>13</v>
      </c>
    </row>
    <row r="24" spans="1:6" x14ac:dyDescent="0.25">
      <c r="A24" t="s">
        <v>11</v>
      </c>
      <c r="B24" s="1">
        <f>B22*B23</f>
        <v>72</v>
      </c>
      <c r="D24" s="1">
        <f>D22*D23</f>
        <v>65</v>
      </c>
      <c r="F24" t="s">
        <v>43</v>
      </c>
    </row>
    <row r="25" spans="1:6" x14ac:dyDescent="0.25">
      <c r="A25" s="4" t="s">
        <v>3</v>
      </c>
      <c r="B25" s="4">
        <f>ROUNDUP(B6/B24,0)</f>
        <v>48</v>
      </c>
      <c r="C25" s="7"/>
      <c r="D25" s="4">
        <f>ROUNDUP(B6/D24,0)</f>
        <v>54</v>
      </c>
    </row>
    <row r="26" spans="1:6" x14ac:dyDescent="0.25">
      <c r="A26" s="4" t="s">
        <v>33</v>
      </c>
      <c r="B26" s="4">
        <f>B25*0.3</f>
        <v>14.399999999999999</v>
      </c>
      <c r="C26" s="7">
        <f>ROUNDUP(B26,0)</f>
        <v>15</v>
      </c>
      <c r="D26" s="4">
        <f>ROUNDUP(B26*3.28,0)</f>
        <v>48</v>
      </c>
      <c r="E26" s="4" t="s">
        <v>35</v>
      </c>
      <c r="F26" s="4">
        <f>ROUNDUP(D26/14, 0)</f>
        <v>4</v>
      </c>
    </row>
    <row r="27" spans="1:6" x14ac:dyDescent="0.25">
      <c r="C27" s="5" t="s">
        <v>39</v>
      </c>
      <c r="D27" t="s">
        <v>37</v>
      </c>
      <c r="F27" t="s">
        <v>38</v>
      </c>
    </row>
    <row r="28" spans="1:6" x14ac:dyDescent="0.25">
      <c r="E28" t="s">
        <v>44</v>
      </c>
    </row>
    <row r="29" spans="1:6" x14ac:dyDescent="0.25">
      <c r="E29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" sqref="C3"/>
    </sheetView>
  </sheetViews>
  <sheetFormatPr defaultRowHeight="15" x14ac:dyDescent="0.25"/>
  <cols>
    <col min="1" max="1" width="22.5703125" bestFit="1" customWidth="1"/>
    <col min="2" max="2" width="22.85546875" bestFit="1" customWidth="1"/>
    <col min="3" max="3" width="22.85546875" customWidth="1"/>
  </cols>
  <sheetData>
    <row r="1" spans="1:4" x14ac:dyDescent="0.25">
      <c r="A1" t="s">
        <v>23</v>
      </c>
      <c r="B1" s="3">
        <v>42025</v>
      </c>
      <c r="C1" s="3"/>
    </row>
    <row r="2" spans="1:4" x14ac:dyDescent="0.25">
      <c r="A2" t="s">
        <v>24</v>
      </c>
      <c r="B2" s="3">
        <v>42031</v>
      </c>
      <c r="C2" s="3"/>
    </row>
    <row r="3" spans="1:4" x14ac:dyDescent="0.25">
      <c r="A3" t="s">
        <v>32</v>
      </c>
      <c r="B3" s="3">
        <v>42066</v>
      </c>
    </row>
    <row r="6" spans="1:4" x14ac:dyDescent="0.25">
      <c r="A6" t="s">
        <v>25</v>
      </c>
      <c r="B6" t="s">
        <v>26</v>
      </c>
      <c r="C6" t="s">
        <v>28</v>
      </c>
      <c r="D6" t="s">
        <v>27</v>
      </c>
    </row>
    <row r="7" spans="1:4" x14ac:dyDescent="0.25">
      <c r="A7">
        <v>3.1</v>
      </c>
      <c r="B7">
        <v>9.5</v>
      </c>
      <c r="C7">
        <v>6</v>
      </c>
      <c r="D7" s="3">
        <v>42072</v>
      </c>
    </row>
    <row r="8" spans="1:4" x14ac:dyDescent="0.25">
      <c r="A8">
        <v>2</v>
      </c>
      <c r="B8">
        <v>8.1</v>
      </c>
      <c r="C8">
        <v>4.5</v>
      </c>
      <c r="D8" s="3">
        <v>42067</v>
      </c>
    </row>
    <row r="9" spans="1:4" x14ac:dyDescent="0.25">
      <c r="A9">
        <v>2</v>
      </c>
      <c r="B9">
        <v>7</v>
      </c>
      <c r="C9">
        <v>4</v>
      </c>
      <c r="D9" s="3">
        <v>42065</v>
      </c>
    </row>
    <row r="10" spans="1:4" x14ac:dyDescent="0.25">
      <c r="A10">
        <v>1</v>
      </c>
      <c r="B10">
        <v>5</v>
      </c>
      <c r="C10">
        <v>3</v>
      </c>
      <c r="D10" s="3">
        <v>42058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Plans</vt:lpstr>
      <vt:lpstr>LeafInfo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Tyler Mccubbin</cp:lastModifiedBy>
  <dcterms:created xsi:type="dcterms:W3CDTF">2015-03-10T20:50:29Z</dcterms:created>
  <dcterms:modified xsi:type="dcterms:W3CDTF">2015-05-13T01:53:49Z</dcterms:modified>
</cp:coreProperties>
</file>