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GeoDelta Líneas\Dropbox\14. GEODELTA\014 FORMATOS ACTUALIZADOS 2026\FORMATOS PARA DIGITAR ACTUALIZADOS 2026\"/>
    </mc:Choice>
  </mc:AlternateContent>
  <xr:revisionPtr revIDLastSave="0" documentId="13_ncr:1_{2F4DE8EB-F320-40BC-B90A-756DF659321D}" xr6:coauthVersionLast="47" xr6:coauthVersionMax="47" xr10:uidLastSave="{00000000-0000-0000-0000-000000000000}"/>
  <bookViews>
    <workbookView xWindow="-120" yWindow="-120" windowWidth="20730" windowHeight="11040" tabRatio="847" firstSheet="2" activeTab="2" xr2:uid="{00000000-000D-0000-FFFF-FFFF00000000}"/>
  </bookViews>
  <sheets>
    <sheet name="Módulo1" sheetId="27" state="veryHidden" r:id=""/>
    <sheet name="Módulo11" sheetId="28" state="veryHidden" r:id=""/>
    <sheet name="GUIA" sheetId="356" r:id="rId1"/>
  </sheets>
  <functionGroups builtInGroupCount="19"/>
  <externalReferences>
    <externalReference r:id="rId2"/>
    <externalReference r:id="rId3"/>
  </externalReferences>
  <definedNames>
    <definedName name="\0" localSheetId="2">#REF!</definedName>
    <definedName name="\0">#REF!</definedName>
    <definedName name="\d" localSheetId="2">#REF!</definedName>
    <definedName name="\d">#REF!</definedName>
    <definedName name="\g" localSheetId="2">#REF!</definedName>
    <definedName name="\g">#REF!</definedName>
    <definedName name="\m" localSheetId="2">#REF!</definedName>
    <definedName name="\m">#REF!</definedName>
    <definedName name="\n" localSheetId="2">#REF!</definedName>
    <definedName name="\n">#REF!</definedName>
    <definedName name="\p" localSheetId="2">#REF!</definedName>
    <definedName name="\p">#REF!</definedName>
    <definedName name="\w" localSheetId="2">#REF!</definedName>
    <definedName name="\w">#REF!</definedName>
    <definedName name="___a03" localSheetId="2">#REF!</definedName>
    <definedName name="___a03">#REF!</definedName>
    <definedName name="___A1" localSheetId="2">#REF!</definedName>
    <definedName name="___A1">#REF!</definedName>
    <definedName name="___A25" localSheetId="2">#REF!</definedName>
    <definedName name="___A25">#REF!</definedName>
    <definedName name="___DD1" localSheetId="2">#REF!</definedName>
    <definedName name="___DD1">#REF!</definedName>
    <definedName name="___ddd1" localSheetId="2">#REF!</definedName>
    <definedName name="___ddd1">#REF!</definedName>
    <definedName name="___JJ1" localSheetId="2">#REF!</definedName>
    <definedName name="___JJ1">#REF!</definedName>
    <definedName name="___K1" localSheetId="2">#REF!</definedName>
    <definedName name="___K1">#REF!</definedName>
    <definedName name="___L1" localSheetId="2">#REF!</definedName>
    <definedName name="___L1">#REF!</definedName>
    <definedName name="___L2" localSheetId="2">#REF!</definedName>
    <definedName name="___L2">#REF!</definedName>
    <definedName name="__123Graph_AYO" localSheetId="2" hidden="1">#REF!</definedName>
    <definedName name="__123Graph_AYO" hidden="1">#REF!</definedName>
    <definedName name="__123Graph_XYO" localSheetId="2" hidden="1">#REF!</definedName>
    <definedName name="__123Graph_XYO" hidden="1">#REF!</definedName>
    <definedName name="__a03" localSheetId="2">#REF!</definedName>
    <definedName name="__a03">#REF!</definedName>
    <definedName name="__A1" localSheetId="2">#REF!</definedName>
    <definedName name="__A1">#REF!</definedName>
    <definedName name="__A25" localSheetId="2">#REF!</definedName>
    <definedName name="__A25">#REF!</definedName>
    <definedName name="__DD1" localSheetId="2">#REF!</definedName>
    <definedName name="__DD1">#REF!</definedName>
    <definedName name="__ddd1" localSheetId="2">#REF!</definedName>
    <definedName name="__ddd1">#REF!</definedName>
    <definedName name="__JJ1" localSheetId="2">#REF!</definedName>
    <definedName name="__JJ1">#REF!</definedName>
    <definedName name="__K1" localSheetId="2">#REF!</definedName>
    <definedName name="__K1">#REF!</definedName>
    <definedName name="__L1" localSheetId="2">#REF!</definedName>
    <definedName name="__L1">#REF!</definedName>
    <definedName name="__L2" localSheetId="2">#REF!</definedName>
    <definedName name="__L2">#REF!</definedName>
    <definedName name="_a03" localSheetId="2">#REF!</definedName>
    <definedName name="_a03">#REF!</definedName>
    <definedName name="_A1" localSheetId="2">#REF!</definedName>
    <definedName name="_A1">#REF!</definedName>
    <definedName name="_A25" localSheetId="2">#REF!</definedName>
    <definedName name="_A25">#REF!</definedName>
    <definedName name="_DD1" localSheetId="2">#REF!</definedName>
    <definedName name="_DD1">#REF!</definedName>
    <definedName name="_ddd1" localSheetId="2">#REF!</definedName>
    <definedName name="_ddd1">#REF!</definedName>
    <definedName name="_Fill" localSheetId="2" hidden="1">#REF!</definedName>
    <definedName name="_Fill" hidden="1">#REF!</definedName>
    <definedName name="_JJ1" localSheetId="2">#REF!</definedName>
    <definedName name="_JJ1">#REF!</definedName>
    <definedName name="_K1" localSheetId="2">#REF!</definedName>
    <definedName name="_K1">#REF!</definedName>
    <definedName name="_L1" localSheetId="2">#REF!</definedName>
    <definedName name="_L1">#REF!</definedName>
    <definedName name="_L2" localSheetId="2">#REF!</definedName>
    <definedName name="_L2">#REF!</definedName>
    <definedName name="_Regression_Out" localSheetId="2" hidden="1">[1]L!#REF!</definedName>
    <definedName name="_Regression_Out" hidden="1">[1]L!#REF!</definedName>
    <definedName name="_Regression_X" localSheetId="2" hidden="1">#REF!</definedName>
    <definedName name="_Regression_X" hidden="1">#REF!</definedName>
    <definedName name="_Regression_Y" localSheetId="2" hidden="1">#REF!</definedName>
    <definedName name="_Regression_Y" hidden="1">#REF!</definedName>
    <definedName name="A" localSheetId="2">#REF!</definedName>
    <definedName name="A">#REF!</definedName>
    <definedName name="A_IMPRESIÓN_IM" localSheetId="2">#REF!</definedName>
    <definedName name="A_IMPRESIÓN_IM">#REF!</definedName>
    <definedName name="AAAA" localSheetId="2">#REF!</definedName>
    <definedName name="AAAA">#REF!</definedName>
    <definedName name="AAAAA" localSheetId="2">#REF!</definedName>
    <definedName name="AAAAA">#REF!</definedName>
    <definedName name="AAAAAA" localSheetId="2">#REF!</definedName>
    <definedName name="AAAAAA">#REF!</definedName>
    <definedName name="_xlnm.Print_Area" localSheetId="2">GUIA!$A$1:$AB$49</definedName>
    <definedName name="CARLOS" localSheetId="2">#REF!</definedName>
    <definedName name="CARLOS">#REF!</definedName>
    <definedName name="Clasificacion" localSheetId="2">[2]!Clasificacion</definedName>
    <definedName name="Clasificacion">[2]!Clasificacion</definedName>
    <definedName name="CUA" localSheetId="2">#REF!</definedName>
    <definedName name="CUA">#REF!</definedName>
    <definedName name="CUADR1" localSheetId="2">#REF!</definedName>
    <definedName name="CUADR1">#REF!</definedName>
    <definedName name="CUADRO" localSheetId="2">#REF!</definedName>
    <definedName name="CUADRO">#REF!</definedName>
    <definedName name="D" localSheetId="2">#REF!</definedName>
    <definedName name="D">#REF!</definedName>
    <definedName name="dddd" localSheetId="2">#REF!</definedName>
    <definedName name="dddd">#REF!</definedName>
    <definedName name="dgdgdg" localSheetId="2">#REF!</definedName>
    <definedName name="dgdgdg">#REF!</definedName>
    <definedName name="DIANA" localSheetId="2">#REF!</definedName>
    <definedName name="DIANA">#REF!</definedName>
    <definedName name="DLKFK" localSheetId="2">#REF!</definedName>
    <definedName name="DLKFK">#REF!</definedName>
    <definedName name="ff" localSheetId="2">#REF!</definedName>
    <definedName name="ff">#REF!</definedName>
    <definedName name="fff" localSheetId="2">#REF!</definedName>
    <definedName name="fff">#REF!</definedName>
    <definedName name="GFDGSD" localSheetId="2" hidden="1">[1]L!#REF!</definedName>
    <definedName name="GFDGSD" hidden="1">[1]L!#REF!</definedName>
    <definedName name="j" localSheetId="2">#REF!</definedName>
    <definedName name="j">#REF!</definedName>
    <definedName name="J.J" localSheetId="2">#REF!</definedName>
    <definedName name="J.J">#REF!</definedName>
    <definedName name="J.J5" localSheetId="2">#REF!</definedName>
    <definedName name="J.J5">#REF!</definedName>
    <definedName name="JAIME" localSheetId="2">#REF!</definedName>
    <definedName name="JAIME">#REF!</definedName>
    <definedName name="JJUUI" localSheetId="2">#REF!</definedName>
    <definedName name="JJUUI">#REF!</definedName>
    <definedName name="JKJK" localSheetId="2">#REF!</definedName>
    <definedName name="JKJK">#REF!</definedName>
    <definedName name="jose" localSheetId="2">#REF!</definedName>
    <definedName name="jose">#REF!</definedName>
    <definedName name="JUAN" localSheetId="2">#REF!</definedName>
    <definedName name="JUAN">#REF!</definedName>
    <definedName name="julio" localSheetId="2">#REF!</definedName>
    <definedName name="julio">#REF!</definedName>
    <definedName name="JUSNSNS" localSheetId="2">#REF!</definedName>
    <definedName name="JUSNSNS">#REF!</definedName>
    <definedName name="K" localSheetId="2">#REF!</definedName>
    <definedName name="K">#REF!</definedName>
    <definedName name="KIU" localSheetId="2">#REF!</definedName>
    <definedName name="KIU">#REF!</definedName>
    <definedName name="KJUI" localSheetId="2">#REF!</definedName>
    <definedName name="KJUI">#REF!</definedName>
    <definedName name="KOIUIYUU" localSheetId="2">#REF!</definedName>
    <definedName name="KOIUIYUU">#REF!</definedName>
    <definedName name="KOP" localSheetId="2">#REF!</definedName>
    <definedName name="KOP">#REF!</definedName>
    <definedName name="KSUDUD" localSheetId="2">#REF!</definedName>
    <definedName name="KSUDUD">#REF!</definedName>
    <definedName name="LGSDGHGGSDF" localSheetId="2">#REF!</definedName>
    <definedName name="LGSDGHGGSDF">#REF!</definedName>
    <definedName name="limite" localSheetId="2">#REF!</definedName>
    <definedName name="limite">#REF!</definedName>
    <definedName name="lll" localSheetId="2">#REF!</definedName>
    <definedName name="lll">#REF!</definedName>
    <definedName name="LUIS" localSheetId="2">#REF!</definedName>
    <definedName name="LUIS">#REF!</definedName>
    <definedName name="LUISJUAN" localSheetId="2">#REF!</definedName>
    <definedName name="LUISJUAN">#REF!</definedName>
    <definedName name="NLL">"Rectángulo 9"</definedName>
    <definedName name="ÑÑ" localSheetId="2">#REF!</definedName>
    <definedName name="ÑÑ">#REF!</definedName>
    <definedName name="ÑÑÑ" localSheetId="2">#REF!</definedName>
    <definedName name="ÑÑÑ">#REF!</definedName>
    <definedName name="P" localSheetId="2">#REF!</definedName>
    <definedName name="P">#REF!</definedName>
    <definedName name="perfil" localSheetId="2">#REF!</definedName>
    <definedName name="perfil">#REF!</definedName>
    <definedName name="PR" localSheetId="2">#REF!</definedName>
    <definedName name="PR">#REF!</definedName>
    <definedName name="S1M18" localSheetId="2" hidden="1">#REF!</definedName>
    <definedName name="S1M18" hidden="1">#REF!</definedName>
    <definedName name="sojo" localSheetId="2">#REF!</definedName>
    <definedName name="sojo">#REF!</definedName>
    <definedName name="sososo" localSheetId="2">#REF!</definedName>
    <definedName name="sosos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Y29" i="356" l="1"/>
  <c r="BB28" i="356"/>
  <c r="BB29" i="356" s="1"/>
  <c r="AZ29" i="356" s="1"/>
  <c r="AC27" i="356"/>
  <c r="AC26" i="356"/>
  <c r="AY10" i="356" a="1"/>
  <c r="AY10" i="356" s="1"/>
  <c r="BA8" i="356"/>
  <c r="BA7" i="356"/>
  <c r="R12" i="356"/>
  <c r="Y8" i="356"/>
  <c r="Y7" i="356"/>
  <c r="Y6" i="356"/>
  <c r="S12" i="356"/>
  <c r="AP38" i="356" l="1"/>
  <c r="AP37" i="356"/>
  <c r="AM37" i="356"/>
  <c r="AK37" i="356"/>
  <c r="AM36" i="356"/>
  <c r="AK36" i="356"/>
  <c r="AM35" i="356"/>
  <c r="AK35" i="356"/>
  <c r="AD35" i="356"/>
  <c r="AM34" i="356"/>
  <c r="AK34" i="356"/>
  <c r="AD34" i="356"/>
  <c r="AM33" i="356"/>
  <c r="AK33" i="356"/>
  <c r="AM32" i="356"/>
  <c r="AK32" i="356"/>
  <c r="AM31" i="356"/>
  <c r="AK31" i="356"/>
  <c r="AM30" i="356"/>
  <c r="AK30" i="356"/>
  <c r="AM29" i="356"/>
  <c r="AK29" i="356"/>
  <c r="Z25" i="356"/>
  <c r="Y25" i="356"/>
  <c r="AC25" i="356" s="1"/>
  <c r="U25" i="356"/>
  <c r="T25" i="356"/>
  <c r="S25" i="356"/>
  <c r="Q52" i="356" s="1"/>
  <c r="R40" i="356" s="1"/>
  <c r="R42" i="356" s="1"/>
  <c r="Z24" i="356"/>
  <c r="Y24" i="356"/>
  <c r="R41" i="356" s="1"/>
  <c r="U24" i="356"/>
  <c r="T24" i="356"/>
  <c r="S24" i="356"/>
  <c r="AF22" i="356"/>
  <c r="R13" i="356"/>
  <c r="AA12" i="356"/>
  <c r="Y12" i="356"/>
  <c r="U12" i="356"/>
  <c r="W10" i="356"/>
  <c r="R10" i="356"/>
  <c r="P10" i="356"/>
  <c r="K10" i="356"/>
  <c r="Y10" i="356" s="1"/>
  <c r="AA9" i="356"/>
  <c r="Y9" i="356"/>
  <c r="W9" i="356"/>
  <c r="R9" i="356"/>
  <c r="P9" i="356"/>
  <c r="AD8" i="356"/>
  <c r="W8" i="356"/>
  <c r="R8" i="356"/>
  <c r="P8" i="356"/>
  <c r="W7" i="356"/>
  <c r="R7" i="356"/>
  <c r="P7" i="356"/>
  <c r="BA6" i="356"/>
  <c r="W6" i="356"/>
  <c r="R6" i="356"/>
  <c r="P6" i="356"/>
  <c r="S1" i="356"/>
  <c r="AE41" i="356" a="1"/>
  <c r="U40" i="356" a="1"/>
  <c r="BD21" i="356" l="1"/>
  <c r="BD17" i="356"/>
  <c r="BD18" i="356"/>
  <c r="BD22" i="356"/>
  <c r="BD20" i="356"/>
  <c r="BD19" i="356"/>
  <c r="AE41" i="356"/>
  <c r="U41" i="356" s="1"/>
  <c r="U40" i="356"/>
  <c r="F31" i="356"/>
  <c r="F21" i="356"/>
  <c r="F25" i="356"/>
  <c r="F26" i="356"/>
  <c r="F28" i="356"/>
  <c r="F34" i="356"/>
  <c r="F20" i="356"/>
  <c r="E35" i="356"/>
  <c r="F35" i="356" s="1"/>
  <c r="F24" i="356"/>
  <c r="G20" i="356"/>
  <c r="F33" i="356"/>
  <c r="F27" i="356"/>
  <c r="F32" i="356"/>
  <c r="F30" i="356"/>
  <c r="F22" i="356"/>
  <c r="F23" i="356"/>
  <c r="F29" i="356"/>
  <c r="G17" i="356" l="1"/>
  <c r="G21" i="356"/>
  <c r="G22" i="356" s="1"/>
  <c r="G23" i="356" s="1"/>
  <c r="G24" i="356" s="1"/>
  <c r="G25" i="356" s="1"/>
  <c r="G26" i="356" s="1"/>
  <c r="G27" i="356" s="1"/>
  <c r="G28" i="356" s="1"/>
  <c r="G29" i="356" l="1"/>
  <c r="D40" i="356"/>
  <c r="G30" i="356" l="1"/>
  <c r="G31" i="356" s="1"/>
  <c r="G32" i="356" s="1"/>
  <c r="G33" i="356" s="1"/>
  <c r="G34" i="356" s="1"/>
  <c r="F59" i="356" s="1" a="1"/>
  <c r="F59" i="356" s="1"/>
  <c r="F60" i="356" a="1"/>
  <c r="F60" i="356" s="1"/>
  <c r="G60" i="356" s="1"/>
  <c r="F54" i="356" a="1"/>
  <c r="F54" i="356" s="1"/>
  <c r="G54" i="356" s="1"/>
  <c r="AF36" i="356"/>
  <c r="AE42" i="356"/>
  <c r="AE43" i="356" s="1"/>
  <c r="G35" i="356"/>
  <c r="D42" i="356"/>
  <c r="D41" i="356"/>
  <c r="F53" i="356" l="1" a="1"/>
  <c r="F53" i="356" s="1"/>
  <c r="G53" i="356" s="1"/>
  <c r="F56" i="356" a="1"/>
  <c r="F56" i="356" s="1"/>
  <c r="G56" i="356" s="1"/>
  <c r="F61" i="356"/>
  <c r="G59" i="356"/>
  <c r="F55" i="356"/>
  <c r="F57" i="356" a="1"/>
  <c r="F57" i="356" s="1"/>
  <c r="G57" i="356" s="1"/>
  <c r="F42" i="356"/>
  <c r="F43" i="356"/>
  <c r="H56" i="356" l="1"/>
  <c r="G58" i="356"/>
  <c r="F58" i="356"/>
  <c r="H53" i="356"/>
  <c r="G55" i="356"/>
  <c r="H59" i="356"/>
  <c r="G61" i="356"/>
  <c r="E60" i="356" l="1"/>
  <c r="F41" i="356" s="1"/>
  <c r="AF43" i="356" s="1"/>
  <c r="E57" i="356"/>
  <c r="F40" i="356" s="1"/>
  <c r="E54" i="356"/>
  <c r="F39" i="35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681A93BE-CC31-47DA-BB5E-F49929F08044}">
      <text>
        <r>
          <rPr>
            <sz val="9"/>
            <color indexed="81"/>
            <rFont val="Tahoma"/>
            <family val="2"/>
          </rPr>
          <t>CONSECUTIVO DE INGRESO</t>
        </r>
      </text>
    </comment>
    <comment ref="M9" authorId="0" shapeId="0" xr:uid="{D97EBEBF-2353-4624-8C75-871E4CC676F3}">
      <text>
        <r>
          <rPr>
            <sz val="9"/>
            <color indexed="81"/>
            <rFont val="Tahoma"/>
            <family val="2"/>
          </rPr>
          <t>DOS ÚLTIMOS DÍGITOS DEL AÑO DE INGRESO</t>
        </r>
      </text>
    </comment>
    <comment ref="D17" authorId="0" shapeId="0" xr:uid="{8D68E032-3407-4A8C-96A6-8D30AC656F6B}">
      <text>
        <r>
          <rPr>
            <sz val="9"/>
            <color indexed="81"/>
            <rFont val="Tahoma"/>
            <family val="2"/>
          </rPr>
          <t>MASA SECA SIN LA TARA</t>
        </r>
      </text>
    </comment>
    <comment ref="AC25" authorId="0" shapeId="0" xr:uid="{842C56D1-E4F1-49A6-AFA9-C5D074ECC830}">
      <text>
        <r>
          <rPr>
            <sz val="9"/>
            <color indexed="81"/>
            <rFont val="Tahoma"/>
            <family val="2"/>
          </rPr>
          <t xml:space="preserve">DIFERENCIA ENTRE LIMITES PLÁSTICOS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<sst xmlns="http://schemas.openxmlformats.org/spreadsheetml/2006/main" count="169" uniqueCount="141">
  <si>
    <t>3"</t>
  </si>
  <si>
    <t>2"</t>
  </si>
  <si>
    <t>1"</t>
  </si>
  <si>
    <t>3/4"</t>
  </si>
  <si>
    <t>TAMIZ (mm)</t>
  </si>
  <si>
    <t>D60</t>
  </si>
  <si>
    <t>D30</t>
  </si>
  <si>
    <t>D10</t>
  </si>
  <si>
    <t>1/2"</t>
  </si>
  <si>
    <t>3/8"</t>
  </si>
  <si>
    <t>RESULTADOS</t>
  </si>
  <si>
    <t>FONDO</t>
  </si>
  <si>
    <t>-</t>
  </si>
  <si>
    <t>HUMEDAD NATURAL</t>
  </si>
  <si>
    <t>GRANULOMETRÍA</t>
  </si>
  <si>
    <t>2 1/2"</t>
  </si>
  <si>
    <t>1 1/2"</t>
  </si>
  <si>
    <t>Código:GDA-FLC-001</t>
  </si>
  <si>
    <t>Página: 1 de 1</t>
  </si>
  <si>
    <t>CLIENTE:</t>
  </si>
  <si>
    <t>PROYECTO:</t>
  </si>
  <si>
    <t>PERFORACIÓN:</t>
  </si>
  <si>
    <t>MUESTRA No. :</t>
  </si>
  <si>
    <t xml:space="preserve">PROFUNDIDAD: </t>
  </si>
  <si>
    <t>LÍMITE LÍQUIDO</t>
  </si>
  <si>
    <t>LÍMITE PLÁSTICO</t>
  </si>
  <si>
    <t xml:space="preserve"> Wn (%)</t>
  </si>
  <si>
    <t>No. De Golpes</t>
  </si>
  <si>
    <t>CONSISTENCIA</t>
  </si>
  <si>
    <t>FIRME</t>
  </si>
  <si>
    <t xml:space="preserve">TAMIZ (in.) </t>
  </si>
  <si>
    <t xml:space="preserve">W ret. </t>
  </si>
  <si>
    <t xml:space="preserve">% ret. </t>
  </si>
  <si>
    <t xml:space="preserve">% Pasa. </t>
  </si>
  <si>
    <t xml:space="preserve">Recipiente No. </t>
  </si>
  <si>
    <t xml:space="preserve">COMPACIDAD </t>
  </si>
  <si>
    <t>MEDIO</t>
  </si>
  <si>
    <t>GRAVA 
GRUESA</t>
  </si>
  <si>
    <t>Masa suelo húmedo (g)</t>
  </si>
  <si>
    <t>Masa suelo seco (g)</t>
  </si>
  <si>
    <t>Masa recipiente (g)</t>
  </si>
  <si>
    <t>Masa seca (g)</t>
  </si>
  <si>
    <t>HUMEDAD (%)</t>
  </si>
  <si>
    <t>GRAVA 
FINA</t>
  </si>
  <si>
    <t>X</t>
  </si>
  <si>
    <t>Y</t>
  </si>
  <si>
    <t>No. 4</t>
  </si>
  <si>
    <t>A. G.</t>
  </si>
  <si>
    <t>No. 10</t>
  </si>
  <si>
    <t>No. 20</t>
  </si>
  <si>
    <t>A. 
M.</t>
  </si>
  <si>
    <t>No. 40</t>
  </si>
  <si>
    <t>No. 60</t>
  </si>
  <si>
    <t>A. 
FINA</t>
  </si>
  <si>
    <t>No. 100</t>
  </si>
  <si>
    <t>No. 200</t>
  </si>
  <si>
    <t>RESULTADOS GRADACIÓN</t>
  </si>
  <si>
    <t>D10 =</t>
  </si>
  <si>
    <t>D30 =</t>
  </si>
  <si>
    <t>% GRAVA</t>
  </si>
  <si>
    <t>D60 =</t>
  </si>
  <si>
    <t>LÍMITE LÍQUIDO (%)</t>
  </si>
  <si>
    <t>% ARENA</t>
  </si>
  <si>
    <t>Cu =</t>
  </si>
  <si>
    <t>LÍMITE PLÁSTICO (%)</t>
  </si>
  <si>
    <t>% FINOS</t>
  </si>
  <si>
    <t>Cc =</t>
  </si>
  <si>
    <t>ÍNDICE DE PLASTICIDAD (%)</t>
  </si>
  <si>
    <t>CLASIFICACIÓN U.S.C.S.</t>
  </si>
  <si>
    <t>GRAVAS</t>
  </si>
  <si>
    <t>Cu &gt;4</t>
  </si>
  <si>
    <t>Cc 1-3</t>
  </si>
  <si>
    <t>ARENA</t>
  </si>
  <si>
    <t>Cu &gt;6</t>
  </si>
  <si>
    <t>Pt : Turba</t>
  </si>
  <si>
    <t>CLASIFICACIÓN AASHTO</t>
  </si>
  <si>
    <t>AASHTO</t>
  </si>
  <si>
    <t>SI</t>
  </si>
  <si>
    <t>LÍNEA 50</t>
  </si>
  <si>
    <t>LÍNEA A</t>
  </si>
  <si>
    <t>LÍNEA U</t>
  </si>
  <si>
    <t>GRUPO ÍNDICE</t>
  </si>
  <si>
    <t>FECHA DE RECEPCIÓN:</t>
  </si>
  <si>
    <t xml:space="preserve">FECHA DE EJECUCIÓN: </t>
  </si>
  <si>
    <t>FECHA DE EMISIÓN:</t>
  </si>
  <si>
    <t>LOCALIZACIÓN:</t>
  </si>
  <si>
    <t xml:space="preserve">ORDEN INTERNA: </t>
  </si>
  <si>
    <t>MUESTRA TOMADA POR:</t>
  </si>
  <si>
    <t>INFORME ID No:</t>
  </si>
  <si>
    <t>CORREO ELECTRÓNICO:</t>
  </si>
  <si>
    <t>Director Técnico</t>
  </si>
  <si>
    <t>--------------------FIN DEL INFORME--------------------</t>
  </si>
  <si>
    <t xml:space="preserve">PONER LA CANTIDAD DE LAS MUESTRAS QUE VIENEN DEL SONDEO </t>
  </si>
  <si>
    <t>INFORME DE RESULTADOS</t>
  </si>
  <si>
    <t xml:space="preserve">CANTIDAD DE MODIFICACIONES </t>
  </si>
  <si>
    <t>GDA</t>
  </si>
  <si>
    <t>DETERMINACIÓN DEL LÍMITE LIQUIDO DE LOS SUELOS; LÍMITE PLÁSTICO E ÍNDICE DE PLASTICIDAD DE LOS SUELOS  INV. E-125-13 / INV. E-126-13</t>
  </si>
  <si>
    <t xml:space="preserve">MÉTODO DEL ENSAYO   MÉTODO A: MULTIPUNTO </t>
  </si>
  <si>
    <t xml:space="preserve">MÉTODO B: UN SOLO PUNTO </t>
  </si>
  <si>
    <t>Ing. SERGIO DURAN NÚÑEZ</t>
  </si>
  <si>
    <t>Masa inicial seca (g)</t>
  </si>
  <si>
    <t>Masa después de lavado sobre tamiz No. 200 (g)</t>
  </si>
  <si>
    <t xml:space="preserve">tipo de perforación </t>
  </si>
  <si>
    <t>SONDEO</t>
  </si>
  <si>
    <t>APIQUE</t>
  </si>
  <si>
    <t>TRINCHERA</t>
  </si>
  <si>
    <t>NQ</t>
  </si>
  <si>
    <t>N/A</t>
  </si>
  <si>
    <t>OBSERVACIONES:</t>
  </si>
  <si>
    <t xml:space="preserve">DESCRIPCIÓN VISUAL: </t>
  </si>
  <si>
    <t>CORRECCIÓN UN SOLO PUNTO</t>
  </si>
  <si>
    <t>LIMITES DE ATTERBERG</t>
  </si>
  <si>
    <t xml:space="preserve">MÉTODO DE ENSAYO  MANUAL             APARATO DE ENROLLAMIENTO          </t>
  </si>
  <si>
    <t>Código: GDA-FLC-001A</t>
  </si>
  <si>
    <t>DESCARGO DE RESPONSABILIDADES  GEODELTA INGENIERÍA S.A.S.</t>
  </si>
  <si>
    <t>El presente ensayo no podrá ser reproducido ni parcial ni totalmente sin previa autorización escrita del laboratorio que lo emite. Los resultados de este ensayo solo son aplicables a las muestras ensayadas. Este informe es valido únicamente si presenta firma de quien Reviso y/o Aprobó. El laboratorio es responsable de toda la información suministrada en es presente informe, excepto cuando la información es suministrada por el cliente. El laboratorio no es responsable por la información suministrada por el cliente, misma que puede afectar la validez de los resultados. (DATOS SUMINISTRADOS POR EL CLIENTE: PROCEDENCIA, PROFUNDIDAD, NUMERO DE PERFORACIÓN Y FECHA DE TOMA)</t>
  </si>
  <si>
    <t>APROBÓ</t>
  </si>
  <si>
    <t>REVISÓ</t>
  </si>
  <si>
    <t xml:space="preserve">Jefe laboratorio </t>
  </si>
  <si>
    <t>Jefe laboratorio</t>
  </si>
  <si>
    <t>Versión :03</t>
  </si>
  <si>
    <t>MIGUEL BARÓN</t>
  </si>
  <si>
    <t xml:space="preserve"> Masa total seca despues del lavavo</t>
  </si>
  <si>
    <t>PESO SECO</t>
  </si>
  <si>
    <t xml:space="preserve">DETERMINACIÓN DE LOS TAMAÑOS DE LAS PARTÍCULAS DE LOS SUELOS 
Norma Ref.   INV. E-123-13 </t>
  </si>
  <si>
    <t>Versión :01</t>
  </si>
  <si>
    <t>Fecha: 07-07-2024</t>
  </si>
  <si>
    <t>Fecha: 23-11-2023</t>
  </si>
  <si>
    <t xml:space="preserve"> </t>
  </si>
  <si>
    <t>GRAMOS REDUCUDOS</t>
  </si>
  <si>
    <t>Pesohumedo</t>
  </si>
  <si>
    <t>peso seco</t>
  </si>
  <si>
    <t>peso platon</t>
  </si>
  <si>
    <t>Humedad</t>
  </si>
  <si>
    <t>calculo humedad</t>
  </si>
  <si>
    <t>Correccion por humedad</t>
  </si>
  <si>
    <t xml:space="preserve">Peso platon </t>
  </si>
  <si>
    <t>Aca de divide por el 1,la humedad</t>
  </si>
  <si>
    <t>PESO PLATON</t>
  </si>
  <si>
    <t>Peso humedo+plat</t>
  </si>
  <si>
    <t>peso seco + platon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</si>
</sst>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
    <numFmt numFmtId="166" formatCode="#,"/>
    <numFmt numFmtId="167" formatCode="_-* #,##0.00\ [$€]_-;\-* #,##0.00\ [$€]_-;_-* &quot;-&quot;??\ [$€]_-;_-@_-"/>
    <numFmt numFmtId="168" formatCode="0.00&quot; m&quot;"/>
    <numFmt numFmtId="169" formatCode="[$-200A]d&quot; de &quot;mmmm&quot; de &quot;yyyy;@"/>
    <numFmt numFmtId="170" formatCode="@\ &quot;-&quot;"/>
    <numFmt numFmtId="171" formatCode="0.0"/>
  </numFmts>
  <fonts count="32" x14ac:knownFonts="1">
    <font>
      <sz val="10"/>
      <name val="Arial"/>
    </font>
    <font>
      <sz val="11"/>
      <color theme="1"/>
      <name val="Calibri"/>
      <family val="2"/>
      <scheme val="minor"/>
    </font>
    <font>
      <sz val="11"/>
      <color theme="1"/>
      <name val="Calibri"/>
      <family val="2"/>
      <scheme val="minor"/>
    </font>
    <font>
      <sz val="10"/>
      <name val="Arial"/>
      <family val="2"/>
    </font>
    <font>
      <sz val="1"/>
      <color indexed="16"/>
      <name val="Courier"/>
      <family val="3"/>
    </font>
    <font>
      <i/>
      <sz val="1"/>
      <color indexed="16"/>
      <name val="Courier"/>
      <family val="3"/>
    </font>
    <font>
      <b/>
      <sz val="1"/>
      <color indexed="16"/>
      <name val="Courier"/>
      <family val="3"/>
    </font>
    <font>
      <sz val="11"/>
      <name val="Arial"/>
      <family val="2"/>
    </font>
    <font>
      <b/>
      <sz val="11"/>
      <name val="Arial"/>
      <family val="2"/>
    </font>
    <font>
      <sz val="11"/>
      <color theme="1"/>
      <name val="Calibri"/>
      <family val="2"/>
      <scheme val="minor"/>
    </font>
    <font>
      <sz val="11"/>
      <color theme="1"/>
      <name val="Arial"/>
      <family val="2"/>
    </font>
    <font>
      <b/>
      <sz val="11"/>
      <color theme="1"/>
      <name val="Arial"/>
      <family val="2"/>
    </font>
    <font>
      <b/>
      <sz val="11"/>
      <color rgb="FF002060"/>
      <name val="Arial"/>
      <family val="2"/>
    </font>
    <font>
      <b/>
      <sz val="11"/>
      <color theme="0"/>
      <name val="Arial"/>
      <family val="2"/>
    </font>
    <font>
      <b/>
      <i/>
      <u/>
      <sz val="11"/>
      <color rgb="FF002060"/>
      <name val="Arial"/>
      <family val="2"/>
    </font>
    <font>
      <sz val="11"/>
      <color rgb="FF002060"/>
      <name val="Tahoma"/>
      <family val="2"/>
    </font>
    <font>
      <sz val="11"/>
      <color rgb="FF002060"/>
      <name val="Arial"/>
      <family val="2"/>
    </font>
    <font>
      <sz val="11"/>
      <color theme="0"/>
      <name val="Arial"/>
      <family val="2"/>
    </font>
    <font>
      <i/>
      <sz val="11"/>
      <color theme="1"/>
      <name val="Arial"/>
      <family val="2"/>
    </font>
    <font>
      <b/>
      <sz val="12"/>
      <color theme="1"/>
      <name val="Arial"/>
      <family val="2"/>
    </font>
    <font>
      <sz val="14"/>
      <color theme="1"/>
      <name val="Arial"/>
      <family val="2"/>
    </font>
    <font>
      <sz val="10"/>
      <color theme="1"/>
      <name val="Arial"/>
      <family val="2"/>
    </font>
    <font>
      <sz val="10"/>
      <color rgb="FFFF0000"/>
      <name val="Arial"/>
      <family val="2"/>
    </font>
    <font>
      <sz val="11"/>
      <color rgb="FFFF0000"/>
      <name val="Arial"/>
      <family val="2"/>
    </font>
    <font>
      <sz val="9"/>
      <color indexed="81"/>
      <name val="Tahoma"/>
      <family val="2"/>
    </font>
    <font>
      <sz val="14"/>
      <color rgb="FFFF0000"/>
      <name val="Arial"/>
      <family val="2"/>
    </font>
    <font>
      <sz val="9"/>
      <color theme="1"/>
      <name val="Arial"/>
      <family val="2"/>
    </font>
    <font>
      <b/>
      <sz val="8"/>
      <color theme="1"/>
      <name val="Arial"/>
      <family val="2"/>
    </font>
    <font>
      <u/>
      <sz val="10"/>
      <color theme="10"/>
      <name val="Arial"/>
      <family val="2"/>
    </font>
    <font>
      <sz val="8"/>
      <color rgb="FF001DF6"/>
      <name val="Arial"/>
      <family val="2"/>
    </font>
    <font>
      <sz val="11"/>
      <color rgb="FF001DF6"/>
      <name val="Arial"/>
      <family val="2"/>
    </font>
    <font>
      <sz val="11"/>
      <color rgb="FF000000"/>
      <name val="Arial"/>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FFFF"/>
        <bgColor rgb="FF000000"/>
      </patternFill>
    </fill>
  </fills>
  <borders count="87">
    <border>
      <left/>
      <right/>
      <top/>
      <bottom/>
      <diagonal/>
    </border>
    <border>
      <left/>
      <right/>
      <top style="thin">
        <color indexed="64"/>
      </top>
      <bottom style="double">
        <color indexed="64"/>
      </bottom>
      <diagonal/>
    </border>
    <border>
      <left/>
      <right/>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top style="medium">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theme="0" tint="-0.499984740745262"/>
      </left>
      <right style="medium">
        <color theme="0" tint="-0.499984740745262"/>
      </right>
      <top style="medium">
        <color theme="0" tint="-0.499984740745262"/>
      </top>
      <bottom/>
      <diagonal/>
    </border>
    <border>
      <left/>
      <right style="thin">
        <color theme="0" tint="-0.499984740745262"/>
      </right>
      <top/>
      <bottom style="medium">
        <color theme="0" tint="-0.499984740745262"/>
      </bottom>
      <diagonal/>
    </border>
    <border>
      <left style="thin">
        <color theme="0" tint="-0.499984740745262"/>
      </left>
      <right style="medium">
        <color theme="0" tint="-0.499984740745262"/>
      </right>
      <top/>
      <bottom style="medium">
        <color theme="0" tint="-0.499984740745262"/>
      </bottom>
      <diagonal/>
    </border>
    <border>
      <left style="medium">
        <color theme="0" tint="-0.499984740745262"/>
      </left>
      <right style="medium">
        <color theme="0" tint="-0.499984740745262"/>
      </right>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medium">
        <color theme="0" tint="-0.499984740745262"/>
      </left>
      <right style="medium">
        <color theme="0" tint="-0.499984740745262"/>
      </right>
      <top style="thin">
        <color theme="0" tint="-0.499984740745262"/>
      </top>
      <bottom style="medium">
        <color theme="0" tint="-0.499984740745262"/>
      </bottom>
      <diagonal/>
    </border>
    <border>
      <left style="medium">
        <color theme="0" tint="-0.499984740745262"/>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right style="thin">
        <color theme="0" tint="-0.499984740745262"/>
      </right>
      <top style="medium">
        <color theme="0" tint="-0.499984740745262"/>
      </top>
      <bottom style="medium">
        <color theme="0" tint="-0.499984740745262"/>
      </bottom>
      <diagonal/>
    </border>
    <border>
      <left style="medium">
        <color indexed="64"/>
      </left>
      <right style="medium">
        <color indexed="64"/>
      </right>
      <top style="medium">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theme="0" tint="-0.499984740745262"/>
      </left>
      <right style="thin">
        <color theme="0" tint="-0.499984740745262"/>
      </right>
      <top/>
      <bottom style="medium">
        <color theme="0" tint="-0.499984740745262"/>
      </bottom>
      <diagonal/>
    </border>
    <border>
      <left style="medium">
        <color theme="0" tint="-0.499984740745262"/>
      </left>
      <right style="thin">
        <color theme="0" tint="-0.499984740745262"/>
      </right>
      <top style="medium">
        <color theme="0" tint="-0.499984740745262"/>
      </top>
      <bottom/>
      <diagonal/>
    </border>
    <border>
      <left style="thin">
        <color theme="0" tint="-0.499984740745262"/>
      </left>
      <right style="medium">
        <color theme="0" tint="-0.499984740745262"/>
      </right>
      <top style="medium">
        <color theme="0" tint="-0.499984740745262"/>
      </top>
      <bottom/>
      <diagonal/>
    </border>
    <border>
      <left/>
      <right style="thin">
        <color theme="0" tint="-0.499984740745262"/>
      </right>
      <top style="medium">
        <color theme="0" tint="-0.499984740745262"/>
      </top>
      <bottom/>
      <diagonal/>
    </border>
    <border>
      <left/>
      <right style="thin">
        <color theme="0" tint="-0.499984740745262"/>
      </right>
      <top style="thin">
        <color theme="0" tint="-0.499984740745262"/>
      </top>
      <bottom style="medium">
        <color theme="0" tint="-0.499984740745262"/>
      </bottom>
      <diagonal/>
    </border>
    <border>
      <left style="medium">
        <color theme="0" tint="-0.499984740745262"/>
      </left>
      <right style="thin">
        <color indexed="64"/>
      </right>
      <top style="medium">
        <color theme="0" tint="-0.499984740745262"/>
      </top>
      <bottom style="thin">
        <color indexed="64"/>
      </bottom>
      <diagonal/>
    </border>
    <border>
      <left style="thin">
        <color indexed="64"/>
      </left>
      <right style="thin">
        <color indexed="64"/>
      </right>
      <top style="medium">
        <color theme="0" tint="-0.499984740745262"/>
      </top>
      <bottom style="thin">
        <color indexed="64"/>
      </bottom>
      <diagonal/>
    </border>
    <border>
      <left style="thin">
        <color indexed="64"/>
      </left>
      <right style="medium">
        <color theme="0" tint="-0.499984740745262"/>
      </right>
      <top style="medium">
        <color theme="0" tint="-0.499984740745262"/>
      </top>
      <bottom style="thin">
        <color indexed="64"/>
      </bottom>
      <diagonal/>
    </border>
    <border>
      <left style="medium">
        <color theme="0" tint="-0.499984740745262"/>
      </left>
      <right style="thin">
        <color indexed="64"/>
      </right>
      <top style="thin">
        <color indexed="64"/>
      </top>
      <bottom style="medium">
        <color theme="0" tint="-0.499984740745262"/>
      </bottom>
      <diagonal/>
    </border>
    <border>
      <left style="thin">
        <color indexed="64"/>
      </left>
      <right style="thin">
        <color indexed="64"/>
      </right>
      <top style="thin">
        <color indexed="64"/>
      </top>
      <bottom style="medium">
        <color theme="0" tint="-0.499984740745262"/>
      </bottom>
      <diagonal/>
    </border>
    <border>
      <left style="thin">
        <color indexed="64"/>
      </left>
      <right style="medium">
        <color theme="0" tint="-0.499984740745262"/>
      </right>
      <top style="thin">
        <color indexed="64"/>
      </top>
      <bottom style="medium">
        <color theme="0" tint="-0.499984740745262"/>
      </bottom>
      <diagonal/>
    </border>
    <border>
      <left/>
      <right style="medium">
        <color theme="0" tint="-0.499984740745262"/>
      </right>
      <top style="medium">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right/>
      <top style="thin">
        <color theme="0" tint="-0.499984740745262"/>
      </top>
      <bottom style="medium">
        <color theme="0" tint="-0.499984740745262"/>
      </bottom>
      <diagonal/>
    </border>
    <border>
      <left/>
      <right style="medium">
        <color theme="0" tint="-0.499984740745262"/>
      </right>
      <top style="thin">
        <color theme="0" tint="-0.499984740745262"/>
      </top>
      <bottom style="medium">
        <color theme="0" tint="-0.499984740745262"/>
      </bottom>
      <diagonal/>
    </border>
    <border>
      <left/>
      <right/>
      <top style="medium">
        <color rgb="FF808080"/>
      </top>
      <bottom style="thin">
        <color rgb="FF808080"/>
      </bottom>
      <diagonal/>
    </border>
    <border>
      <left/>
      <right/>
      <top style="thin">
        <color rgb="FF808080"/>
      </top>
      <bottom style="thin">
        <color rgb="FF808080"/>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s>
  <cellStyleXfs count="60">
    <xf numFmtId="0" fontId="0" fillId="0" borderId="0"/>
    <xf numFmtId="166" fontId="4" fillId="0" borderId="0">
      <protection locked="0"/>
    </xf>
    <xf numFmtId="166" fontId="4" fillId="0" borderId="0">
      <protection locked="0"/>
    </xf>
    <xf numFmtId="166" fontId="4" fillId="0" borderId="0">
      <protection locked="0"/>
    </xf>
    <xf numFmtId="167" fontId="3" fillId="0" borderId="0" applyFont="0" applyFill="0" applyBorder="0" applyAlignment="0" applyProtection="0"/>
    <xf numFmtId="166" fontId="4" fillId="0" borderId="0">
      <protection locked="0"/>
    </xf>
    <xf numFmtId="166" fontId="4" fillId="0" borderId="0">
      <protection locked="0"/>
    </xf>
    <xf numFmtId="166" fontId="5" fillId="0" borderId="0">
      <protection locked="0"/>
    </xf>
    <xf numFmtId="166" fontId="4" fillId="0" borderId="0">
      <protection locked="0"/>
    </xf>
    <xf numFmtId="166" fontId="4" fillId="0" borderId="0">
      <protection locked="0"/>
    </xf>
    <xf numFmtId="166" fontId="4" fillId="0" borderId="0">
      <protection locked="0"/>
    </xf>
    <xf numFmtId="166" fontId="5" fillId="0" borderId="0">
      <protection locked="0"/>
    </xf>
    <xf numFmtId="166" fontId="4" fillId="0" borderId="0">
      <protection locked="0"/>
    </xf>
    <xf numFmtId="166" fontId="6" fillId="0" borderId="0">
      <protection locked="0"/>
    </xf>
    <xf numFmtId="166" fontId="6" fillId="0" borderId="0">
      <protection locked="0"/>
    </xf>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166" fontId="4" fillId="0" borderId="0">
      <protection locked="0"/>
    </xf>
    <xf numFmtId="9" fontId="3" fillId="0" borderId="0" applyFont="0" applyFill="0" applyBorder="0" applyAlignment="0" applyProtection="0"/>
    <xf numFmtId="166" fontId="4" fillId="0" borderId="1">
      <protection locked="0"/>
    </xf>
    <xf numFmtId="0" fontId="2" fillId="0" borderId="0"/>
    <xf numFmtId="0" fontId="3" fillId="0" borderId="0"/>
    <xf numFmtId="0" fontId="28" fillId="0" borderId="0" applyNumberFormat="0" applyFill="0" applyBorder="0" applyAlignment="0" applyProtection="0"/>
    <xf numFmtId="0" fontId="1" fillId="0" borderId="0"/>
  </cellStyleXfs>
  <cellXfs count="320">
    <xf numFmtId="0" fontId="0" fillId="0" borderId="0" xfId="0"/>
    <xf numFmtId="0" fontId="10" fillId="0" borderId="0" xfId="56" applyFont="1" applyAlignment="1" applyProtection="1">
      <alignment vertical="center"/>
      <protection hidden="1"/>
    </xf>
    <xf numFmtId="0" fontId="15" fillId="3" borderId="16" xfId="57" applyFont="1" applyFill="1" applyBorder="1" applyAlignment="1" applyProtection="1">
      <alignment horizontal="center"/>
      <protection hidden="1"/>
    </xf>
    <xf numFmtId="0" fontId="16" fillId="3" borderId="16" xfId="19" applyFont="1" applyFill="1" applyBorder="1" applyAlignment="1" applyProtection="1">
      <alignment horizontal="center" vertical="center"/>
      <protection hidden="1"/>
    </xf>
    <xf numFmtId="0" fontId="16" fillId="3" borderId="19" xfId="19" applyFont="1" applyFill="1" applyBorder="1" applyAlignment="1" applyProtection="1">
      <alignment horizontal="center" vertical="center"/>
      <protection hidden="1"/>
    </xf>
    <xf numFmtId="0" fontId="12" fillId="3" borderId="3" xfId="19" applyFont="1" applyFill="1" applyBorder="1" applyAlignment="1" applyProtection="1">
      <alignment horizontal="center" vertical="center"/>
      <protection hidden="1"/>
    </xf>
    <xf numFmtId="0" fontId="12" fillId="3" borderId="0" xfId="19" applyFont="1" applyFill="1" applyAlignment="1" applyProtection="1">
      <alignment horizontal="center" vertical="center"/>
      <protection hidden="1"/>
    </xf>
    <xf numFmtId="0" fontId="12" fillId="3" borderId="0" xfId="19" applyFont="1" applyFill="1" applyAlignment="1" applyProtection="1">
      <alignment horizontal="center"/>
      <protection hidden="1"/>
    </xf>
    <xf numFmtId="0" fontId="15" fillId="3" borderId="0" xfId="57" applyFont="1" applyFill="1" applyAlignment="1" applyProtection="1">
      <alignment horizontal="center"/>
      <protection hidden="1"/>
    </xf>
    <xf numFmtId="0" fontId="16" fillId="3" borderId="0" xfId="19" applyFont="1" applyFill="1" applyAlignment="1" applyProtection="1">
      <alignment horizontal="center" vertical="center"/>
      <protection hidden="1"/>
    </xf>
    <xf numFmtId="0" fontId="16" fillId="3" borderId="4" xfId="19" applyFont="1" applyFill="1" applyBorder="1" applyAlignment="1" applyProtection="1">
      <alignment horizontal="center" vertical="center"/>
      <protection hidden="1"/>
    </xf>
    <xf numFmtId="0" fontId="16" fillId="3" borderId="0" xfId="19" applyFont="1" applyFill="1" applyAlignment="1" applyProtection="1">
      <alignment horizontal="center"/>
      <protection hidden="1"/>
    </xf>
    <xf numFmtId="0" fontId="16" fillId="3" borderId="3" xfId="19" applyFont="1" applyFill="1" applyBorder="1" applyAlignment="1" applyProtection="1">
      <alignment horizontal="center" vertical="center"/>
      <protection hidden="1"/>
    </xf>
    <xf numFmtId="1" fontId="10" fillId="7" borderId="45" xfId="0" applyNumberFormat="1" applyFont="1" applyFill="1" applyBorder="1" applyAlignment="1" applyProtection="1">
      <alignment horizontal="center" vertical="center"/>
      <protection hidden="1"/>
    </xf>
    <xf numFmtId="2" fontId="10" fillId="7" borderId="45" xfId="0" applyNumberFormat="1" applyFont="1" applyFill="1" applyBorder="1" applyAlignment="1" applyProtection="1">
      <alignment horizontal="center" vertical="center"/>
      <protection hidden="1"/>
    </xf>
    <xf numFmtId="0" fontId="20" fillId="0" borderId="0" xfId="0" applyFont="1" applyProtection="1">
      <protection hidden="1"/>
    </xf>
    <xf numFmtId="2" fontId="7" fillId="0" borderId="39" xfId="0" applyNumberFormat="1" applyFont="1" applyBorder="1" applyAlignment="1" applyProtection="1">
      <alignment horizontal="center" vertical="center"/>
      <protection locked="0" hidden="1"/>
    </xf>
    <xf numFmtId="2" fontId="7" fillId="0" borderId="48" xfId="0" applyNumberFormat="1" applyFont="1" applyBorder="1" applyAlignment="1" applyProtection="1">
      <alignment horizontal="center" vertical="center"/>
      <protection locked="0" hidden="1"/>
    </xf>
    <xf numFmtId="1" fontId="10" fillId="0" borderId="40" xfId="0" applyNumberFormat="1" applyFont="1" applyBorder="1" applyAlignment="1" applyProtection="1">
      <alignment horizontal="center" vertical="center"/>
      <protection locked="0" hidden="1"/>
    </xf>
    <xf numFmtId="1" fontId="10" fillId="0" borderId="41" xfId="0" applyNumberFormat="1" applyFont="1" applyBorder="1" applyAlignment="1" applyProtection="1">
      <alignment horizontal="center" vertical="center"/>
      <protection locked="0" hidden="1"/>
    </xf>
    <xf numFmtId="1" fontId="10" fillId="0" borderId="43" xfId="0" applyNumberFormat="1" applyFont="1" applyBorder="1" applyAlignment="1" applyProtection="1">
      <alignment horizontal="center" vertical="center"/>
      <protection locked="0" hidden="1"/>
    </xf>
    <xf numFmtId="1" fontId="10" fillId="0" borderId="44" xfId="0" applyNumberFormat="1" applyFont="1" applyBorder="1" applyAlignment="1" applyProtection="1">
      <alignment horizontal="center" vertical="center"/>
      <protection locked="0" hidden="1"/>
    </xf>
    <xf numFmtId="2" fontId="10" fillId="0" borderId="43" xfId="0" applyNumberFormat="1" applyFont="1" applyBorder="1" applyAlignment="1" applyProtection="1">
      <alignment horizontal="center" vertical="center"/>
      <protection locked="0" hidden="1"/>
    </xf>
    <xf numFmtId="2" fontId="10" fillId="0" borderId="44" xfId="0" applyNumberFormat="1" applyFont="1" applyBorder="1" applyAlignment="1" applyProtection="1">
      <alignment horizontal="center" vertical="center"/>
      <protection locked="0" hidden="1"/>
    </xf>
    <xf numFmtId="1" fontId="10" fillId="0" borderId="0" xfId="0" applyNumberFormat="1" applyFont="1" applyAlignment="1" applyProtection="1">
      <alignment horizontal="center" vertical="center"/>
      <protection hidden="1"/>
    </xf>
    <xf numFmtId="2" fontId="10" fillId="0" borderId="0" xfId="0" applyNumberFormat="1" applyFont="1" applyAlignment="1" applyProtection="1">
      <alignment horizontal="center" vertical="center"/>
      <protection hidden="1"/>
    </xf>
    <xf numFmtId="0" fontId="10" fillId="0" borderId="21" xfId="59" applyFont="1" applyBorder="1" applyAlignment="1" applyProtection="1">
      <alignment vertical="center"/>
      <protection hidden="1"/>
    </xf>
    <xf numFmtId="0" fontId="11" fillId="0" borderId="22" xfId="59" applyFont="1" applyBorder="1" applyAlignment="1" applyProtection="1">
      <alignment horizontal="center" vertical="center"/>
      <protection hidden="1"/>
    </xf>
    <xf numFmtId="0" fontId="10" fillId="0" borderId="21" xfId="59" applyFont="1" applyBorder="1" applyAlignment="1" applyProtection="1">
      <alignment horizontal="center" vertical="center"/>
      <protection hidden="1"/>
    </xf>
    <xf numFmtId="0" fontId="10" fillId="0" borderId="0" xfId="59" applyFont="1" applyAlignment="1" applyProtection="1">
      <alignment vertical="center"/>
      <protection hidden="1"/>
    </xf>
    <xf numFmtId="0" fontId="10" fillId="0" borderId="0" xfId="59" applyFont="1" applyAlignment="1" applyProtection="1">
      <alignment horizontal="center" vertical="center"/>
      <protection hidden="1"/>
    </xf>
    <xf numFmtId="0" fontId="10" fillId="0" borderId="24" xfId="59" applyFont="1" applyBorder="1" applyAlignment="1" applyProtection="1">
      <alignment vertical="center"/>
      <protection hidden="1"/>
    </xf>
    <xf numFmtId="0" fontId="11" fillId="0" borderId="0" xfId="59" applyFont="1" applyAlignment="1" applyProtection="1">
      <alignment horizontal="center" vertical="center"/>
      <protection hidden="1"/>
    </xf>
    <xf numFmtId="0" fontId="10" fillId="0" borderId="24" xfId="59" applyFont="1" applyBorder="1" applyAlignment="1" applyProtection="1">
      <alignment horizontal="center" vertical="center"/>
      <protection hidden="1"/>
    </xf>
    <xf numFmtId="0" fontId="10" fillId="0" borderId="76" xfId="59" applyFont="1" applyBorder="1" applyAlignment="1" applyProtection="1">
      <alignment vertical="center"/>
      <protection locked="0" hidden="1"/>
    </xf>
    <xf numFmtId="0" fontId="10" fillId="0" borderId="31" xfId="59" applyFont="1" applyBorder="1" applyAlignment="1" applyProtection="1">
      <alignment vertical="center"/>
      <protection locked="0" hidden="1"/>
    </xf>
    <xf numFmtId="0" fontId="10" fillId="0" borderId="74" xfId="59" applyFont="1" applyBorder="1" applyAlignment="1" applyProtection="1">
      <alignment vertical="center"/>
      <protection locked="0" hidden="1"/>
    </xf>
    <xf numFmtId="0" fontId="10" fillId="0" borderId="0" xfId="59" applyFont="1" applyAlignment="1" applyProtection="1">
      <alignment vertical="center"/>
      <protection locked="0" hidden="1"/>
    </xf>
    <xf numFmtId="0" fontId="10" fillId="0" borderId="25" xfId="59" applyFont="1" applyBorder="1" applyAlignment="1" applyProtection="1">
      <alignment vertical="center"/>
      <protection locked="0" hidden="1"/>
    </xf>
    <xf numFmtId="0" fontId="10" fillId="0" borderId="26" xfId="59" applyFont="1" applyBorder="1" applyAlignment="1" applyProtection="1">
      <alignment vertical="center"/>
      <protection hidden="1"/>
    </xf>
    <xf numFmtId="0" fontId="10" fillId="0" borderId="26" xfId="59" applyFont="1" applyBorder="1" applyAlignment="1" applyProtection="1">
      <alignment horizontal="center" vertical="center"/>
      <protection hidden="1"/>
    </xf>
    <xf numFmtId="0" fontId="10" fillId="0" borderId="27" xfId="59" applyFont="1" applyBorder="1" applyAlignment="1" applyProtection="1">
      <alignment vertical="center"/>
      <protection hidden="1"/>
    </xf>
    <xf numFmtId="0" fontId="10" fillId="0" borderId="25" xfId="59" applyFont="1" applyBorder="1" applyAlignment="1" applyProtection="1">
      <alignment vertical="center"/>
      <protection hidden="1"/>
    </xf>
    <xf numFmtId="0" fontId="10" fillId="0" borderId="22" xfId="59" applyFont="1" applyBorder="1" applyAlignment="1" applyProtection="1">
      <alignment horizontal="center" vertical="center"/>
      <protection hidden="1"/>
    </xf>
    <xf numFmtId="14" fontId="10" fillId="0" borderId="23" xfId="59" applyNumberFormat="1" applyFont="1" applyBorder="1" applyAlignment="1" applyProtection="1">
      <alignment horizontal="center" vertical="center"/>
      <protection hidden="1"/>
    </xf>
    <xf numFmtId="14" fontId="10" fillId="0" borderId="21" xfId="59" applyNumberFormat="1" applyFont="1" applyBorder="1" applyAlignment="1" applyProtection="1">
      <alignment horizontal="center" vertical="center"/>
      <protection hidden="1"/>
    </xf>
    <xf numFmtId="0" fontId="11" fillId="0" borderId="22" xfId="59" applyFont="1" applyBorder="1" applyAlignment="1" applyProtection="1">
      <alignment horizontal="left" vertical="center"/>
      <protection hidden="1"/>
    </xf>
    <xf numFmtId="0" fontId="10" fillId="0" borderId="29" xfId="59" applyFont="1" applyBorder="1" applyAlignment="1" applyProtection="1">
      <alignment horizontal="center" vertical="center"/>
      <protection hidden="1"/>
    </xf>
    <xf numFmtId="0" fontId="10" fillId="0" borderId="22" xfId="59" applyFont="1" applyBorder="1" applyAlignment="1" applyProtection="1">
      <alignment horizontal="left" vertical="center"/>
      <protection hidden="1"/>
    </xf>
    <xf numFmtId="0" fontId="10" fillId="0" borderId="23" xfId="59" applyFont="1" applyBorder="1" applyAlignment="1" applyProtection="1">
      <alignment vertical="center"/>
      <protection hidden="1"/>
    </xf>
    <xf numFmtId="0" fontId="10" fillId="0" borderId="43" xfId="59" applyFont="1" applyBorder="1" applyAlignment="1" applyProtection="1">
      <alignment vertical="center"/>
      <protection hidden="1"/>
    </xf>
    <xf numFmtId="0" fontId="11" fillId="2" borderId="0" xfId="59" applyFont="1" applyFill="1" applyAlignment="1" applyProtection="1">
      <alignment horizontal="left" vertical="center"/>
      <protection hidden="1"/>
    </xf>
    <xf numFmtId="14" fontId="10" fillId="0" borderId="25" xfId="59" applyNumberFormat="1" applyFont="1" applyBorder="1" applyAlignment="1" applyProtection="1">
      <alignment horizontal="center" vertical="center"/>
      <protection hidden="1"/>
    </xf>
    <xf numFmtId="14" fontId="10" fillId="0" borderId="24" xfId="59" applyNumberFormat="1" applyFont="1" applyBorder="1" applyAlignment="1" applyProtection="1">
      <alignment horizontal="center" vertical="center"/>
      <protection hidden="1"/>
    </xf>
    <xf numFmtId="0" fontId="11" fillId="0" borderId="0" xfId="59" applyFont="1" applyAlignment="1" applyProtection="1">
      <alignment horizontal="left" vertical="center"/>
      <protection hidden="1"/>
    </xf>
    <xf numFmtId="0" fontId="10" fillId="0" borderId="0" xfId="59" applyFont="1" applyAlignment="1" applyProtection="1">
      <alignment horizontal="left" vertical="center"/>
      <protection hidden="1"/>
    </xf>
    <xf numFmtId="169" fontId="10" fillId="2" borderId="30" xfId="59" applyNumberFormat="1" applyFont="1" applyFill="1" applyBorder="1" applyAlignment="1" applyProtection="1">
      <alignment horizontal="right" vertical="center"/>
      <protection hidden="1"/>
    </xf>
    <xf numFmtId="170" fontId="10" fillId="2" borderId="31" xfId="59" applyNumberFormat="1" applyFont="1" applyFill="1" applyBorder="1" applyAlignment="1" applyProtection="1">
      <alignment horizontal="center" vertical="center"/>
      <protection locked="0" hidden="1"/>
    </xf>
    <xf numFmtId="49" fontId="10" fillId="2" borderId="31" xfId="59" applyNumberFormat="1" applyFont="1" applyFill="1" applyBorder="1" applyAlignment="1" applyProtection="1">
      <alignment vertical="center"/>
      <protection locked="0" hidden="1"/>
    </xf>
    <xf numFmtId="169" fontId="10" fillId="0" borderId="30" xfId="59" applyNumberFormat="1" applyFont="1" applyBorder="1" applyAlignment="1" applyProtection="1">
      <alignment horizontal="right" vertical="center"/>
      <protection hidden="1"/>
    </xf>
    <xf numFmtId="169" fontId="10" fillId="0" borderId="30" xfId="59" applyNumberFormat="1" applyFont="1" applyBorder="1" applyAlignment="1" applyProtection="1">
      <alignment horizontal="left" vertical="center"/>
      <protection hidden="1"/>
    </xf>
    <xf numFmtId="0" fontId="10" fillId="0" borderId="30" xfId="59" applyFont="1" applyBorder="1" applyAlignment="1" applyProtection="1">
      <alignment horizontal="left" vertical="center"/>
      <protection hidden="1"/>
    </xf>
    <xf numFmtId="170" fontId="10" fillId="0" borderId="0" xfId="59" applyNumberFormat="1" applyFont="1" applyAlignment="1" applyProtection="1">
      <alignment vertical="center"/>
      <protection hidden="1"/>
    </xf>
    <xf numFmtId="0" fontId="10" fillId="0" borderId="25" xfId="59" applyFont="1" applyBorder="1" applyAlignment="1" applyProtection="1">
      <alignment horizontal="left" vertical="center"/>
      <protection hidden="1"/>
    </xf>
    <xf numFmtId="0" fontId="10" fillId="0" borderId="24" xfId="59" applyFont="1" applyBorder="1" applyAlignment="1" applyProtection="1">
      <alignment horizontal="left" vertical="center"/>
      <protection hidden="1"/>
    </xf>
    <xf numFmtId="0" fontId="10" fillId="2" borderId="27" xfId="59" applyFont="1" applyFill="1" applyBorder="1" applyAlignment="1" applyProtection="1">
      <alignment vertical="center"/>
      <protection hidden="1"/>
    </xf>
    <xf numFmtId="0" fontId="10" fillId="0" borderId="28" xfId="59" applyFont="1" applyBorder="1" applyAlignment="1" applyProtection="1">
      <alignment vertical="center"/>
      <protection hidden="1"/>
    </xf>
    <xf numFmtId="0" fontId="10" fillId="0" borderId="27" xfId="59" applyFont="1" applyBorder="1" applyAlignment="1" applyProtection="1">
      <alignment horizontal="left" vertical="center"/>
      <protection hidden="1"/>
    </xf>
    <xf numFmtId="49" fontId="10" fillId="2" borderId="29" xfId="59" applyNumberFormat="1" applyFont="1" applyFill="1" applyBorder="1" applyAlignment="1" applyProtection="1">
      <alignment horizontal="right" vertical="center"/>
      <protection locked="0" hidden="1"/>
    </xf>
    <xf numFmtId="0" fontId="11" fillId="2" borderId="22" xfId="59" applyFont="1" applyFill="1" applyBorder="1" applyAlignment="1" applyProtection="1">
      <alignment vertical="center"/>
      <protection hidden="1"/>
    </xf>
    <xf numFmtId="0" fontId="10" fillId="2" borderId="29" xfId="59" applyFont="1" applyFill="1" applyBorder="1" applyAlignment="1" applyProtection="1">
      <alignment horizontal="center" vertical="center"/>
      <protection locked="0" hidden="1"/>
    </xf>
    <xf numFmtId="168" fontId="10" fillId="2" borderId="29" xfId="59" applyNumberFormat="1" applyFont="1" applyFill="1" applyBorder="1" applyAlignment="1">
      <alignment horizontal="right" vertical="center"/>
    </xf>
    <xf numFmtId="168" fontId="10" fillId="2" borderId="29" xfId="59" applyNumberFormat="1" applyFont="1" applyFill="1" applyBorder="1" applyAlignment="1" applyProtection="1">
      <alignment horizontal="center" vertical="center"/>
      <protection hidden="1"/>
    </xf>
    <xf numFmtId="168" fontId="10" fillId="2" borderId="29" xfId="59" applyNumberFormat="1" applyFont="1" applyFill="1" applyBorder="1" applyAlignment="1">
      <alignment horizontal="left" vertical="center"/>
    </xf>
    <xf numFmtId="168" fontId="10" fillId="0" borderId="23" xfId="59" applyNumberFormat="1" applyFont="1" applyBorder="1" applyAlignment="1" applyProtection="1">
      <alignment horizontal="left" vertical="center"/>
      <protection hidden="1"/>
    </xf>
    <xf numFmtId="168" fontId="10" fillId="0" borderId="21" xfId="59" applyNumberFormat="1" applyFont="1" applyBorder="1" applyAlignment="1" applyProtection="1">
      <alignment horizontal="left" vertical="center"/>
      <protection hidden="1"/>
    </xf>
    <xf numFmtId="0" fontId="11" fillId="0" borderId="22" xfId="59" applyFont="1" applyBorder="1" applyAlignment="1" applyProtection="1">
      <alignment vertical="center"/>
      <protection hidden="1"/>
    </xf>
    <xf numFmtId="0" fontId="10" fillId="0" borderId="22" xfId="59" applyFont="1" applyBorder="1" applyAlignment="1" applyProtection="1">
      <alignment vertical="center"/>
      <protection hidden="1"/>
    </xf>
    <xf numFmtId="49" fontId="10" fillId="0" borderId="29" xfId="59" applyNumberFormat="1" applyFont="1" applyBorder="1" applyAlignment="1" applyProtection="1">
      <alignment horizontal="right" vertical="center"/>
      <protection hidden="1"/>
    </xf>
    <xf numFmtId="0" fontId="10" fillId="0" borderId="29" xfId="59" applyFont="1" applyBorder="1" applyAlignment="1" applyProtection="1">
      <alignment horizontal="left" vertical="center"/>
      <protection hidden="1"/>
    </xf>
    <xf numFmtId="168" fontId="10" fillId="0" borderId="29" xfId="59" applyNumberFormat="1" applyFont="1" applyBorder="1" applyAlignment="1" applyProtection="1">
      <alignment horizontal="right" vertical="center"/>
      <protection hidden="1"/>
    </xf>
    <xf numFmtId="168" fontId="10" fillId="0" borderId="29" xfId="59" applyNumberFormat="1" applyFont="1" applyBorder="1" applyAlignment="1" applyProtection="1">
      <alignment horizontal="center" vertical="center"/>
      <protection hidden="1"/>
    </xf>
    <xf numFmtId="168" fontId="10" fillId="0" borderId="29" xfId="59" applyNumberFormat="1" applyFont="1" applyBorder="1" applyAlignment="1" applyProtection="1">
      <alignment horizontal="left" vertical="center"/>
      <protection hidden="1"/>
    </xf>
    <xf numFmtId="0" fontId="10" fillId="0" borderId="25" xfId="59" applyFont="1" applyBorder="1" applyAlignment="1" applyProtection="1">
      <alignment horizontal="left" vertical="center" wrapText="1"/>
      <protection hidden="1"/>
    </xf>
    <xf numFmtId="0" fontId="10" fillId="0" borderId="24" xfId="59" applyFont="1" applyBorder="1" applyAlignment="1" applyProtection="1">
      <alignment horizontal="left" vertical="center" wrapText="1"/>
      <protection hidden="1"/>
    </xf>
    <xf numFmtId="0" fontId="11" fillId="0" borderId="0" xfId="59" applyFont="1" applyAlignment="1" applyProtection="1">
      <alignment vertical="center"/>
      <protection hidden="1"/>
    </xf>
    <xf numFmtId="0" fontId="10" fillId="2" borderId="0" xfId="59" applyFont="1" applyFill="1" applyAlignment="1" applyProtection="1">
      <alignment horizontal="left" vertical="center"/>
      <protection hidden="1"/>
    </xf>
    <xf numFmtId="0" fontId="10" fillId="0" borderId="54" xfId="59" applyFont="1" applyBorder="1" applyAlignment="1" applyProtection="1">
      <alignment horizontal="left" vertical="center"/>
      <protection hidden="1"/>
    </xf>
    <xf numFmtId="0" fontId="11" fillId="0" borderId="55" xfId="59" applyFont="1" applyBorder="1" applyAlignment="1" applyProtection="1">
      <alignment vertical="center"/>
      <protection hidden="1"/>
    </xf>
    <xf numFmtId="0" fontId="10" fillId="0" borderId="55" xfId="59" applyFont="1" applyBorder="1" applyAlignment="1" applyProtection="1">
      <alignment vertical="center"/>
      <protection hidden="1"/>
    </xf>
    <xf numFmtId="0" fontId="10" fillId="0" borderId="55" xfId="59" applyFont="1" applyBorder="1" applyAlignment="1" applyProtection="1">
      <alignment horizontal="left" vertical="center"/>
      <protection hidden="1"/>
    </xf>
    <xf numFmtId="0" fontId="10" fillId="0" borderId="56" xfId="59" applyFont="1" applyBorder="1" applyAlignment="1" applyProtection="1">
      <alignment vertical="center"/>
      <protection hidden="1"/>
    </xf>
    <xf numFmtId="0" fontId="23" fillId="0" borderId="0" xfId="59" applyFont="1" applyAlignment="1" applyProtection="1">
      <alignment horizontal="center" vertical="center"/>
      <protection hidden="1"/>
    </xf>
    <xf numFmtId="0" fontId="16" fillId="0" borderId="0" xfId="59" applyFont="1" applyAlignment="1" applyProtection="1">
      <alignment vertical="center"/>
      <protection hidden="1"/>
    </xf>
    <xf numFmtId="0" fontId="12" fillId="0" borderId="0" xfId="59" applyFont="1" applyAlignment="1" applyProtection="1">
      <alignment vertical="center"/>
      <protection hidden="1"/>
    </xf>
    <xf numFmtId="0" fontId="8" fillId="0" borderId="32" xfId="59" applyFont="1" applyBorder="1" applyAlignment="1" applyProtection="1">
      <alignment horizontal="center" vertical="center" wrapText="1"/>
      <protection hidden="1"/>
    </xf>
    <xf numFmtId="0" fontId="8" fillId="0" borderId="34" xfId="59" applyFont="1" applyBorder="1" applyAlignment="1" applyProtection="1">
      <alignment horizontal="center" vertical="center" wrapText="1"/>
      <protection hidden="1"/>
    </xf>
    <xf numFmtId="0" fontId="8" fillId="0" borderId="57" xfId="59" applyFont="1" applyBorder="1" applyAlignment="1" applyProtection="1">
      <alignment horizontal="center" vertical="center"/>
      <protection hidden="1"/>
    </xf>
    <xf numFmtId="0" fontId="8" fillId="0" borderId="33" xfId="59" applyFont="1" applyBorder="1" applyAlignment="1" applyProtection="1">
      <alignment horizontal="center" vertical="center"/>
      <protection hidden="1"/>
    </xf>
    <xf numFmtId="0" fontId="8" fillId="0" borderId="34" xfId="59" applyFont="1" applyBorder="1" applyAlignment="1" applyProtection="1">
      <alignment horizontal="center" vertical="center"/>
      <protection hidden="1"/>
    </xf>
    <xf numFmtId="0" fontId="12" fillId="0" borderId="0" xfId="59" applyFont="1" applyAlignment="1" applyProtection="1">
      <alignment horizontal="center" vertical="center"/>
      <protection hidden="1"/>
    </xf>
    <xf numFmtId="0" fontId="10" fillId="0" borderId="47" xfId="59" applyFont="1" applyBorder="1" applyAlignment="1" applyProtection="1">
      <alignment horizontal="center" vertical="center"/>
      <protection hidden="1"/>
    </xf>
    <xf numFmtId="165" fontId="10" fillId="0" borderId="41" xfId="59" applyNumberFormat="1" applyFont="1" applyBorder="1" applyAlignment="1" applyProtection="1">
      <alignment horizontal="center" vertical="center"/>
      <protection hidden="1"/>
    </xf>
    <xf numFmtId="2" fontId="10" fillId="0" borderId="40" xfId="59" applyNumberFormat="1" applyFont="1" applyBorder="1" applyAlignment="1" applyProtection="1">
      <alignment horizontal="center" vertical="center"/>
      <protection hidden="1"/>
    </xf>
    <xf numFmtId="2" fontId="10" fillId="0" borderId="41" xfId="59" applyNumberFormat="1" applyFont="1" applyBorder="1" applyAlignment="1" applyProtection="1">
      <alignment horizontal="center" vertical="center"/>
      <protection hidden="1"/>
    </xf>
    <xf numFmtId="0" fontId="10" fillId="0" borderId="42" xfId="59" applyFont="1" applyBorder="1" applyAlignment="1" applyProtection="1">
      <alignment horizontal="center" vertical="center"/>
      <protection hidden="1"/>
    </xf>
    <xf numFmtId="165" fontId="10" fillId="0" borderId="44" xfId="59" applyNumberFormat="1" applyFont="1" applyBorder="1" applyAlignment="1" applyProtection="1">
      <alignment horizontal="center" vertical="center"/>
      <protection hidden="1"/>
    </xf>
    <xf numFmtId="2" fontId="10" fillId="0" borderId="43" xfId="59" applyNumberFormat="1" applyFont="1" applyBorder="1" applyAlignment="1" applyProtection="1">
      <alignment horizontal="center" vertical="center"/>
      <protection hidden="1"/>
    </xf>
    <xf numFmtId="2" fontId="10" fillId="0" borderId="44" xfId="59" applyNumberFormat="1" applyFont="1" applyBorder="1" applyAlignment="1" applyProtection="1">
      <alignment horizontal="center" vertical="center"/>
      <protection hidden="1"/>
    </xf>
    <xf numFmtId="2" fontId="8" fillId="0" borderId="0" xfId="59" applyNumberFormat="1" applyFont="1" applyAlignment="1" applyProtection="1">
      <alignment horizontal="center" vertical="center"/>
      <protection hidden="1"/>
    </xf>
    <xf numFmtId="0" fontId="10" fillId="0" borderId="0" xfId="59" applyFont="1" applyAlignment="1" applyProtection="1">
      <alignment vertical="top"/>
      <protection hidden="1"/>
    </xf>
    <xf numFmtId="2" fontId="11" fillId="3" borderId="43" xfId="59" applyNumberFormat="1" applyFont="1" applyFill="1" applyBorder="1" applyAlignment="1" applyProtection="1">
      <alignment horizontal="center" vertical="center"/>
      <protection hidden="1"/>
    </xf>
    <xf numFmtId="2" fontId="11" fillId="3" borderId="44" xfId="59" applyNumberFormat="1" applyFont="1" applyFill="1" applyBorder="1" applyAlignment="1" applyProtection="1">
      <alignment horizontal="center" vertical="center"/>
      <protection hidden="1"/>
    </xf>
    <xf numFmtId="2" fontId="10" fillId="3" borderId="43" xfId="59" applyNumberFormat="1" applyFont="1" applyFill="1" applyBorder="1" applyAlignment="1" applyProtection="1">
      <alignment horizontal="center" vertical="center"/>
      <protection hidden="1"/>
    </xf>
    <xf numFmtId="2" fontId="11" fillId="3" borderId="50" xfId="59" applyNumberFormat="1" applyFont="1" applyFill="1" applyBorder="1" applyAlignment="1" applyProtection="1">
      <alignment horizontal="center" vertical="center"/>
      <protection hidden="1"/>
    </xf>
    <xf numFmtId="2" fontId="11" fillId="3" borderId="51" xfId="59" applyNumberFormat="1" applyFont="1" applyFill="1" applyBorder="1" applyAlignment="1" applyProtection="1">
      <alignment horizontal="center" vertical="center"/>
      <protection hidden="1"/>
    </xf>
    <xf numFmtId="2" fontId="11" fillId="0" borderId="0" xfId="59" applyNumberFormat="1" applyFont="1" applyAlignment="1" applyProtection="1">
      <alignment horizontal="center" vertical="center"/>
      <protection hidden="1"/>
    </xf>
    <xf numFmtId="0" fontId="25" fillId="8" borderId="56" xfId="59" applyFont="1" applyFill="1" applyBorder="1" applyAlignment="1" applyProtection="1">
      <alignment horizontal="left" vertical="center"/>
      <protection hidden="1"/>
    </xf>
    <xf numFmtId="0" fontId="10" fillId="0" borderId="49" xfId="59" applyFont="1" applyBorder="1" applyAlignment="1" applyProtection="1">
      <alignment horizontal="center" vertical="center"/>
      <protection hidden="1"/>
    </xf>
    <xf numFmtId="165" fontId="10" fillId="0" borderId="51" xfId="59" applyNumberFormat="1" applyFont="1" applyBorder="1" applyAlignment="1" applyProtection="1">
      <alignment horizontal="center" vertical="center"/>
      <protection hidden="1"/>
    </xf>
    <xf numFmtId="2" fontId="10" fillId="0" borderId="50" xfId="59" applyNumberFormat="1" applyFont="1" applyBorder="1" applyAlignment="1" applyProtection="1">
      <alignment horizontal="center" vertical="center"/>
      <protection hidden="1"/>
    </xf>
    <xf numFmtId="2" fontId="10" fillId="0" borderId="51" xfId="59" applyNumberFormat="1" applyFont="1" applyBorder="1" applyAlignment="1" applyProtection="1">
      <alignment horizontal="center" vertical="center"/>
      <protection hidden="1"/>
    </xf>
    <xf numFmtId="2" fontId="10" fillId="3" borderId="45" xfId="59" applyNumberFormat="1" applyFont="1" applyFill="1" applyBorder="1" applyAlignment="1" applyProtection="1">
      <alignment horizontal="center" vertical="center"/>
      <protection hidden="1"/>
    </xf>
    <xf numFmtId="2" fontId="11" fillId="0" borderId="32" xfId="59" applyNumberFormat="1" applyFont="1" applyBorder="1" applyAlignment="1" applyProtection="1">
      <alignment horizontal="center" vertical="center"/>
      <protection hidden="1"/>
    </xf>
    <xf numFmtId="2" fontId="11" fillId="0" borderId="33" xfId="59" applyNumberFormat="1" applyFont="1" applyBorder="1" applyAlignment="1" applyProtection="1">
      <alignment horizontal="center" vertical="center"/>
      <protection hidden="1"/>
    </xf>
    <xf numFmtId="2" fontId="11" fillId="0" borderId="34" xfId="59" applyNumberFormat="1" applyFont="1" applyBorder="1" applyAlignment="1" applyProtection="1">
      <alignment horizontal="center" vertical="center"/>
      <protection hidden="1"/>
    </xf>
    <xf numFmtId="2" fontId="11" fillId="3" borderId="52" xfId="59" applyNumberFormat="1" applyFont="1" applyFill="1" applyBorder="1" applyAlignment="1" applyProtection="1">
      <alignment horizontal="center" vertical="center"/>
      <protection hidden="1"/>
    </xf>
    <xf numFmtId="0" fontId="10" fillId="0" borderId="0" xfId="59" applyFont="1" applyAlignment="1" applyProtection="1">
      <alignment horizontal="center" vertical="center"/>
      <protection locked="0" hidden="1"/>
    </xf>
    <xf numFmtId="0" fontId="11" fillId="0" borderId="0" xfId="59" applyFont="1" applyAlignment="1" applyProtection="1">
      <alignment horizontal="right" vertical="center"/>
      <protection hidden="1"/>
    </xf>
    <xf numFmtId="165" fontId="7" fillId="0" borderId="30" xfId="59" quotePrefix="1" applyNumberFormat="1" applyFont="1" applyBorder="1" applyAlignment="1" applyProtection="1">
      <alignment horizontal="center" vertical="center"/>
      <protection hidden="1"/>
    </xf>
    <xf numFmtId="2" fontId="10" fillId="3" borderId="30" xfId="59" applyNumberFormat="1" applyFont="1" applyFill="1" applyBorder="1" applyAlignment="1" applyProtection="1">
      <alignment horizontal="center" vertical="center"/>
      <protection hidden="1"/>
    </xf>
    <xf numFmtId="1" fontId="10" fillId="3" borderId="30" xfId="59" applyNumberFormat="1" applyFont="1" applyFill="1" applyBorder="1" applyAlignment="1" applyProtection="1">
      <alignment horizontal="center" vertical="center"/>
      <protection hidden="1"/>
    </xf>
    <xf numFmtId="0" fontId="11" fillId="3" borderId="31" xfId="59" quotePrefix="1" applyFont="1" applyFill="1" applyBorder="1" applyAlignment="1" applyProtection="1">
      <alignment horizontal="center" vertical="center"/>
      <protection locked="0" hidden="1"/>
    </xf>
    <xf numFmtId="0" fontId="10" fillId="3" borderId="3" xfId="59" applyFont="1" applyFill="1" applyBorder="1" applyAlignment="1" applyProtection="1">
      <alignment horizontal="center" vertical="center"/>
      <protection hidden="1"/>
    </xf>
    <xf numFmtId="0" fontId="10" fillId="3" borderId="0" xfId="59" applyFont="1" applyFill="1" applyAlignment="1" applyProtection="1">
      <alignment horizontal="center" vertical="center"/>
      <protection hidden="1"/>
    </xf>
    <xf numFmtId="0" fontId="10" fillId="3" borderId="4" xfId="59" applyFont="1" applyFill="1" applyBorder="1" applyAlignment="1" applyProtection="1">
      <alignment horizontal="center" vertical="center"/>
      <protection hidden="1"/>
    </xf>
    <xf numFmtId="1" fontId="10" fillId="3" borderId="31" xfId="59" applyNumberFormat="1" applyFont="1" applyFill="1" applyBorder="1" applyAlignment="1" applyProtection="1">
      <alignment horizontal="center" vertical="center"/>
      <protection hidden="1"/>
    </xf>
    <xf numFmtId="0" fontId="10" fillId="3" borderId="6" xfId="59" applyFont="1" applyFill="1" applyBorder="1" applyAlignment="1" applyProtection="1">
      <alignment horizontal="center" vertical="center"/>
      <protection hidden="1"/>
    </xf>
    <xf numFmtId="0" fontId="10" fillId="3" borderId="7" xfId="59" applyFont="1" applyFill="1" applyBorder="1" applyAlignment="1" applyProtection="1">
      <alignment horizontal="center" vertical="center"/>
      <protection hidden="1"/>
    </xf>
    <xf numFmtId="0" fontId="10" fillId="3" borderId="8" xfId="59" applyFont="1" applyFill="1" applyBorder="1" applyAlignment="1" applyProtection="1">
      <alignment horizontal="center" vertical="center"/>
      <protection hidden="1"/>
    </xf>
    <xf numFmtId="165" fontId="7" fillId="3" borderId="31" xfId="59" applyNumberFormat="1" applyFont="1" applyFill="1" applyBorder="1" applyAlignment="1" applyProtection="1">
      <alignment horizontal="center" vertical="center"/>
      <protection hidden="1"/>
    </xf>
    <xf numFmtId="0" fontId="11" fillId="0" borderId="2" xfId="59" applyFont="1" applyBorder="1" applyAlignment="1" applyProtection="1">
      <alignment vertical="center"/>
      <protection locked="0" hidden="1"/>
    </xf>
    <xf numFmtId="0" fontId="11" fillId="0" borderId="0" xfId="59" applyFont="1" applyAlignment="1" applyProtection="1">
      <alignment vertical="center"/>
      <protection locked="0" hidden="1"/>
    </xf>
    <xf numFmtId="2" fontId="10" fillId="0" borderId="0" xfId="59" applyNumberFormat="1" applyFont="1" applyAlignment="1" applyProtection="1">
      <alignment vertical="center"/>
      <protection hidden="1"/>
    </xf>
    <xf numFmtId="0" fontId="26" fillId="0" borderId="0" xfId="59" applyFont="1" applyAlignment="1" applyProtection="1">
      <alignment vertical="center"/>
      <protection hidden="1"/>
    </xf>
    <xf numFmtId="0" fontId="11" fillId="0" borderId="2" xfId="59" applyFont="1" applyBorder="1" applyAlignment="1" applyProtection="1">
      <alignment vertical="center"/>
      <protection hidden="1"/>
    </xf>
    <xf numFmtId="0" fontId="10" fillId="0" borderId="2" xfId="59" applyFont="1" applyBorder="1" applyAlignment="1" applyProtection="1">
      <alignment vertical="center"/>
      <protection hidden="1"/>
    </xf>
    <xf numFmtId="0" fontId="26" fillId="0" borderId="24" xfId="59" applyFont="1" applyBorder="1" applyAlignment="1" applyProtection="1">
      <alignment vertical="center"/>
      <protection hidden="1"/>
    </xf>
    <xf numFmtId="0" fontId="21" fillId="0" borderId="24" xfId="59" applyFont="1" applyBorder="1" applyAlignment="1" applyProtection="1">
      <alignment vertical="center" wrapText="1"/>
      <protection hidden="1"/>
    </xf>
    <xf numFmtId="49" fontId="22" fillId="0" borderId="0" xfId="59" applyNumberFormat="1" applyFont="1" applyAlignment="1" applyProtection="1">
      <alignment horizontal="center" vertical="center" wrapText="1"/>
      <protection hidden="1"/>
    </xf>
    <xf numFmtId="49" fontId="23" fillId="0" borderId="0" xfId="59" applyNumberFormat="1" applyFont="1" applyAlignment="1" applyProtection="1">
      <alignment horizontal="center" vertical="center"/>
      <protection hidden="1"/>
    </xf>
    <xf numFmtId="0" fontId="10" fillId="0" borderId="61" xfId="59" applyFont="1" applyBorder="1" applyAlignment="1" applyProtection="1">
      <alignment vertical="center"/>
      <protection locked="0" hidden="1"/>
    </xf>
    <xf numFmtId="0" fontId="23" fillId="0" borderId="0" xfId="59" applyFont="1" applyAlignment="1" applyProtection="1">
      <alignment horizontal="center" vertical="center" wrapText="1"/>
      <protection hidden="1"/>
    </xf>
    <xf numFmtId="0" fontId="10" fillId="0" borderId="61" xfId="59" applyFont="1" applyBorder="1" applyAlignment="1" applyProtection="1">
      <alignment vertical="center"/>
      <protection hidden="1"/>
    </xf>
    <xf numFmtId="0" fontId="18" fillId="0" borderId="0" xfId="59" applyFont="1" applyAlignment="1" applyProtection="1">
      <alignment horizontal="center" vertical="center"/>
      <protection hidden="1"/>
    </xf>
    <xf numFmtId="0" fontId="18" fillId="0" borderId="0" xfId="59" applyFont="1" applyAlignment="1" applyProtection="1">
      <alignment vertical="center"/>
      <protection hidden="1"/>
    </xf>
    <xf numFmtId="2" fontId="17" fillId="0" borderId="0" xfId="59" applyNumberFormat="1" applyFont="1" applyAlignment="1" applyProtection="1">
      <alignment horizontal="center" vertical="center"/>
      <protection hidden="1"/>
    </xf>
    <xf numFmtId="0" fontId="11" fillId="0" borderId="58" xfId="59" applyFont="1" applyBorder="1" applyAlignment="1" applyProtection="1">
      <alignment horizontal="center" vertical="center"/>
      <protection hidden="1"/>
    </xf>
    <xf numFmtId="0" fontId="19" fillId="0" borderId="14" xfId="59" applyFont="1" applyBorder="1" applyAlignment="1" applyProtection="1">
      <alignment horizontal="center" vertical="center"/>
      <protection hidden="1"/>
    </xf>
    <xf numFmtId="165" fontId="10" fillId="0" borderId="18" xfId="59" applyNumberFormat="1" applyFont="1" applyBorder="1" applyAlignment="1" applyProtection="1">
      <alignment horizontal="center" vertical="center"/>
      <protection hidden="1"/>
    </xf>
    <xf numFmtId="2" fontId="10" fillId="0" borderId="20" xfId="59" applyNumberFormat="1" applyFont="1" applyBorder="1" applyAlignment="1" applyProtection="1">
      <alignment horizontal="center" vertical="center"/>
      <protection hidden="1"/>
    </xf>
    <xf numFmtId="0" fontId="10" fillId="0" borderId="17" xfId="59" applyFont="1" applyBorder="1" applyAlignment="1" applyProtection="1">
      <alignment horizontal="center" vertical="center"/>
      <protection hidden="1"/>
    </xf>
    <xf numFmtId="0" fontId="19" fillId="5" borderId="10" xfId="59" applyFont="1" applyFill="1" applyBorder="1" applyAlignment="1" applyProtection="1">
      <alignment horizontal="center" vertical="center"/>
      <protection hidden="1"/>
    </xf>
    <xf numFmtId="2" fontId="10" fillId="0" borderId="5" xfId="59" applyNumberFormat="1" applyFont="1" applyBorder="1" applyAlignment="1" applyProtection="1">
      <alignment horizontal="center" vertical="center"/>
      <protection hidden="1"/>
    </xf>
    <xf numFmtId="0" fontId="10" fillId="0" borderId="60" xfId="59" applyFont="1" applyBorder="1" applyAlignment="1" applyProtection="1">
      <alignment horizontal="center" vertical="center"/>
      <protection hidden="1"/>
    </xf>
    <xf numFmtId="0" fontId="19" fillId="6" borderId="11" xfId="59" applyFont="1" applyFill="1" applyBorder="1" applyAlignment="1" applyProtection="1">
      <alignment horizontal="center" vertical="center"/>
      <protection hidden="1"/>
    </xf>
    <xf numFmtId="2" fontId="11" fillId="0" borderId="12" xfId="59" applyNumberFormat="1" applyFont="1" applyBorder="1" applyAlignment="1" applyProtection="1">
      <alignment horizontal="center" vertical="center"/>
      <protection hidden="1"/>
    </xf>
    <xf numFmtId="0" fontId="23" fillId="0" borderId="0" xfId="59" applyFont="1" applyAlignment="1" applyProtection="1">
      <alignment vertical="center"/>
      <protection hidden="1"/>
    </xf>
    <xf numFmtId="0" fontId="23" fillId="0" borderId="5" xfId="59" applyFont="1" applyBorder="1" applyAlignment="1" applyProtection="1">
      <alignment horizontal="center" vertical="center"/>
      <protection hidden="1"/>
    </xf>
    <xf numFmtId="0" fontId="23" fillId="0" borderId="5" xfId="59" applyFont="1" applyBorder="1" applyAlignment="1" applyProtection="1">
      <alignment vertical="center"/>
      <protection hidden="1"/>
    </xf>
    <xf numFmtId="0" fontId="10" fillId="0" borderId="5" xfId="59" applyFont="1" applyBorder="1" applyAlignment="1" applyProtection="1">
      <alignment vertical="center"/>
      <protection hidden="1"/>
    </xf>
    <xf numFmtId="2" fontId="10" fillId="0" borderId="5" xfId="59" applyNumberFormat="1" applyFont="1" applyBorder="1" applyAlignment="1" applyProtection="1">
      <alignment vertical="center"/>
      <protection hidden="1"/>
    </xf>
    <xf numFmtId="0" fontId="10" fillId="0" borderId="5" xfId="56" applyFont="1" applyBorder="1" applyAlignment="1" applyProtection="1">
      <alignment vertical="center"/>
      <protection hidden="1"/>
    </xf>
    <xf numFmtId="2" fontId="10" fillId="0" borderId="5" xfId="56" applyNumberFormat="1" applyFont="1" applyBorder="1" applyAlignment="1" applyProtection="1">
      <alignment vertical="center"/>
      <protection hidden="1"/>
    </xf>
    <xf numFmtId="171" fontId="10" fillId="0" borderId="5" xfId="56" applyNumberFormat="1" applyFont="1" applyBorder="1" applyAlignment="1" applyProtection="1">
      <alignment vertical="center"/>
      <protection hidden="1"/>
    </xf>
    <xf numFmtId="171" fontId="23" fillId="0" borderId="5" xfId="59" applyNumberFormat="1" applyFont="1" applyBorder="1" applyAlignment="1" applyProtection="1">
      <alignment vertical="center"/>
      <protection hidden="1"/>
    </xf>
    <xf numFmtId="0" fontId="23" fillId="0" borderId="0" xfId="56" applyFont="1" applyAlignment="1" applyProtection="1">
      <alignment vertical="center"/>
      <protection hidden="1"/>
    </xf>
    <xf numFmtId="0" fontId="10" fillId="0" borderId="0" xfId="59" applyFont="1" applyAlignment="1" applyProtection="1">
      <alignment horizontal="center" vertical="center"/>
      <protection hidden="1"/>
    </xf>
    <xf numFmtId="0" fontId="25" fillId="0" borderId="0" xfId="59" applyFont="1" applyAlignment="1" applyProtection="1">
      <alignment horizontal="center" vertical="center"/>
      <protection hidden="1"/>
    </xf>
    <xf numFmtId="0" fontId="10" fillId="0" borderId="26" xfId="59" applyFont="1" applyBorder="1" applyAlignment="1" applyProtection="1">
      <alignment horizontal="center" vertical="center"/>
      <protection locked="0" hidden="1"/>
    </xf>
    <xf numFmtId="0" fontId="10" fillId="0" borderId="27" xfId="59" applyFont="1" applyBorder="1" applyAlignment="1" applyProtection="1">
      <alignment horizontal="center" vertical="center"/>
      <protection locked="0" hidden="1"/>
    </xf>
    <xf numFmtId="0" fontId="10" fillId="0" borderId="28" xfId="59" applyFont="1" applyBorder="1" applyAlignment="1" applyProtection="1">
      <alignment horizontal="center" vertical="center"/>
      <protection locked="0" hidden="1"/>
    </xf>
    <xf numFmtId="0" fontId="10" fillId="0" borderId="77" xfId="59" applyFont="1" applyBorder="1" applyAlignment="1" applyProtection="1">
      <alignment horizontal="center" vertical="center"/>
      <protection locked="0" hidden="1"/>
    </xf>
    <xf numFmtId="0" fontId="10" fillId="0" borderId="78" xfId="59" applyFont="1" applyBorder="1" applyAlignment="1" applyProtection="1">
      <alignment horizontal="center" vertical="center"/>
      <protection locked="0" hidden="1"/>
    </xf>
    <xf numFmtId="0" fontId="10" fillId="0" borderId="79" xfId="59" applyFont="1" applyBorder="1" applyAlignment="1" applyProtection="1">
      <alignment horizontal="center" vertical="center"/>
      <protection locked="0" hidden="1"/>
    </xf>
    <xf numFmtId="0" fontId="10" fillId="0" borderId="22" xfId="59" applyFont="1" applyBorder="1" applyAlignment="1" applyProtection="1">
      <alignment horizontal="center" vertical="center"/>
      <protection hidden="1"/>
    </xf>
    <xf numFmtId="0" fontId="11" fillId="2" borderId="22" xfId="59" applyFont="1" applyFill="1" applyBorder="1" applyAlignment="1" applyProtection="1">
      <alignment horizontal="left" vertical="center"/>
      <protection hidden="1"/>
    </xf>
    <xf numFmtId="0" fontId="10" fillId="2" borderId="29" xfId="56" applyFont="1" applyFill="1" applyBorder="1" applyAlignment="1" applyProtection="1">
      <alignment horizontal="center" vertical="center"/>
      <protection locked="0"/>
    </xf>
    <xf numFmtId="169" fontId="31" fillId="9" borderId="80" xfId="59" applyNumberFormat="1" applyFont="1" applyFill="1" applyBorder="1" applyAlignment="1" applyProtection="1">
      <alignment horizontal="center" vertical="center"/>
      <protection locked="0" hidden="1"/>
    </xf>
    <xf numFmtId="0" fontId="10" fillId="0" borderId="29" xfId="59" applyFont="1" applyBorder="1" applyAlignment="1" applyProtection="1">
      <alignment horizontal="center" vertical="center"/>
      <protection hidden="1"/>
    </xf>
    <xf numFmtId="0" fontId="11" fillId="0" borderId="22" xfId="59" applyFont="1" applyBorder="1" applyAlignment="1" applyProtection="1">
      <alignment horizontal="center" vertical="center"/>
      <protection hidden="1"/>
    </xf>
    <xf numFmtId="0" fontId="11" fillId="0" borderId="0" xfId="59" applyFont="1" applyAlignment="1" applyProtection="1">
      <alignment horizontal="center" vertical="center"/>
      <protection hidden="1"/>
    </xf>
    <xf numFmtId="0" fontId="11" fillId="0" borderId="27" xfId="59" applyFont="1" applyBorder="1" applyAlignment="1" applyProtection="1">
      <alignment horizontal="center" vertical="center"/>
      <protection hidden="1"/>
    </xf>
    <xf numFmtId="0" fontId="11" fillId="0" borderId="23" xfId="59" applyFont="1" applyBorder="1" applyAlignment="1" applyProtection="1">
      <alignment horizontal="center" vertical="center"/>
      <protection hidden="1"/>
    </xf>
    <xf numFmtId="0" fontId="10" fillId="0" borderId="21" xfId="59" applyFont="1" applyBorder="1" applyAlignment="1" applyProtection="1">
      <alignment horizontal="center" vertical="center"/>
      <protection locked="0" hidden="1"/>
    </xf>
    <xf numFmtId="0" fontId="10" fillId="0" borderId="22" xfId="59" applyFont="1" applyBorder="1" applyAlignment="1" applyProtection="1">
      <alignment horizontal="center" vertical="center"/>
      <protection locked="0" hidden="1"/>
    </xf>
    <xf numFmtId="0" fontId="10" fillId="0" borderId="23" xfId="59" applyFont="1" applyBorder="1" applyAlignment="1" applyProtection="1">
      <alignment horizontal="center" vertical="center"/>
      <protection locked="0" hidden="1"/>
    </xf>
    <xf numFmtId="0" fontId="10" fillId="0" borderId="75" xfId="59" applyFont="1" applyBorder="1" applyAlignment="1" applyProtection="1">
      <alignment horizontal="center" vertical="center"/>
      <protection locked="0" hidden="1"/>
    </xf>
    <xf numFmtId="0" fontId="10" fillId="0" borderId="29" xfId="59" applyFont="1" applyBorder="1" applyAlignment="1" applyProtection="1">
      <alignment horizontal="center" vertical="center"/>
      <protection locked="0" hidden="1"/>
    </xf>
    <xf numFmtId="0" fontId="10" fillId="0" borderId="73" xfId="59" applyFont="1" applyBorder="1" applyAlignment="1" applyProtection="1">
      <alignment horizontal="center" vertical="center"/>
      <protection locked="0" hidden="1"/>
    </xf>
    <xf numFmtId="0" fontId="11" fillId="0" borderId="0" xfId="59" applyFont="1" applyAlignment="1" applyProtection="1">
      <alignment horizontal="center" vertical="center" wrapText="1"/>
      <protection hidden="1"/>
    </xf>
    <xf numFmtId="0" fontId="11" fillId="0" borderId="25" xfId="59" applyFont="1" applyBorder="1" applyAlignment="1" applyProtection="1">
      <alignment horizontal="center" vertical="center" wrapText="1"/>
      <protection hidden="1"/>
    </xf>
    <xf numFmtId="0" fontId="11" fillId="0" borderId="27" xfId="59" applyFont="1" applyBorder="1" applyAlignment="1" applyProtection="1">
      <alignment horizontal="center" vertical="center" wrapText="1"/>
      <protection hidden="1"/>
    </xf>
    <xf numFmtId="0" fontId="11" fillId="0" borderId="28" xfId="59" applyFont="1" applyBorder="1" applyAlignment="1" applyProtection="1">
      <alignment horizontal="center" vertical="center" wrapText="1"/>
      <protection hidden="1"/>
    </xf>
    <xf numFmtId="0" fontId="10" fillId="0" borderId="76" xfId="59" applyFont="1" applyBorder="1" applyAlignment="1" applyProtection="1">
      <alignment horizontal="center" vertical="center"/>
      <protection locked="0" hidden="1"/>
    </xf>
    <xf numFmtId="0" fontId="10" fillId="0" borderId="31" xfId="59" applyFont="1" applyBorder="1" applyAlignment="1" applyProtection="1">
      <alignment horizontal="center" vertical="center"/>
      <protection locked="0" hidden="1"/>
    </xf>
    <xf numFmtId="0" fontId="10" fillId="0" borderId="74" xfId="59" applyFont="1" applyBorder="1" applyAlignment="1" applyProtection="1">
      <alignment horizontal="center" vertical="center"/>
      <protection locked="0" hidden="1"/>
    </xf>
    <xf numFmtId="0" fontId="11" fillId="0" borderId="22" xfId="59" applyFont="1" applyBorder="1" applyAlignment="1" applyProtection="1">
      <alignment horizontal="left" vertical="center"/>
      <protection hidden="1"/>
    </xf>
    <xf numFmtId="0" fontId="29" fillId="0" borderId="5" xfId="59" applyFont="1" applyBorder="1" applyAlignment="1" applyProtection="1">
      <alignment horizontal="center" vertical="center" wrapText="1"/>
      <protection hidden="1"/>
    </xf>
    <xf numFmtId="2" fontId="30" fillId="0" borderId="84" xfId="59" applyNumberFormat="1" applyFont="1" applyBorder="1" applyAlignment="1" applyProtection="1">
      <alignment horizontal="center" vertical="center"/>
      <protection hidden="1"/>
    </xf>
    <xf numFmtId="2" fontId="30" fillId="0" borderId="85" xfId="59" applyNumberFormat="1" applyFont="1" applyBorder="1" applyAlignment="1" applyProtection="1">
      <alignment horizontal="center" vertical="center"/>
      <protection hidden="1"/>
    </xf>
    <xf numFmtId="2" fontId="30" fillId="0" borderId="83" xfId="59" applyNumberFormat="1" applyFont="1" applyBorder="1" applyAlignment="1" applyProtection="1">
      <alignment horizontal="center" vertical="center"/>
      <protection hidden="1"/>
    </xf>
    <xf numFmtId="2" fontId="30" fillId="0" borderId="86" xfId="59" applyNumberFormat="1" applyFont="1" applyBorder="1" applyAlignment="1" applyProtection="1">
      <alignment horizontal="center" vertical="center"/>
      <protection hidden="1"/>
    </xf>
    <xf numFmtId="0" fontId="11" fillId="2" borderId="0" xfId="59" applyFont="1" applyFill="1" applyAlignment="1" applyProtection="1">
      <alignment horizontal="left" vertical="center"/>
      <protection hidden="1"/>
    </xf>
    <xf numFmtId="0" fontId="10" fillId="2" borderId="31" xfId="56" applyFont="1" applyFill="1" applyBorder="1" applyAlignment="1" applyProtection="1">
      <alignment horizontal="center" vertical="center"/>
      <protection locked="0"/>
    </xf>
    <xf numFmtId="169" fontId="31" fillId="9" borderId="81" xfId="59" applyNumberFormat="1" applyFont="1" applyFill="1" applyBorder="1" applyAlignment="1" applyProtection="1">
      <alignment horizontal="center" vertical="center"/>
      <protection locked="0" hidden="1"/>
    </xf>
    <xf numFmtId="0" fontId="10" fillId="0" borderId="31" xfId="59" applyFont="1" applyBorder="1" applyAlignment="1" applyProtection="1">
      <alignment horizontal="center" vertical="center"/>
      <protection hidden="1"/>
    </xf>
    <xf numFmtId="0" fontId="11" fillId="0" borderId="0" xfId="59" applyFont="1" applyAlignment="1" applyProtection="1">
      <alignment horizontal="left" vertical="center"/>
      <protection hidden="1"/>
    </xf>
    <xf numFmtId="0" fontId="10" fillId="2" borderId="31" xfId="58" applyFont="1" applyFill="1" applyBorder="1" applyAlignment="1" applyProtection="1">
      <alignment horizontal="center" vertical="center"/>
      <protection locked="0"/>
    </xf>
    <xf numFmtId="0" fontId="10" fillId="2" borderId="29" xfId="59" applyFont="1" applyFill="1" applyBorder="1" applyAlignment="1" applyProtection="1">
      <alignment horizontal="left" vertical="center"/>
      <protection locked="0" hidden="1"/>
    </xf>
    <xf numFmtId="0" fontId="11" fillId="2" borderId="22" xfId="59" applyFont="1" applyFill="1" applyBorder="1" applyAlignment="1" applyProtection="1">
      <alignment horizontal="center" vertical="center"/>
      <protection hidden="1"/>
    </xf>
    <xf numFmtId="0" fontId="10" fillId="2" borderId="31" xfId="59" applyFont="1" applyFill="1" applyBorder="1" applyAlignment="1">
      <alignment horizontal="center" vertical="center"/>
    </xf>
    <xf numFmtId="0" fontId="10" fillId="0" borderId="30" xfId="59" applyFont="1" applyBorder="1" applyAlignment="1" applyProtection="1">
      <alignment horizontal="center" vertical="center" wrapText="1"/>
      <protection hidden="1"/>
    </xf>
    <xf numFmtId="0" fontId="10" fillId="2" borderId="27" xfId="59" applyFont="1" applyFill="1" applyBorder="1" applyAlignment="1" applyProtection="1">
      <alignment horizontal="center" vertical="center"/>
      <protection hidden="1"/>
    </xf>
    <xf numFmtId="0" fontId="10" fillId="0" borderId="27" xfId="59" applyFont="1" applyBorder="1" applyAlignment="1" applyProtection="1">
      <alignment horizontal="left" vertical="center"/>
      <protection hidden="1"/>
    </xf>
    <xf numFmtId="0" fontId="8" fillId="0" borderId="0" xfId="59" applyFont="1" applyAlignment="1" applyProtection="1">
      <alignment horizontal="left" vertical="center"/>
      <protection hidden="1"/>
    </xf>
    <xf numFmtId="0" fontId="11" fillId="2" borderId="30" xfId="59" applyFont="1" applyFill="1" applyBorder="1" applyAlignment="1" applyProtection="1">
      <alignment horizontal="left" vertical="center"/>
      <protection hidden="1"/>
    </xf>
    <xf numFmtId="0" fontId="10" fillId="2" borderId="31" xfId="59" applyFont="1" applyFill="1" applyBorder="1" applyAlignment="1" applyProtection="1">
      <alignment horizontal="center" vertical="center"/>
      <protection hidden="1"/>
    </xf>
    <xf numFmtId="0" fontId="10" fillId="0" borderId="5" xfId="59" applyFont="1" applyBorder="1" applyAlignment="1" applyProtection="1">
      <alignment horizontal="center" vertical="center" wrapText="1"/>
      <protection hidden="1"/>
    </xf>
    <xf numFmtId="0" fontId="12" fillId="3" borderId="32" xfId="59" applyFont="1" applyFill="1" applyBorder="1" applyAlignment="1" applyProtection="1">
      <alignment horizontal="center" vertical="center"/>
      <protection hidden="1"/>
    </xf>
    <xf numFmtId="0" fontId="12" fillId="3" borderId="33" xfId="59" applyFont="1" applyFill="1" applyBorder="1" applyAlignment="1" applyProtection="1">
      <alignment horizontal="center" vertical="center"/>
      <protection hidden="1"/>
    </xf>
    <xf numFmtId="0" fontId="12" fillId="3" borderId="34" xfId="59" applyFont="1" applyFill="1" applyBorder="1" applyAlignment="1" applyProtection="1">
      <alignment horizontal="center" vertical="center"/>
      <protection hidden="1"/>
    </xf>
    <xf numFmtId="0" fontId="12" fillId="3" borderId="54" xfId="59" applyFont="1" applyFill="1" applyBorder="1" applyAlignment="1" applyProtection="1">
      <alignment horizontal="center" vertical="center"/>
      <protection hidden="1"/>
    </xf>
    <xf numFmtId="0" fontId="12" fillId="3" borderId="55" xfId="59" applyFont="1" applyFill="1" applyBorder="1" applyAlignment="1" applyProtection="1">
      <alignment horizontal="center" vertical="center"/>
      <protection hidden="1"/>
    </xf>
    <xf numFmtId="0" fontId="12" fillId="3" borderId="56" xfId="59" applyFont="1" applyFill="1" applyBorder="1" applyAlignment="1" applyProtection="1">
      <alignment horizontal="center" vertical="center"/>
      <protection hidden="1"/>
    </xf>
    <xf numFmtId="0" fontId="8" fillId="0" borderId="63" xfId="59" applyFont="1" applyBorder="1" applyAlignment="1" applyProtection="1">
      <alignment horizontal="center" vertical="center" wrapText="1"/>
      <protection hidden="1"/>
    </xf>
    <xf numFmtId="0" fontId="8" fillId="0" borderId="62" xfId="59" applyFont="1" applyBorder="1" applyAlignment="1" applyProtection="1">
      <alignment horizontal="center" vertical="center" wrapText="1"/>
      <protection hidden="1"/>
    </xf>
    <xf numFmtId="2" fontId="10" fillId="0" borderId="64" xfId="0" applyNumberFormat="1" applyFont="1" applyBorder="1" applyAlignment="1" applyProtection="1">
      <alignment horizontal="center" vertical="center"/>
      <protection locked="0" hidden="1"/>
    </xf>
    <xf numFmtId="2" fontId="10" fillId="0" borderId="37" xfId="0" applyNumberFormat="1" applyFont="1" applyBorder="1" applyAlignment="1" applyProtection="1">
      <alignment horizontal="center" vertical="center"/>
      <protection locked="0" hidden="1"/>
    </xf>
    <xf numFmtId="0" fontId="8" fillId="0" borderId="21" xfId="59" applyFont="1" applyBorder="1" applyAlignment="1" applyProtection="1">
      <alignment horizontal="center" vertical="center" wrapText="1"/>
      <protection hidden="1"/>
    </xf>
    <xf numFmtId="0" fontId="8" fillId="0" borderId="65" xfId="59" applyFont="1" applyBorder="1" applyAlignment="1" applyProtection="1">
      <alignment horizontal="center" vertical="center" wrapText="1"/>
      <protection hidden="1"/>
    </xf>
    <xf numFmtId="0" fontId="8" fillId="0" borderId="26" xfId="59" applyFont="1" applyBorder="1" applyAlignment="1" applyProtection="1">
      <alignment horizontal="center" vertical="center" wrapText="1"/>
      <protection hidden="1"/>
    </xf>
    <xf numFmtId="0" fontId="8" fillId="0" borderId="36" xfId="59" applyFont="1" applyBorder="1" applyAlignment="1" applyProtection="1">
      <alignment horizontal="center" vertical="center" wrapText="1"/>
      <protection hidden="1"/>
    </xf>
    <xf numFmtId="2" fontId="10" fillId="0" borderId="64" xfId="59" applyNumberFormat="1" applyFont="1" applyBorder="1" applyAlignment="1" applyProtection="1">
      <alignment horizontal="center" vertical="center"/>
      <protection hidden="1"/>
    </xf>
    <xf numFmtId="2" fontId="10" fillId="0" borderId="37" xfId="59" applyNumberFormat="1" applyFont="1" applyBorder="1" applyAlignment="1" applyProtection="1">
      <alignment horizontal="center" vertical="center"/>
      <protection hidden="1"/>
    </xf>
    <xf numFmtId="0" fontId="16" fillId="0" borderId="0" xfId="59" applyFont="1" applyAlignment="1" applyProtection="1">
      <alignment horizontal="center" vertical="center" wrapText="1"/>
      <protection hidden="1"/>
    </xf>
    <xf numFmtId="0" fontId="23" fillId="0" borderId="5" xfId="59" applyFont="1" applyBorder="1" applyAlignment="1" applyProtection="1">
      <alignment horizontal="center" vertical="center"/>
      <protection hidden="1"/>
    </xf>
    <xf numFmtId="0" fontId="10" fillId="0" borderId="5" xfId="59" applyFont="1" applyBorder="1" applyAlignment="1" applyProtection="1">
      <alignment horizontal="center" vertical="center"/>
      <protection hidden="1"/>
    </xf>
    <xf numFmtId="0" fontId="12" fillId="3" borderId="21" xfId="59" applyFont="1" applyFill="1" applyBorder="1" applyAlignment="1" applyProtection="1">
      <alignment horizontal="center" vertical="center"/>
      <protection hidden="1"/>
    </xf>
    <xf numFmtId="0" fontId="12" fillId="3" borderId="22" xfId="59" applyFont="1" applyFill="1" applyBorder="1" applyAlignment="1" applyProtection="1">
      <alignment horizontal="center" vertical="center"/>
      <protection hidden="1"/>
    </xf>
    <xf numFmtId="0" fontId="12" fillId="3" borderId="23" xfId="59" applyFont="1" applyFill="1" applyBorder="1" applyAlignment="1" applyProtection="1">
      <alignment horizontal="center" vertical="center"/>
      <protection hidden="1"/>
    </xf>
    <xf numFmtId="0" fontId="12" fillId="3" borderId="24" xfId="59" applyFont="1" applyFill="1" applyBorder="1" applyAlignment="1" applyProtection="1">
      <alignment horizontal="center" vertical="center"/>
      <protection hidden="1"/>
    </xf>
    <xf numFmtId="0" fontId="12" fillId="3" borderId="0" xfId="59" applyFont="1" applyFill="1" applyAlignment="1" applyProtection="1">
      <alignment horizontal="center" vertical="center"/>
      <protection hidden="1"/>
    </xf>
    <xf numFmtId="0" fontId="12" fillId="3" borderId="25" xfId="59" applyFont="1" applyFill="1" applyBorder="1" applyAlignment="1" applyProtection="1">
      <alignment horizontal="center" vertical="center"/>
      <protection hidden="1"/>
    </xf>
    <xf numFmtId="0" fontId="13" fillId="4" borderId="67" xfId="59" applyFont="1" applyFill="1" applyBorder="1" applyAlignment="1" applyProtection="1">
      <alignment horizontal="center" vertical="center"/>
      <protection hidden="1"/>
    </xf>
    <xf numFmtId="0" fontId="13" fillId="4" borderId="68" xfId="59" applyFont="1" applyFill="1" applyBorder="1" applyAlignment="1" applyProtection="1">
      <alignment horizontal="center" vertical="center"/>
      <protection hidden="1"/>
    </xf>
    <xf numFmtId="0" fontId="10" fillId="0" borderId="68" xfId="59" applyFont="1" applyBorder="1" applyAlignment="1" applyProtection="1">
      <alignment horizontal="center" vertical="center"/>
      <protection hidden="1"/>
    </xf>
    <xf numFmtId="0" fontId="10" fillId="0" borderId="69" xfId="59" applyFont="1" applyBorder="1" applyAlignment="1" applyProtection="1">
      <alignment horizontal="center" vertical="center"/>
      <protection hidden="1"/>
    </xf>
    <xf numFmtId="0" fontId="10" fillId="0" borderId="75" xfId="59" applyFont="1" applyBorder="1" applyAlignment="1" applyProtection="1">
      <alignment horizontal="left" vertical="center"/>
      <protection hidden="1"/>
    </xf>
    <xf numFmtId="0" fontId="10" fillId="0" borderId="39" xfId="59" applyFont="1" applyBorder="1" applyAlignment="1" applyProtection="1">
      <alignment horizontal="left" vertical="center"/>
      <protection hidden="1"/>
    </xf>
    <xf numFmtId="0" fontId="13" fillId="4" borderId="70" xfId="59" applyFont="1" applyFill="1" applyBorder="1" applyAlignment="1" applyProtection="1">
      <alignment horizontal="center" vertical="center"/>
      <protection hidden="1"/>
    </xf>
    <xf numFmtId="0" fontId="13" fillId="4" borderId="71" xfId="59" applyFont="1" applyFill="1" applyBorder="1" applyAlignment="1" applyProtection="1">
      <alignment horizontal="center" vertical="center"/>
      <protection hidden="1"/>
    </xf>
    <xf numFmtId="0" fontId="10" fillId="0" borderId="71" xfId="59" applyFont="1" applyBorder="1" applyAlignment="1" applyProtection="1">
      <alignment horizontal="center" vertical="center"/>
      <protection hidden="1"/>
    </xf>
    <xf numFmtId="0" fontId="10" fillId="0" borderId="72" xfId="59" applyFont="1" applyBorder="1" applyAlignment="1" applyProtection="1">
      <alignment horizontal="center" vertical="center"/>
      <protection hidden="1"/>
    </xf>
    <xf numFmtId="0" fontId="11" fillId="0" borderId="46" xfId="59" applyFont="1" applyBorder="1" applyAlignment="1" applyProtection="1">
      <alignment horizontal="center" vertical="center" textRotation="90" wrapText="1"/>
      <protection hidden="1"/>
    </xf>
    <xf numFmtId="0" fontId="10" fillId="0" borderId="76" xfId="59" applyFont="1" applyBorder="1" applyAlignment="1" applyProtection="1">
      <alignment horizontal="left" vertical="center"/>
      <protection hidden="1"/>
    </xf>
    <xf numFmtId="0" fontId="10" fillId="0" borderId="48" xfId="59" applyFont="1" applyBorder="1" applyAlignment="1" applyProtection="1">
      <alignment horizontal="left" vertical="center"/>
      <protection hidden="1"/>
    </xf>
    <xf numFmtId="0" fontId="10" fillId="0" borderId="47" xfId="59" applyFont="1" applyBorder="1" applyAlignment="1" applyProtection="1">
      <alignment horizontal="center" vertical="center"/>
      <protection hidden="1"/>
    </xf>
    <xf numFmtId="0" fontId="10" fillId="0" borderId="40" xfId="59" applyFont="1" applyBorder="1" applyAlignment="1" applyProtection="1">
      <alignment horizontal="center" vertical="center"/>
      <protection hidden="1"/>
    </xf>
    <xf numFmtId="1" fontId="10" fillId="0" borderId="40" xfId="0" applyNumberFormat="1" applyFont="1" applyBorder="1" applyAlignment="1" applyProtection="1">
      <alignment horizontal="center" vertical="center"/>
      <protection locked="0" hidden="1"/>
    </xf>
    <xf numFmtId="1" fontId="10" fillId="0" borderId="41" xfId="0" applyNumberFormat="1" applyFont="1" applyBorder="1" applyAlignment="1" applyProtection="1">
      <alignment horizontal="center" vertical="center"/>
      <protection locked="0" hidden="1"/>
    </xf>
    <xf numFmtId="0" fontId="10" fillId="0" borderId="42" xfId="59" applyFont="1" applyBorder="1" applyAlignment="1" applyProtection="1">
      <alignment horizontal="center" vertical="center"/>
      <protection hidden="1"/>
    </xf>
    <xf numFmtId="0" fontId="10" fillId="0" borderId="43" xfId="59" applyFont="1" applyBorder="1" applyAlignment="1" applyProtection="1">
      <alignment horizontal="center" vertical="center"/>
      <protection hidden="1"/>
    </xf>
    <xf numFmtId="2" fontId="10" fillId="0" borderId="43" xfId="0" applyNumberFormat="1" applyFont="1" applyBorder="1" applyAlignment="1" applyProtection="1">
      <alignment horizontal="center" vertical="center"/>
      <protection locked="0" hidden="1"/>
    </xf>
    <xf numFmtId="2" fontId="10" fillId="0" borderId="44" xfId="0" applyNumberFormat="1" applyFont="1" applyBorder="1" applyAlignment="1" applyProtection="1">
      <alignment horizontal="center" vertical="center"/>
      <protection locked="0" hidden="1"/>
    </xf>
    <xf numFmtId="0" fontId="11" fillId="3" borderId="76" xfId="59" applyFont="1" applyFill="1" applyBorder="1" applyAlignment="1" applyProtection="1">
      <alignment horizontal="left" vertical="center"/>
      <protection hidden="1"/>
    </xf>
    <xf numFmtId="0" fontId="11" fillId="3" borderId="48" xfId="59" applyFont="1" applyFill="1" applyBorder="1" applyAlignment="1" applyProtection="1">
      <alignment horizontal="left" vertical="center"/>
      <protection hidden="1"/>
    </xf>
    <xf numFmtId="0" fontId="11" fillId="3" borderId="42" xfId="59" applyFont="1" applyFill="1" applyBorder="1" applyAlignment="1" applyProtection="1">
      <alignment horizontal="center" vertical="center"/>
      <protection hidden="1"/>
    </xf>
    <xf numFmtId="0" fontId="11" fillId="3" borderId="43" xfId="59" applyFont="1" applyFill="1" applyBorder="1" applyAlignment="1" applyProtection="1">
      <alignment horizontal="center" vertical="center"/>
      <protection hidden="1"/>
    </xf>
    <xf numFmtId="2" fontId="10" fillId="3" borderId="43" xfId="59" applyNumberFormat="1" applyFont="1" applyFill="1" applyBorder="1" applyAlignment="1" applyProtection="1">
      <alignment horizontal="center" vertical="center"/>
      <protection hidden="1"/>
    </xf>
    <xf numFmtId="2" fontId="10" fillId="3" borderId="44" xfId="59" applyNumberFormat="1" applyFont="1" applyFill="1" applyBorder="1" applyAlignment="1" applyProtection="1">
      <alignment horizontal="center" vertical="center"/>
      <protection hidden="1"/>
    </xf>
    <xf numFmtId="0" fontId="10" fillId="0" borderId="0" xfId="59" applyFont="1" applyAlignment="1" applyProtection="1">
      <alignment horizontal="center" vertical="center"/>
      <protection locked="0" hidden="1"/>
    </xf>
    <xf numFmtId="0" fontId="14" fillId="3" borderId="16" xfId="19" applyFont="1" applyFill="1" applyBorder="1" applyAlignment="1" applyProtection="1">
      <alignment horizontal="center"/>
      <protection hidden="1"/>
    </xf>
    <xf numFmtId="0" fontId="12" fillId="3" borderId="35" xfId="59" applyFont="1" applyFill="1" applyBorder="1" applyAlignment="1" applyProtection="1">
      <alignment horizontal="center" vertical="center" wrapText="1"/>
      <protection hidden="1"/>
    </xf>
    <xf numFmtId="0" fontId="12" fillId="3" borderId="38" xfId="59" applyFont="1" applyFill="1" applyBorder="1" applyAlignment="1" applyProtection="1">
      <alignment horizontal="center" vertical="center" wrapText="1"/>
      <protection hidden="1"/>
    </xf>
    <xf numFmtId="0" fontId="11" fillId="3" borderId="77" xfId="59" applyFont="1" applyFill="1" applyBorder="1" applyAlignment="1" applyProtection="1">
      <alignment horizontal="left" vertical="center"/>
      <protection hidden="1"/>
    </xf>
    <xf numFmtId="0" fontId="11" fillId="3" borderId="66" xfId="59" applyFont="1" applyFill="1" applyBorder="1" applyAlignment="1" applyProtection="1">
      <alignment horizontal="left" vertical="center"/>
      <protection hidden="1"/>
    </xf>
    <xf numFmtId="0" fontId="11" fillId="3" borderId="49" xfId="59" applyFont="1" applyFill="1" applyBorder="1" applyAlignment="1" applyProtection="1">
      <alignment horizontal="center" vertical="center"/>
      <protection hidden="1"/>
    </xf>
    <xf numFmtId="0" fontId="11" fillId="3" borderId="50" xfId="59" applyFont="1" applyFill="1" applyBorder="1" applyAlignment="1" applyProtection="1">
      <alignment horizontal="center" vertical="center"/>
      <protection hidden="1"/>
    </xf>
    <xf numFmtId="2" fontId="11" fillId="3" borderId="50" xfId="59" applyNumberFormat="1" applyFont="1" applyFill="1" applyBorder="1" applyAlignment="1" applyProtection="1">
      <alignment horizontal="center" vertical="center"/>
      <protection hidden="1"/>
    </xf>
    <xf numFmtId="2" fontId="11" fillId="3" borderId="51" xfId="59" applyNumberFormat="1" applyFont="1" applyFill="1" applyBorder="1" applyAlignment="1" applyProtection="1">
      <alignment horizontal="center" vertical="center"/>
      <protection hidden="1"/>
    </xf>
    <xf numFmtId="0" fontId="12" fillId="0" borderId="35" xfId="59" applyFont="1" applyBorder="1" applyAlignment="1" applyProtection="1">
      <alignment horizontal="center" vertical="center" wrapText="1"/>
      <protection hidden="1"/>
    </xf>
    <xf numFmtId="0" fontId="12" fillId="0" borderId="53" xfId="59" applyFont="1" applyBorder="1" applyAlignment="1" applyProtection="1">
      <alignment horizontal="center" vertical="center" wrapText="1"/>
      <protection hidden="1"/>
    </xf>
    <xf numFmtId="0" fontId="14" fillId="3" borderId="15" xfId="19" applyFont="1" applyFill="1" applyBorder="1" applyAlignment="1" applyProtection="1">
      <alignment horizontal="center"/>
      <protection hidden="1"/>
    </xf>
    <xf numFmtId="0" fontId="11" fillId="0" borderId="54" xfId="59" applyFont="1" applyBorder="1" applyAlignment="1" applyProtection="1">
      <alignment horizontal="center" vertical="center"/>
      <protection hidden="1"/>
    </xf>
    <xf numFmtId="0" fontId="11" fillId="0" borderId="55" xfId="59" applyFont="1" applyBorder="1" applyAlignment="1" applyProtection="1">
      <alignment horizontal="center" vertical="center"/>
      <protection hidden="1"/>
    </xf>
    <xf numFmtId="0" fontId="11" fillId="0" borderId="56" xfId="59" applyFont="1" applyBorder="1" applyAlignment="1" applyProtection="1">
      <alignment horizontal="center" vertical="center"/>
      <protection hidden="1"/>
    </xf>
    <xf numFmtId="0" fontId="12" fillId="3" borderId="26" xfId="59" applyFont="1" applyFill="1" applyBorder="1" applyAlignment="1" applyProtection="1">
      <alignment horizontal="center" vertical="center"/>
      <protection hidden="1"/>
    </xf>
    <xf numFmtId="0" fontId="12" fillId="3" borderId="27" xfId="59" applyFont="1" applyFill="1" applyBorder="1" applyAlignment="1" applyProtection="1">
      <alignment horizontal="center" vertical="center"/>
      <protection hidden="1"/>
    </xf>
    <xf numFmtId="0" fontId="12" fillId="3" borderId="28" xfId="59" applyFont="1" applyFill="1" applyBorder="1" applyAlignment="1" applyProtection="1">
      <alignment horizontal="center" vertical="center"/>
      <protection hidden="1"/>
    </xf>
    <xf numFmtId="0" fontId="23" fillId="0" borderId="82" xfId="59" applyFont="1" applyBorder="1" applyAlignment="1" applyProtection="1">
      <alignment horizontal="center" vertical="center"/>
      <protection hidden="1"/>
    </xf>
    <xf numFmtId="0" fontId="23" fillId="0" borderId="0" xfId="59" applyFont="1" applyAlignment="1" applyProtection="1">
      <alignment horizontal="center" vertical="center"/>
      <protection hidden="1"/>
    </xf>
    <xf numFmtId="0" fontId="23" fillId="0" borderId="3" xfId="59" applyFont="1" applyBorder="1" applyAlignment="1" applyProtection="1">
      <alignment horizontal="center" vertical="center" wrapText="1"/>
      <protection hidden="1"/>
    </xf>
    <xf numFmtId="0" fontId="23" fillId="0" borderId="0" xfId="59" applyFont="1" applyAlignment="1" applyProtection="1">
      <alignment horizontal="center" vertical="center" wrapText="1"/>
      <protection hidden="1"/>
    </xf>
    <xf numFmtId="0" fontId="10" fillId="6" borderId="59" xfId="59" applyFont="1" applyFill="1" applyBorder="1" applyAlignment="1" applyProtection="1">
      <alignment horizontal="center" vertical="center"/>
      <protection hidden="1"/>
    </xf>
    <xf numFmtId="0" fontId="10" fillId="6" borderId="13" xfId="59" applyFont="1" applyFill="1" applyBorder="1" applyAlignment="1" applyProtection="1">
      <alignment horizontal="center" vertical="center"/>
      <protection hidden="1"/>
    </xf>
    <xf numFmtId="0" fontId="27" fillId="0" borderId="0" xfId="59" applyFont="1" applyAlignment="1" applyProtection="1">
      <alignment horizontal="center" vertical="center" wrapText="1"/>
      <protection hidden="1"/>
    </xf>
    <xf numFmtId="0" fontId="27" fillId="0" borderId="25" xfId="59" applyFont="1" applyBorder="1" applyAlignment="1" applyProtection="1">
      <alignment horizontal="center" vertical="center" wrapText="1"/>
      <protection hidden="1"/>
    </xf>
    <xf numFmtId="0" fontId="27" fillId="0" borderId="24" xfId="59" applyFont="1" applyBorder="1" applyAlignment="1" applyProtection="1">
      <alignment horizontal="center" vertical="center"/>
      <protection hidden="1"/>
    </xf>
    <xf numFmtId="0" fontId="27" fillId="0" borderId="0" xfId="59" applyFont="1" applyAlignment="1" applyProtection="1">
      <alignment horizontal="center" vertical="center"/>
      <protection hidden="1"/>
    </xf>
    <xf numFmtId="0" fontId="27" fillId="0" borderId="25" xfId="59" applyFont="1" applyBorder="1" applyAlignment="1" applyProtection="1">
      <alignment horizontal="center" vertical="center"/>
      <protection hidden="1"/>
    </xf>
    <xf numFmtId="0" fontId="27" fillId="0" borderId="24" xfId="59" applyFont="1" applyBorder="1" applyAlignment="1" applyProtection="1">
      <alignment horizontal="center" vertical="center" wrapText="1"/>
      <protection hidden="1"/>
    </xf>
    <xf numFmtId="49" fontId="23" fillId="0" borderId="26" xfId="59" applyNumberFormat="1" applyFont="1" applyBorder="1" applyAlignment="1" applyProtection="1">
      <alignment horizontal="center" vertical="center" wrapText="1"/>
      <protection hidden="1"/>
    </xf>
    <xf numFmtId="49" fontId="23" fillId="0" borderId="27" xfId="59" applyNumberFormat="1" applyFont="1" applyBorder="1" applyAlignment="1" applyProtection="1">
      <alignment horizontal="center" vertical="center" wrapText="1"/>
      <protection hidden="1"/>
    </xf>
    <xf numFmtId="49" fontId="23" fillId="0" borderId="28" xfId="59" applyNumberFormat="1" applyFont="1" applyBorder="1" applyAlignment="1" applyProtection="1">
      <alignment horizontal="center" vertical="center" wrapText="1"/>
      <protection hidden="1"/>
    </xf>
    <xf numFmtId="49" fontId="23" fillId="0" borderId="26" xfId="59" applyNumberFormat="1" applyFont="1" applyBorder="1" applyAlignment="1" applyProtection="1">
      <alignment horizontal="center" vertical="center"/>
      <protection hidden="1"/>
    </xf>
    <xf numFmtId="0" fontId="23" fillId="0" borderId="27" xfId="59" applyFont="1" applyBorder="1" applyAlignment="1" applyProtection="1">
      <alignment horizontal="center" vertical="center"/>
      <protection hidden="1"/>
    </xf>
    <xf numFmtId="0" fontId="23" fillId="0" borderId="28" xfId="59" applyFont="1" applyBorder="1" applyAlignment="1" applyProtection="1">
      <alignment horizontal="center" vertical="center"/>
      <protection hidden="1"/>
    </xf>
    <xf numFmtId="0" fontId="11" fillId="0" borderId="9" xfId="59" applyFont="1" applyBorder="1" applyAlignment="1" applyProtection="1">
      <alignment horizontal="center" vertical="center"/>
      <protection locked="0" hidden="1"/>
    </xf>
    <xf numFmtId="0" fontId="26" fillId="0" borderId="0" xfId="59" applyFont="1" applyAlignment="1" applyProtection="1">
      <alignment horizontal="right" vertical="center"/>
      <protection hidden="1"/>
    </xf>
  </cellXfs>
  <cellStyles count="60">
    <cellStyle name="Comma" xfId="1" xr:uid="{00000000-0005-0000-0000-000000000000}"/>
    <cellStyle name="Currency" xfId="2" xr:uid="{00000000-0005-0000-0000-000001000000}"/>
    <cellStyle name="Date" xfId="3" xr:uid="{00000000-0005-0000-0000-000002000000}"/>
    <cellStyle name="Euro" xfId="4" xr:uid="{00000000-0005-0000-0000-000003000000}"/>
    <cellStyle name="F2" xfId="5" xr:uid="{00000000-0005-0000-0000-000004000000}"/>
    <cellStyle name="F3" xfId="6" xr:uid="{00000000-0005-0000-0000-000005000000}"/>
    <cellStyle name="F4" xfId="7" xr:uid="{00000000-0005-0000-0000-000006000000}"/>
    <cellStyle name="F5" xfId="8" xr:uid="{00000000-0005-0000-0000-000007000000}"/>
    <cellStyle name="F6" xfId="9" xr:uid="{00000000-0005-0000-0000-000008000000}"/>
    <cellStyle name="F7" xfId="10" xr:uid="{00000000-0005-0000-0000-000009000000}"/>
    <cellStyle name="F8" xfId="11" xr:uid="{00000000-0005-0000-0000-00000A000000}"/>
    <cellStyle name="Fixed" xfId="12" xr:uid="{00000000-0005-0000-0000-00000B000000}"/>
    <cellStyle name="Heading1" xfId="13" xr:uid="{00000000-0005-0000-0000-00000C000000}"/>
    <cellStyle name="Heading2" xfId="14" xr:uid="{00000000-0005-0000-0000-00000D000000}"/>
    <cellStyle name="Hipervínculo" xfId="58" builtinId="8"/>
    <cellStyle name="Millares 2" xfId="15" xr:uid="{00000000-0005-0000-0000-00000E000000}"/>
    <cellStyle name="Normal" xfId="0" builtinId="0"/>
    <cellStyle name="Normal 10" xfId="57" xr:uid="{0E7809AA-48F3-46A8-8746-F23A61AB3A6A}"/>
    <cellStyle name="Normal 2" xfId="16" xr:uid="{00000000-0005-0000-0000-000010000000}"/>
    <cellStyle name="Normal 2 10" xfId="17" xr:uid="{00000000-0005-0000-0000-000011000000}"/>
    <cellStyle name="Normal 2 10 2" xfId="18" xr:uid="{00000000-0005-0000-0000-000012000000}"/>
    <cellStyle name="Normal 2 2" xfId="19" xr:uid="{00000000-0005-0000-0000-000013000000}"/>
    <cellStyle name="Normal 2 2 2" xfId="20" xr:uid="{00000000-0005-0000-0000-000014000000}"/>
    <cellStyle name="Normal 2 3" xfId="21" xr:uid="{00000000-0005-0000-0000-000015000000}"/>
    <cellStyle name="Normal 2 3 2" xfId="22" xr:uid="{00000000-0005-0000-0000-000016000000}"/>
    <cellStyle name="Normal 2 4" xfId="23" xr:uid="{00000000-0005-0000-0000-000017000000}"/>
    <cellStyle name="Normal 2 4 2" xfId="24" xr:uid="{00000000-0005-0000-0000-000018000000}"/>
    <cellStyle name="Normal 2 5" xfId="25" xr:uid="{00000000-0005-0000-0000-000019000000}"/>
    <cellStyle name="Normal 2 5 2" xfId="26" xr:uid="{00000000-0005-0000-0000-00001A000000}"/>
    <cellStyle name="Normal 2 6" xfId="27" xr:uid="{00000000-0005-0000-0000-00001B000000}"/>
    <cellStyle name="Normal 2 6 2" xfId="28" xr:uid="{00000000-0005-0000-0000-00001C000000}"/>
    <cellStyle name="Normal 2 7" xfId="29" xr:uid="{00000000-0005-0000-0000-00001D000000}"/>
    <cellStyle name="Normal 2 7 2" xfId="30" xr:uid="{00000000-0005-0000-0000-00001E000000}"/>
    <cellStyle name="Normal 2 8" xfId="31" xr:uid="{00000000-0005-0000-0000-00001F000000}"/>
    <cellStyle name="Normal 2 8 2" xfId="32" xr:uid="{00000000-0005-0000-0000-000020000000}"/>
    <cellStyle name="Normal 2 9" xfId="33" xr:uid="{00000000-0005-0000-0000-000021000000}"/>
    <cellStyle name="Normal 2 9 2" xfId="34" xr:uid="{00000000-0005-0000-0000-000022000000}"/>
    <cellStyle name="Normal 3" xfId="35" xr:uid="{00000000-0005-0000-0000-000023000000}"/>
    <cellStyle name="Normal 3 2" xfId="36" xr:uid="{00000000-0005-0000-0000-000024000000}"/>
    <cellStyle name="Normal 3 2 2" xfId="37" xr:uid="{00000000-0005-0000-0000-000025000000}"/>
    <cellStyle name="Normal 3 3" xfId="38" xr:uid="{00000000-0005-0000-0000-000026000000}"/>
    <cellStyle name="Normal 3 3 2" xfId="39" xr:uid="{00000000-0005-0000-0000-000027000000}"/>
    <cellStyle name="Normal 3 4" xfId="40" xr:uid="{00000000-0005-0000-0000-000028000000}"/>
    <cellStyle name="Normal 3 4 2" xfId="41" xr:uid="{00000000-0005-0000-0000-000029000000}"/>
    <cellStyle name="Normal 3 5" xfId="42" xr:uid="{00000000-0005-0000-0000-00002A000000}"/>
    <cellStyle name="Normal 3 5 2" xfId="43" xr:uid="{00000000-0005-0000-0000-00002B000000}"/>
    <cellStyle name="Normal 3 6" xfId="44" xr:uid="{00000000-0005-0000-0000-00002C000000}"/>
    <cellStyle name="Normal 3 6 2" xfId="45" xr:uid="{00000000-0005-0000-0000-00002D000000}"/>
    <cellStyle name="Normal 3 7" xfId="46" xr:uid="{00000000-0005-0000-0000-00002E000000}"/>
    <cellStyle name="Normal 3 7 2" xfId="47" xr:uid="{00000000-0005-0000-0000-00002F000000}"/>
    <cellStyle name="Normal 3 8" xfId="48" xr:uid="{00000000-0005-0000-0000-000030000000}"/>
    <cellStyle name="Normal 3 8 2" xfId="49" xr:uid="{00000000-0005-0000-0000-000031000000}"/>
    <cellStyle name="Normal 3 9" xfId="50" xr:uid="{00000000-0005-0000-0000-000032000000}"/>
    <cellStyle name="Normal 3 9 2" xfId="51" xr:uid="{00000000-0005-0000-0000-000033000000}"/>
    <cellStyle name="Normal 4" xfId="52" xr:uid="{00000000-0005-0000-0000-000034000000}"/>
    <cellStyle name="Normal 5" xfId="56" xr:uid="{D28FCAB9-5A11-4F6E-BA31-0040E74B7BF3}"/>
    <cellStyle name="Normal 5 2" xfId="59" xr:uid="{E64D1E7F-E262-4D92-92BF-083BD64788F9}"/>
    <cellStyle name="Percent" xfId="53" xr:uid="{00000000-0005-0000-0000-000039000000}"/>
    <cellStyle name="Porcentual 2" xfId="54" xr:uid="{00000000-0005-0000-0000-00003B000000}"/>
    <cellStyle name="Total" xfId="55" builtinId="25" customBuiltin="1"/>
  </cellStyles>
  <dxfs count="30">
    <dxf>
      <fill>
        <patternFill>
          <bgColor theme="6" tint="0.79998168889431442"/>
        </patternFill>
      </fill>
    </dxf>
    <dxf>
      <fill>
        <patternFill>
          <bgColor rgb="FFEDEDED"/>
        </patternFill>
      </fill>
    </dxf>
    <dxf>
      <fill>
        <patternFill>
          <bgColor rgb="FFEDEDED"/>
        </patternFill>
      </fill>
    </dxf>
    <dxf>
      <fill>
        <patternFill>
          <bgColor rgb="FFEDEDED"/>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rgb="FFEDEDED"/>
        </patternFill>
      </fill>
    </dxf>
    <dxf>
      <fill>
        <patternFill>
          <bgColor rgb="FFEDEDED"/>
        </patternFill>
      </fill>
    </dxf>
    <dxf>
      <fill>
        <patternFill>
          <bgColor rgb="FFEDEDED"/>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2.xml"/><Relationship Id="rId7" Type="http://schemas.openxmlformats.org/officeDocument/2006/relationships/sheetMetadata" Target="metadata.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96133125059772"/>
          <c:y val="0.11952191235059761"/>
          <c:w val="0.82689151710287223"/>
          <c:h val="0.808238332758206"/>
        </c:manualLayout>
      </c:layout>
      <c:scatterChart>
        <c:scatterStyle val="smoothMarker"/>
        <c:varyColors val="0"/>
        <c:ser>
          <c:idx val="0"/>
          <c:order val="0"/>
          <c:xVal>
            <c:numRef>
              <c:f>GUIA!$D$20:$D$34</c:f>
              <c:numCache>
                <c:formatCode>0.000</c:formatCode>
                <c:ptCount val="15"/>
                <c:pt idx="0">
                  <c:v>76.2</c:v>
                </c:pt>
                <c:pt idx="1">
                  <c:v>63.5</c:v>
                </c:pt>
                <c:pt idx="2">
                  <c:v>50.8</c:v>
                </c:pt>
                <c:pt idx="3">
                  <c:v>38.1</c:v>
                </c:pt>
                <c:pt idx="4">
                  <c:v>25.4</c:v>
                </c:pt>
                <c:pt idx="5">
                  <c:v>19.05</c:v>
                </c:pt>
                <c:pt idx="6">
                  <c:v>12.7</c:v>
                </c:pt>
                <c:pt idx="7">
                  <c:v>9.52</c:v>
                </c:pt>
                <c:pt idx="8">
                  <c:v>4.76</c:v>
                </c:pt>
                <c:pt idx="9">
                  <c:v>2</c:v>
                </c:pt>
                <c:pt idx="10">
                  <c:v>0.84099999999999997</c:v>
                </c:pt>
                <c:pt idx="11">
                  <c:v>0.42</c:v>
                </c:pt>
                <c:pt idx="12">
                  <c:v>0.25</c:v>
                </c:pt>
                <c:pt idx="13">
                  <c:v>0.14899999999999999</c:v>
                </c:pt>
                <c:pt idx="14">
                  <c:v>7.4999999999999997E-2</c:v>
                </c:pt>
              </c:numCache>
            </c:numRef>
          </c:xVal>
          <c:yVal>
            <c:numRef>
              <c:f>GUIA!$G$20:$G$34</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0-08B5-43C0-8737-67B6EB5224B7}"/>
            </c:ext>
          </c:extLst>
        </c:ser>
        <c:dLbls>
          <c:showLegendKey val="0"/>
          <c:showVal val="0"/>
          <c:showCatName val="0"/>
          <c:showSerName val="0"/>
          <c:showPercent val="0"/>
          <c:showBubbleSize val="0"/>
        </c:dLbls>
        <c:axId val="1437439215"/>
        <c:axId val="1"/>
      </c:scatterChart>
      <c:valAx>
        <c:axId val="1437439215"/>
        <c:scaling>
          <c:logBase val="10"/>
          <c:orientation val="maxMin"/>
          <c:min val="1.0000000000000002E-2"/>
        </c:scaling>
        <c:delete val="0"/>
        <c:axPos val="b"/>
        <c:majorGridlines/>
        <c:minorGridlines/>
        <c:numFmt formatCode="#,##0.000" sourceLinked="0"/>
        <c:majorTickMark val="none"/>
        <c:minorTickMark val="none"/>
        <c:tickLblPos val="low"/>
        <c:txPr>
          <a:bodyPr rot="0" vert="horz"/>
          <a:lstStyle/>
          <a:p>
            <a:pPr>
              <a:defRPr/>
            </a:pPr>
            <a:endParaRPr lang="es-CO"/>
          </a:p>
        </c:txPr>
        <c:crossAx val="1"/>
        <c:crosses val="autoZero"/>
        <c:crossBetween val="midCat"/>
      </c:valAx>
      <c:valAx>
        <c:axId val="1"/>
        <c:scaling>
          <c:orientation val="minMax"/>
          <c:max val="100"/>
          <c:min val="0"/>
        </c:scaling>
        <c:delete val="0"/>
        <c:axPos val="r"/>
        <c:majorGridlines/>
        <c:minorGridlines/>
        <c:numFmt formatCode="0.00" sourceLinked="1"/>
        <c:majorTickMark val="none"/>
        <c:minorTickMark val="none"/>
        <c:tickLblPos val="low"/>
        <c:txPr>
          <a:bodyPr rot="0" vert="horz"/>
          <a:lstStyle/>
          <a:p>
            <a:pPr>
              <a:defRPr/>
            </a:pPr>
            <a:endParaRPr lang="es-CO"/>
          </a:p>
        </c:txPr>
        <c:crossAx val="1437439215"/>
        <c:crosses val="autoZero"/>
        <c:crossBetween val="midCat"/>
        <c:minorUnit val="10"/>
      </c:valAx>
    </c:plotArea>
    <c:plotVisOnly val="1"/>
    <c:dispBlanksAs val="gap"/>
    <c:showDLblsOverMax val="0"/>
  </c:chart>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333333"/>
                </a:solidFill>
                <a:latin typeface="Calibri"/>
                <a:ea typeface="Calibri"/>
                <a:cs typeface="Calibri"/>
              </a:defRPr>
            </a:pPr>
            <a:r>
              <a:rPr lang="es-CO"/>
              <a:t>LÍMITE LÍQUIDO</a:t>
            </a:r>
          </a:p>
        </c:rich>
      </c:tx>
      <c:layout>
        <c:manualLayout>
          <c:xMode val="edge"/>
          <c:yMode val="edge"/>
          <c:x val="0.43474164531828735"/>
          <c:y val="2.8378735266787303E-2"/>
        </c:manualLayout>
      </c:layout>
      <c:overlay val="0"/>
      <c:spPr>
        <a:noFill/>
        <a:ln w="25400">
          <a:noFill/>
        </a:ln>
      </c:spPr>
    </c:title>
    <c:autoTitleDeleted val="0"/>
    <c:plotArea>
      <c:layout>
        <c:manualLayout>
          <c:layoutTarget val="inner"/>
          <c:xMode val="edge"/>
          <c:yMode val="edge"/>
          <c:x val="0.12380678025002972"/>
          <c:y val="0.11814341373724992"/>
          <c:w val="0.81794690297859107"/>
          <c:h val="0.73353981526069256"/>
        </c:manualLayout>
      </c:layout>
      <c:scatterChart>
        <c:scatterStyle val="smoothMarker"/>
        <c:varyColors val="0"/>
        <c:ser>
          <c:idx val="0"/>
          <c:order val="0"/>
          <c:spPr>
            <a:ln w="19050">
              <a:noFill/>
            </a:ln>
          </c:spPr>
          <c:marker>
            <c:symbol val="circle"/>
            <c:size val="3"/>
            <c:spPr>
              <a:solidFill>
                <a:srgbClr val="002060"/>
              </a:solidFill>
              <a:ln w="9525">
                <a:solidFill>
                  <a:schemeClr val="accent1"/>
                </a:solidFill>
              </a:ln>
              <a:effectLst/>
            </c:spPr>
          </c:marker>
          <c:trendline>
            <c:spPr>
              <a:ln w="12700">
                <a:solidFill>
                  <a:srgbClr val="002060"/>
                </a:solidFill>
                <a:prstDash val="solid"/>
              </a:ln>
            </c:spPr>
            <c:trendlineType val="linear"/>
            <c:dispRSqr val="1"/>
            <c:dispEq val="1"/>
            <c:trendlineLbl>
              <c:layout>
                <c:manualLayout>
                  <c:x val="0.37607195442033159"/>
                  <c:y val="-1.7124769851529827E-2"/>
                </c:manualLayout>
              </c:layout>
              <c:numFmt formatCode="General" sourceLinked="0"/>
              <c:spPr>
                <a:solidFill>
                  <a:schemeClr val="bg1">
                    <a:lumMod val="85000"/>
                  </a:schemeClr>
                </a:solidFill>
                <a:ln>
                  <a:noFill/>
                </a:ln>
                <a:effectLst/>
              </c:spPr>
              <c:txPr>
                <a:bodyPr/>
                <a:lstStyle/>
                <a:p>
                  <a:pPr>
                    <a:defRPr sz="1200" b="1" i="0" u="none" strike="noStrike" baseline="0">
                      <a:solidFill>
                        <a:srgbClr val="003366"/>
                      </a:solidFill>
                      <a:latin typeface="Calibri"/>
                      <a:ea typeface="Calibri"/>
                      <a:cs typeface="Calibri"/>
                    </a:defRPr>
                  </a:pPr>
                  <a:endParaRPr lang="es-CO"/>
                </a:p>
              </c:txPr>
            </c:trendlineLbl>
          </c:trendline>
          <c:xVal>
            <c:numRef>
              <c:f>GUIA!$S$19:$U$19</c:f>
              <c:numCache>
                <c:formatCode>0</c:formatCode>
                <c:ptCount val="3"/>
              </c:numCache>
            </c:numRef>
          </c:xVal>
          <c:yVal>
            <c:numRef>
              <c:f>GUIA!$S$25:$U$25</c:f>
              <c:numCache>
                <c:formatCode>0.00</c:formatCode>
                <c:ptCount val="3"/>
                <c:pt idx="0">
                  <c:v>0</c:v>
                </c:pt>
                <c:pt idx="1">
                  <c:v>0</c:v>
                </c:pt>
                <c:pt idx="2">
                  <c:v>0</c:v>
                </c:pt>
              </c:numCache>
            </c:numRef>
          </c:yVal>
          <c:smooth val="1"/>
          <c:extLst>
            <c:ext xmlns:c16="http://schemas.microsoft.com/office/drawing/2014/chart" uri="{C3380CC4-5D6E-409C-BE32-E72D297353CC}">
              <c16:uniqueId val="{00000001-A635-4DC7-A074-E2B3C65D0BA8}"/>
            </c:ext>
          </c:extLst>
        </c:ser>
        <c:ser>
          <c:idx val="1"/>
          <c:order val="1"/>
          <c:spPr>
            <a:ln w="19050">
              <a:noFill/>
            </a:ln>
          </c:spPr>
          <c:xVal>
            <c:numRef>
              <c:f>GUIA!$S$19:$T$19</c:f>
              <c:numCache>
                <c:formatCode>0</c:formatCode>
                <c:ptCount val="2"/>
              </c:numCache>
            </c:numRef>
          </c:xVal>
          <c:yVal>
            <c:numRef>
              <c:f>GUIA!$R$27:$T$27</c:f>
              <c:numCache>
                <c:formatCode>General</c:formatCode>
                <c:ptCount val="3"/>
              </c:numCache>
            </c:numRef>
          </c:yVal>
          <c:smooth val="1"/>
          <c:extLst>
            <c:ext xmlns:c16="http://schemas.microsoft.com/office/drawing/2014/chart" uri="{C3380CC4-5D6E-409C-BE32-E72D297353CC}">
              <c16:uniqueId val="{00000002-A635-4DC7-A074-E2B3C65D0BA8}"/>
            </c:ext>
          </c:extLst>
        </c:ser>
        <c:dLbls>
          <c:showLegendKey val="0"/>
          <c:showVal val="0"/>
          <c:showCatName val="0"/>
          <c:showSerName val="0"/>
          <c:showPercent val="0"/>
          <c:showBubbleSize val="0"/>
        </c:dLbls>
        <c:axId val="1437462927"/>
        <c:axId val="1"/>
      </c:scatterChart>
      <c:valAx>
        <c:axId val="1437462927"/>
        <c:scaling>
          <c:logBase val="10"/>
          <c:orientation val="minMax"/>
          <c:min val="10"/>
        </c:scaling>
        <c:delete val="0"/>
        <c:axPos val="b"/>
        <c:majorGridlines>
          <c:spPr>
            <a:ln w="12700" cap="flat" cmpd="sng" algn="ctr">
              <a:solidFill>
                <a:schemeClr val="bg1">
                  <a:lumMod val="50000"/>
                </a:schemeClr>
              </a:solidFill>
              <a:round/>
            </a:ln>
            <a:effectLst/>
          </c:spPr>
        </c:majorGridlines>
        <c:minorGridlines>
          <c:spPr>
            <a:ln w="9525" cap="flat" cmpd="sng" algn="ctr">
              <a:solidFill>
                <a:schemeClr val="bg1">
                  <a:lumMod val="75000"/>
                </a:schemeClr>
              </a:solidFill>
              <a:round/>
            </a:ln>
            <a:effectLst/>
          </c:spPr>
        </c:minorGridlines>
        <c:title>
          <c:tx>
            <c:rich>
              <a:bodyPr/>
              <a:lstStyle/>
              <a:p>
                <a:pPr>
                  <a:defRPr sz="1000" b="0" i="0" u="none" strike="noStrike" baseline="0">
                    <a:solidFill>
                      <a:srgbClr val="333333"/>
                    </a:solidFill>
                    <a:latin typeface="Calibri"/>
                    <a:ea typeface="Calibri"/>
                    <a:cs typeface="Calibri"/>
                  </a:defRPr>
                </a:pPr>
                <a:r>
                  <a:rPr lang="es-CO"/>
                  <a:t>NÚMERO DE GOLPES     LgN</a:t>
                </a:r>
              </a:p>
            </c:rich>
          </c:tx>
          <c:layout>
            <c:manualLayout>
              <c:xMode val="edge"/>
              <c:yMode val="edge"/>
              <c:x val="0.40204672020787824"/>
              <c:y val="0.93699841867592637"/>
            </c:manualLayout>
          </c:layout>
          <c:overlay val="0"/>
          <c:spPr>
            <a:noFill/>
            <a:ln w="25400">
              <a:noFill/>
            </a:ln>
          </c:spPr>
        </c:title>
        <c:numFmt formatCode="#,##0.0" sourceLinked="0"/>
        <c:majorTickMark val="out"/>
        <c:minorTickMark val="none"/>
        <c:tickLblPos val="low"/>
        <c:spPr>
          <a:noFill/>
          <a:ln w="9525" cap="flat" cmpd="sng" algn="ctr">
            <a:solidFill>
              <a:schemeClr val="tx1">
                <a:lumMod val="25000"/>
                <a:lumOff val="75000"/>
              </a:schemeClr>
            </a:solidFill>
            <a:round/>
          </a:ln>
          <a:effectLst/>
        </c:spPr>
        <c:txPr>
          <a:bodyPr rot="0" vert="horz"/>
          <a:lstStyle/>
          <a:p>
            <a:pPr>
              <a:defRPr sz="1000" b="0" i="0" u="none" strike="noStrike" baseline="0">
                <a:solidFill>
                  <a:srgbClr val="333333"/>
                </a:solidFill>
                <a:latin typeface="Calibri"/>
                <a:ea typeface="Calibri"/>
                <a:cs typeface="Calibri"/>
              </a:defRPr>
            </a:pPr>
            <a:endParaRPr lang="es-CO"/>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a:lstStyle/>
              <a:p>
                <a:pPr>
                  <a:defRPr sz="1000" b="0" i="0" u="none" strike="noStrike" baseline="0">
                    <a:solidFill>
                      <a:srgbClr val="333333"/>
                    </a:solidFill>
                    <a:latin typeface="Calibri"/>
                    <a:ea typeface="Calibri"/>
                    <a:cs typeface="Calibri"/>
                  </a:defRPr>
                </a:pPr>
                <a:r>
                  <a:rPr lang="es-CO"/>
                  <a:t>CONTENIDO DE HUMEDAD (%)</a:t>
                </a:r>
              </a:p>
            </c:rich>
          </c:tx>
          <c:layout>
            <c:manualLayout>
              <c:xMode val="edge"/>
              <c:yMode val="edge"/>
              <c:x val="1.5635291097594838E-2"/>
              <c:y val="0.22603772354542639"/>
            </c:manualLayout>
          </c:layout>
          <c:overlay val="0"/>
          <c:spPr>
            <a:noFill/>
            <a:ln w="25400">
              <a:noFill/>
            </a:ln>
          </c:spPr>
        </c:title>
        <c:numFmt formatCode="0.0" sourceLinked="0"/>
        <c:majorTickMark val="out"/>
        <c:minorTickMark val="none"/>
        <c:tickLblPos val="low"/>
        <c:spPr>
          <a:noFill/>
          <a:ln w="9525" cap="flat" cmpd="sng" algn="ctr">
            <a:solidFill>
              <a:schemeClr val="tx1">
                <a:lumMod val="25000"/>
                <a:lumOff val="75000"/>
              </a:schemeClr>
            </a:solidFill>
            <a:round/>
          </a:ln>
          <a:effectLst/>
        </c:spPr>
        <c:txPr>
          <a:bodyPr rot="0" vert="horz"/>
          <a:lstStyle/>
          <a:p>
            <a:pPr>
              <a:defRPr sz="1000" b="0" i="0" u="none" strike="noStrike" baseline="0">
                <a:solidFill>
                  <a:srgbClr val="333333"/>
                </a:solidFill>
                <a:latin typeface="Calibri"/>
                <a:ea typeface="Calibri"/>
                <a:cs typeface="Calibri"/>
              </a:defRPr>
            </a:pPr>
            <a:endParaRPr lang="es-CO"/>
          </a:p>
        </c:txPr>
        <c:crossAx val="1437462927"/>
        <c:crosses val="autoZero"/>
        <c:crossBetween val="midCat"/>
        <c:majorUnit val="2"/>
        <c:minorUnit val="2"/>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333333"/>
                </a:solidFill>
                <a:latin typeface="Calibri"/>
                <a:ea typeface="Calibri"/>
                <a:cs typeface="Calibri"/>
              </a:defRPr>
            </a:pPr>
            <a:r>
              <a:rPr lang="es-CO"/>
              <a:t>CARTA DE PLASTICIDAD</a:t>
            </a:r>
          </a:p>
        </c:rich>
      </c:tx>
      <c:layout>
        <c:manualLayout>
          <c:xMode val="edge"/>
          <c:yMode val="edge"/>
          <c:x val="0.41539051368578928"/>
          <c:y val="2.4024062209615102E-2"/>
        </c:manualLayout>
      </c:layout>
      <c:overlay val="0"/>
      <c:spPr>
        <a:noFill/>
        <a:ln w="25400">
          <a:noFill/>
        </a:ln>
      </c:spPr>
    </c:title>
    <c:autoTitleDeleted val="0"/>
    <c:plotArea>
      <c:layout>
        <c:manualLayout>
          <c:layoutTarget val="inner"/>
          <c:xMode val="edge"/>
          <c:yMode val="edge"/>
          <c:x val="0.13669141891071449"/>
          <c:y val="0.10762352904085187"/>
          <c:w val="0.81192423011180537"/>
          <c:h val="0.73947806073790323"/>
        </c:manualLayout>
      </c:layout>
      <c:scatterChart>
        <c:scatterStyle val="smoothMarker"/>
        <c:varyColors val="0"/>
        <c:ser>
          <c:idx val="0"/>
          <c:order val="0"/>
          <c:spPr>
            <a:ln w="12700">
              <a:solidFill>
                <a:srgbClr val="FF0000"/>
              </a:solidFill>
              <a:prstDash val="solid"/>
            </a:ln>
          </c:spPr>
          <c:marker>
            <c:symbol val="none"/>
          </c:marker>
          <c:xVal>
            <c:numRef>
              <c:f>GUIA!$AH$29:$AH$39</c:f>
              <c:numCache>
                <c:formatCode>General</c:formatCode>
                <c:ptCount val="11"/>
                <c:pt idx="0">
                  <c:v>50</c:v>
                </c:pt>
                <c:pt idx="1">
                  <c:v>50</c:v>
                </c:pt>
                <c:pt idx="2">
                  <c:v>50</c:v>
                </c:pt>
                <c:pt idx="3">
                  <c:v>50</c:v>
                </c:pt>
                <c:pt idx="4">
                  <c:v>50</c:v>
                </c:pt>
                <c:pt idx="5">
                  <c:v>50</c:v>
                </c:pt>
                <c:pt idx="6">
                  <c:v>50</c:v>
                </c:pt>
                <c:pt idx="7">
                  <c:v>50</c:v>
                </c:pt>
                <c:pt idx="8">
                  <c:v>50</c:v>
                </c:pt>
                <c:pt idx="9">
                  <c:v>50</c:v>
                </c:pt>
                <c:pt idx="10">
                  <c:v>50</c:v>
                </c:pt>
              </c:numCache>
            </c:numRef>
          </c:xVal>
          <c:yVal>
            <c:numRef>
              <c:f>GUIA!$AI$29:$AI$39</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yVal>
          <c:smooth val="1"/>
          <c:extLst>
            <c:ext xmlns:c16="http://schemas.microsoft.com/office/drawing/2014/chart" uri="{C3380CC4-5D6E-409C-BE32-E72D297353CC}">
              <c16:uniqueId val="{00000000-022D-4A1B-9657-73CC427120CB}"/>
            </c:ext>
          </c:extLst>
        </c:ser>
        <c:ser>
          <c:idx val="1"/>
          <c:order val="1"/>
          <c:spPr>
            <a:ln w="12700" cap="rnd">
              <a:solidFill>
                <a:srgbClr val="00B0F0"/>
              </a:solidFill>
              <a:round/>
            </a:ln>
            <a:effectLst/>
          </c:spPr>
          <c:marker>
            <c:symbol val="none"/>
          </c:marker>
          <c:xVal>
            <c:numRef>
              <c:f>GUIA!$AJ$29:$AJ$37</c:f>
              <c:numCache>
                <c:formatCode>General</c:formatCode>
                <c:ptCount val="9"/>
                <c:pt idx="0">
                  <c:v>24.100999999999999</c:v>
                </c:pt>
                <c:pt idx="1">
                  <c:v>30</c:v>
                </c:pt>
                <c:pt idx="2">
                  <c:v>40</c:v>
                </c:pt>
                <c:pt idx="3">
                  <c:v>50</c:v>
                </c:pt>
                <c:pt idx="4">
                  <c:v>60</c:v>
                </c:pt>
                <c:pt idx="5">
                  <c:v>70</c:v>
                </c:pt>
                <c:pt idx="6">
                  <c:v>80</c:v>
                </c:pt>
                <c:pt idx="7">
                  <c:v>90</c:v>
                </c:pt>
                <c:pt idx="8">
                  <c:v>100</c:v>
                </c:pt>
              </c:numCache>
            </c:numRef>
          </c:xVal>
          <c:yVal>
            <c:numRef>
              <c:f>GUIA!$AK$29:$AK$37</c:f>
              <c:numCache>
                <c:formatCode>General</c:formatCode>
                <c:ptCount val="9"/>
                <c:pt idx="0">
                  <c:v>2.9937299999999993</c:v>
                </c:pt>
                <c:pt idx="1">
                  <c:v>7.3</c:v>
                </c:pt>
                <c:pt idx="2">
                  <c:v>14.6</c:v>
                </c:pt>
                <c:pt idx="3">
                  <c:v>21.9</c:v>
                </c:pt>
                <c:pt idx="4">
                  <c:v>29.2</c:v>
                </c:pt>
                <c:pt idx="5">
                  <c:v>36.5</c:v>
                </c:pt>
                <c:pt idx="6">
                  <c:v>43.8</c:v>
                </c:pt>
                <c:pt idx="7">
                  <c:v>51.1</c:v>
                </c:pt>
                <c:pt idx="8">
                  <c:v>58.4</c:v>
                </c:pt>
              </c:numCache>
            </c:numRef>
          </c:yVal>
          <c:smooth val="1"/>
          <c:extLst>
            <c:ext xmlns:c16="http://schemas.microsoft.com/office/drawing/2014/chart" uri="{C3380CC4-5D6E-409C-BE32-E72D297353CC}">
              <c16:uniqueId val="{00000001-022D-4A1B-9657-73CC427120CB}"/>
            </c:ext>
          </c:extLst>
        </c:ser>
        <c:ser>
          <c:idx val="2"/>
          <c:order val="2"/>
          <c:spPr>
            <a:ln w="12700" cap="rnd">
              <a:solidFill>
                <a:srgbClr val="7030A0"/>
              </a:solidFill>
              <a:round/>
            </a:ln>
            <a:effectLst/>
          </c:spPr>
          <c:marker>
            <c:symbol val="none"/>
          </c:marker>
          <c:xVal>
            <c:numRef>
              <c:f>GUIA!$AL$29:$AL$37</c:f>
              <c:numCache>
                <c:formatCode>General</c:formatCode>
                <c:ptCount val="9"/>
                <c:pt idx="0">
                  <c:v>16.89</c:v>
                </c:pt>
                <c:pt idx="1">
                  <c:v>20</c:v>
                </c:pt>
                <c:pt idx="2">
                  <c:v>30</c:v>
                </c:pt>
                <c:pt idx="3">
                  <c:v>50</c:v>
                </c:pt>
                <c:pt idx="4">
                  <c:v>60</c:v>
                </c:pt>
                <c:pt idx="5">
                  <c:v>70</c:v>
                </c:pt>
                <c:pt idx="6">
                  <c:v>80</c:v>
                </c:pt>
                <c:pt idx="7">
                  <c:v>90</c:v>
                </c:pt>
                <c:pt idx="8">
                  <c:v>100</c:v>
                </c:pt>
              </c:numCache>
            </c:numRef>
          </c:xVal>
          <c:yVal>
            <c:numRef>
              <c:f>GUIA!$AM$29:$AM$37</c:f>
              <c:numCache>
                <c:formatCode>General</c:formatCode>
                <c:ptCount val="9"/>
                <c:pt idx="0">
                  <c:v>8.0010000000000012</c:v>
                </c:pt>
                <c:pt idx="1">
                  <c:v>10.8</c:v>
                </c:pt>
                <c:pt idx="2">
                  <c:v>19.8</c:v>
                </c:pt>
                <c:pt idx="3">
                  <c:v>37.800000000000004</c:v>
                </c:pt>
                <c:pt idx="4">
                  <c:v>46.800000000000004</c:v>
                </c:pt>
                <c:pt idx="5">
                  <c:v>55.800000000000004</c:v>
                </c:pt>
                <c:pt idx="6">
                  <c:v>64.8</c:v>
                </c:pt>
                <c:pt idx="7">
                  <c:v>73.8</c:v>
                </c:pt>
                <c:pt idx="8">
                  <c:v>82.8</c:v>
                </c:pt>
              </c:numCache>
            </c:numRef>
          </c:yVal>
          <c:smooth val="1"/>
          <c:extLst>
            <c:ext xmlns:c16="http://schemas.microsoft.com/office/drawing/2014/chart" uri="{C3380CC4-5D6E-409C-BE32-E72D297353CC}">
              <c16:uniqueId val="{00000002-022D-4A1B-9657-73CC427120CB}"/>
            </c:ext>
          </c:extLst>
        </c:ser>
        <c:ser>
          <c:idx val="3"/>
          <c:order val="3"/>
          <c:spPr>
            <a:ln w="12700" cap="rnd">
              <a:solidFill>
                <a:srgbClr val="002060"/>
              </a:solidFill>
              <a:round/>
            </a:ln>
            <a:effectLst/>
          </c:spPr>
          <c:marker>
            <c:symbol val="none"/>
          </c:marker>
          <c:xVal>
            <c:numRef>
              <c:f>GUIA!$AP$29:$AP$34</c:f>
              <c:numCache>
                <c:formatCode>General</c:formatCode>
                <c:ptCount val="6"/>
                <c:pt idx="0">
                  <c:v>10</c:v>
                </c:pt>
                <c:pt idx="1">
                  <c:v>10</c:v>
                </c:pt>
                <c:pt idx="2">
                  <c:v>10</c:v>
                </c:pt>
                <c:pt idx="3">
                  <c:v>10</c:v>
                </c:pt>
                <c:pt idx="4">
                  <c:v>10</c:v>
                </c:pt>
                <c:pt idx="5">
                  <c:v>10</c:v>
                </c:pt>
              </c:numCache>
            </c:numRef>
          </c:xVal>
          <c:yVal>
            <c:numRef>
              <c:f>GUIA!$AO$29:$AO$34</c:f>
              <c:numCache>
                <c:formatCode>General</c:formatCode>
                <c:ptCount val="6"/>
                <c:pt idx="0">
                  <c:v>3</c:v>
                </c:pt>
                <c:pt idx="1">
                  <c:v>4</c:v>
                </c:pt>
                <c:pt idx="2">
                  <c:v>5</c:v>
                </c:pt>
                <c:pt idx="3">
                  <c:v>6</c:v>
                </c:pt>
                <c:pt idx="4">
                  <c:v>7</c:v>
                </c:pt>
                <c:pt idx="5">
                  <c:v>8</c:v>
                </c:pt>
              </c:numCache>
            </c:numRef>
          </c:yVal>
          <c:smooth val="1"/>
          <c:extLst>
            <c:ext xmlns:c16="http://schemas.microsoft.com/office/drawing/2014/chart" uri="{C3380CC4-5D6E-409C-BE32-E72D297353CC}">
              <c16:uniqueId val="{00000003-022D-4A1B-9657-73CC427120CB}"/>
            </c:ext>
          </c:extLst>
        </c:ser>
        <c:ser>
          <c:idx val="4"/>
          <c:order val="4"/>
          <c:spPr>
            <a:ln w="12700" cap="rnd">
              <a:solidFill>
                <a:srgbClr val="002060"/>
              </a:solidFill>
              <a:round/>
            </a:ln>
            <a:effectLst/>
          </c:spPr>
          <c:marker>
            <c:symbol val="none"/>
          </c:marker>
          <c:xVal>
            <c:numRef>
              <c:f>GUIA!$AQ$29:$AQ$34</c:f>
              <c:numCache>
                <c:formatCode>General</c:formatCode>
                <c:ptCount val="6"/>
                <c:pt idx="0">
                  <c:v>10</c:v>
                </c:pt>
                <c:pt idx="1">
                  <c:v>12</c:v>
                </c:pt>
                <c:pt idx="2">
                  <c:v>14</c:v>
                </c:pt>
                <c:pt idx="3">
                  <c:v>16</c:v>
                </c:pt>
                <c:pt idx="4">
                  <c:v>20</c:v>
                </c:pt>
                <c:pt idx="5">
                  <c:v>24.100999999999999</c:v>
                </c:pt>
              </c:numCache>
            </c:numRef>
          </c:xVal>
          <c:yVal>
            <c:numRef>
              <c:f>GUIA!$AR$29:$AR$34</c:f>
              <c:numCache>
                <c:formatCode>General</c:formatCode>
                <c:ptCount val="6"/>
                <c:pt idx="0">
                  <c:v>3</c:v>
                </c:pt>
                <c:pt idx="1">
                  <c:v>3</c:v>
                </c:pt>
                <c:pt idx="2">
                  <c:v>3</c:v>
                </c:pt>
                <c:pt idx="3">
                  <c:v>3</c:v>
                </c:pt>
                <c:pt idx="4">
                  <c:v>3</c:v>
                </c:pt>
                <c:pt idx="5">
                  <c:v>3</c:v>
                </c:pt>
              </c:numCache>
            </c:numRef>
          </c:yVal>
          <c:smooth val="1"/>
          <c:extLst>
            <c:ext xmlns:c16="http://schemas.microsoft.com/office/drawing/2014/chart" uri="{C3380CC4-5D6E-409C-BE32-E72D297353CC}">
              <c16:uniqueId val="{00000004-022D-4A1B-9657-73CC427120CB}"/>
            </c:ext>
          </c:extLst>
        </c:ser>
        <c:ser>
          <c:idx val="5"/>
          <c:order val="5"/>
          <c:spPr>
            <a:ln w="12700" cap="rnd">
              <a:solidFill>
                <a:srgbClr val="002060"/>
              </a:solidFill>
              <a:round/>
            </a:ln>
            <a:effectLst/>
          </c:spPr>
          <c:marker>
            <c:symbol val="none"/>
          </c:marker>
          <c:xVal>
            <c:numRef>
              <c:f>GUIA!$AS$29:$AS$34</c:f>
              <c:numCache>
                <c:formatCode>General</c:formatCode>
                <c:ptCount val="6"/>
                <c:pt idx="0">
                  <c:v>10</c:v>
                </c:pt>
                <c:pt idx="1">
                  <c:v>15</c:v>
                </c:pt>
                <c:pt idx="2">
                  <c:v>20</c:v>
                </c:pt>
                <c:pt idx="3">
                  <c:v>25</c:v>
                </c:pt>
                <c:pt idx="4">
                  <c:v>30</c:v>
                </c:pt>
                <c:pt idx="5">
                  <c:v>31</c:v>
                </c:pt>
              </c:numCache>
            </c:numRef>
          </c:xVal>
          <c:yVal>
            <c:numRef>
              <c:f>GUIA!$AT$29:$AT$34</c:f>
              <c:numCache>
                <c:formatCode>General</c:formatCode>
                <c:ptCount val="6"/>
                <c:pt idx="0">
                  <c:v>8</c:v>
                </c:pt>
                <c:pt idx="1">
                  <c:v>8</c:v>
                </c:pt>
                <c:pt idx="2">
                  <c:v>8</c:v>
                </c:pt>
                <c:pt idx="3">
                  <c:v>8</c:v>
                </c:pt>
                <c:pt idx="4">
                  <c:v>8</c:v>
                </c:pt>
                <c:pt idx="5">
                  <c:v>8</c:v>
                </c:pt>
              </c:numCache>
            </c:numRef>
          </c:yVal>
          <c:smooth val="1"/>
          <c:extLst>
            <c:ext xmlns:c16="http://schemas.microsoft.com/office/drawing/2014/chart" uri="{C3380CC4-5D6E-409C-BE32-E72D297353CC}">
              <c16:uniqueId val="{00000005-022D-4A1B-9657-73CC427120CB}"/>
            </c:ext>
          </c:extLst>
        </c:ser>
        <c:ser>
          <c:idx val="6"/>
          <c:order val="6"/>
          <c:spPr>
            <a:ln>
              <a:noFill/>
            </a:ln>
          </c:spPr>
          <c:marker>
            <c:symbol val="triangle"/>
            <c:size val="5"/>
            <c:spPr>
              <a:solidFill>
                <a:srgbClr val="00B050"/>
              </a:solidFill>
              <a:ln>
                <a:solidFill>
                  <a:srgbClr val="00B050"/>
                </a:solidFill>
              </a:ln>
            </c:spPr>
          </c:marker>
          <c:xVal>
            <c:numRef>
              <c:f>GUIA!$R$40</c:f>
              <c:numCache>
                <c:formatCode>0</c:formatCode>
                <c:ptCount val="1"/>
                <c:pt idx="0">
                  <c:v>0</c:v>
                </c:pt>
              </c:numCache>
            </c:numRef>
          </c:xVal>
          <c:yVal>
            <c:numRef>
              <c:f>GUIA!$R$42</c:f>
              <c:numCache>
                <c:formatCode>0</c:formatCode>
                <c:ptCount val="1"/>
                <c:pt idx="0">
                  <c:v>0</c:v>
                </c:pt>
              </c:numCache>
            </c:numRef>
          </c:yVal>
          <c:smooth val="1"/>
          <c:extLst>
            <c:ext xmlns:c16="http://schemas.microsoft.com/office/drawing/2014/chart" uri="{C3380CC4-5D6E-409C-BE32-E72D297353CC}">
              <c16:uniqueId val="{00000006-022D-4A1B-9657-73CC427120CB}"/>
            </c:ext>
          </c:extLst>
        </c:ser>
        <c:dLbls>
          <c:showLegendKey val="0"/>
          <c:showVal val="0"/>
          <c:showCatName val="0"/>
          <c:showSerName val="0"/>
          <c:showPercent val="0"/>
          <c:showBubbleSize val="0"/>
        </c:dLbls>
        <c:axId val="1437452943"/>
        <c:axId val="1"/>
      </c:scatterChart>
      <c:valAx>
        <c:axId val="1437452943"/>
        <c:scaling>
          <c:orientation val="minMax"/>
          <c:max val="100"/>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333333"/>
                    </a:solidFill>
                    <a:latin typeface="Calibri"/>
                    <a:ea typeface="Calibri"/>
                    <a:cs typeface="Calibri"/>
                  </a:defRPr>
                </a:pPr>
                <a:r>
                  <a:rPr lang="es-CO"/>
                  <a:t>LÍMITE LÍQUIDO (%)</a:t>
                </a:r>
              </a:p>
            </c:rich>
          </c:tx>
          <c:layout>
            <c:manualLayout>
              <c:xMode val="edge"/>
              <c:yMode val="edge"/>
              <c:x val="0.44523134608173981"/>
              <c:y val="0.93517321204414672"/>
            </c:manualLayout>
          </c:layout>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1000" b="0" i="0" u="none" strike="noStrike" baseline="0">
                <a:solidFill>
                  <a:srgbClr val="333333"/>
                </a:solidFill>
                <a:latin typeface="Calibri"/>
                <a:ea typeface="Calibri"/>
                <a:cs typeface="Calibri"/>
              </a:defRPr>
            </a:pPr>
            <a:endParaRPr lang="es-CO"/>
          </a:p>
        </c:txPr>
        <c:crossAx val="1"/>
        <c:crosses val="autoZero"/>
        <c:crossBetween val="midCat"/>
        <c:majorUnit val="10"/>
      </c:valAx>
      <c:valAx>
        <c:axId val="1"/>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333333"/>
                    </a:solidFill>
                    <a:latin typeface="Calibri"/>
                    <a:ea typeface="Calibri"/>
                    <a:cs typeface="Calibri"/>
                  </a:defRPr>
                </a:pPr>
                <a:r>
                  <a:rPr lang="es-CO"/>
                  <a:t>ÍNDICE DE PLASTICIDAD (%)</a:t>
                </a:r>
              </a:p>
            </c:rich>
          </c:tx>
          <c:layout>
            <c:manualLayout>
              <c:xMode val="edge"/>
              <c:yMode val="edge"/>
              <c:x val="3.2584926884139484E-2"/>
              <c:y val="0.23226357574868359"/>
            </c:manualLayout>
          </c:layout>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1000" b="0" i="0" u="none" strike="noStrike" baseline="0">
                <a:solidFill>
                  <a:srgbClr val="333333"/>
                </a:solidFill>
                <a:latin typeface="Calibri"/>
                <a:ea typeface="Calibri"/>
                <a:cs typeface="Calibri"/>
              </a:defRPr>
            </a:pPr>
            <a:endParaRPr lang="es-CO"/>
          </a:p>
        </c:txPr>
        <c:crossAx val="1437452943"/>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checked="Checked" noThreeD="1"/>
</file>

<file path=xl/ctrlProps/ctrlProp4.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png"/><Relationship Id="rId3" Type="http://schemas.openxmlformats.org/officeDocument/2006/relationships/chart" Target="../charts/chart3.xml"/><Relationship Id="rId7" Type="http://schemas.openxmlformats.org/officeDocument/2006/relationships/image" Target="../media/image4.png"/><Relationship Id="rId12" Type="http://schemas.openxmlformats.org/officeDocument/2006/relationships/image" Target="../media/image9.png"/><Relationship Id="rId17" Type="http://schemas.openxmlformats.org/officeDocument/2006/relationships/image" Target="../media/image14.png"/><Relationship Id="rId2" Type="http://schemas.openxmlformats.org/officeDocument/2006/relationships/chart" Target="../charts/chart2.xml"/><Relationship Id="rId16" Type="http://schemas.openxmlformats.org/officeDocument/2006/relationships/image" Target="../media/image13.png"/><Relationship Id="rId1" Type="http://schemas.openxmlformats.org/officeDocument/2006/relationships/chart" Target="../charts/chart1.xml"/><Relationship Id="rId6" Type="http://schemas.openxmlformats.org/officeDocument/2006/relationships/image" Target="../media/image3.png"/><Relationship Id="rId11" Type="http://schemas.openxmlformats.org/officeDocument/2006/relationships/image" Target="../media/image8.png"/><Relationship Id="rId5" Type="http://schemas.openxmlformats.org/officeDocument/2006/relationships/image" Target="../media/image2.png"/><Relationship Id="rId15" Type="http://schemas.openxmlformats.org/officeDocument/2006/relationships/image" Target="../media/image12.png"/><Relationship Id="rId10" Type="http://schemas.openxmlformats.org/officeDocument/2006/relationships/image" Target="../media/image7.png"/><Relationship Id="rId4" Type="http://schemas.openxmlformats.org/officeDocument/2006/relationships/image" Target="../media/image1.png"/><Relationship Id="rId9" Type="http://schemas.openxmlformats.org/officeDocument/2006/relationships/image" Target="../media/image6.pn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7</xdr:col>
      <xdr:colOff>58615</xdr:colOff>
      <xdr:row>15</xdr:row>
      <xdr:rowOff>0</xdr:rowOff>
    </xdr:from>
    <xdr:to>
      <xdr:col>13</xdr:col>
      <xdr:colOff>118696</xdr:colOff>
      <xdr:row>35</xdr:row>
      <xdr:rowOff>1</xdr:rowOff>
    </xdr:to>
    <xdr:graphicFrame macro="">
      <xdr:nvGraphicFramePr>
        <xdr:cNvPr id="2" name="Gráfico 1">
          <a:extLst>
            <a:ext uri="{FF2B5EF4-FFF2-40B4-BE49-F238E27FC236}">
              <a16:creationId xmlns:a16="http://schemas.microsoft.com/office/drawing/2014/main" id="{4FCDF0E7-3BAB-40F0-AF0D-96A75E1DEA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12937</xdr:colOff>
      <xdr:row>25</xdr:row>
      <xdr:rowOff>123265</xdr:rowOff>
    </xdr:from>
    <xdr:to>
      <xdr:col>20</xdr:col>
      <xdr:colOff>470647</xdr:colOff>
      <xdr:row>34</xdr:row>
      <xdr:rowOff>281827</xdr:rowOff>
    </xdr:to>
    <xdr:graphicFrame macro="">
      <xdr:nvGraphicFramePr>
        <xdr:cNvPr id="3" name="Gráfico 4">
          <a:extLst>
            <a:ext uri="{FF2B5EF4-FFF2-40B4-BE49-F238E27FC236}">
              <a16:creationId xmlns:a16="http://schemas.microsoft.com/office/drawing/2014/main" id="{F326937C-7133-4A46-B06B-D115F64137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605117</xdr:colOff>
      <xdr:row>25</xdr:row>
      <xdr:rowOff>134471</xdr:rowOff>
    </xdr:from>
    <xdr:to>
      <xdr:col>26</xdr:col>
      <xdr:colOff>915680</xdr:colOff>
      <xdr:row>35</xdr:row>
      <xdr:rowOff>1</xdr:rowOff>
    </xdr:to>
    <xdr:graphicFrame macro="">
      <xdr:nvGraphicFramePr>
        <xdr:cNvPr id="4" name="Gráfico 5">
          <a:extLst>
            <a:ext uri="{FF2B5EF4-FFF2-40B4-BE49-F238E27FC236}">
              <a16:creationId xmlns:a16="http://schemas.microsoft.com/office/drawing/2014/main" id="{09736778-DEEB-4A3A-87E9-996F61FCE5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114300</xdr:colOff>
      <xdr:row>61</xdr:row>
      <xdr:rowOff>28575</xdr:rowOff>
    </xdr:from>
    <xdr:to>
      <xdr:col>8</xdr:col>
      <xdr:colOff>679476</xdr:colOff>
      <xdr:row>79</xdr:row>
      <xdr:rowOff>9523</xdr:rowOff>
    </xdr:to>
    <xdr:pic>
      <xdr:nvPicPr>
        <xdr:cNvPr id="5" name="27 Imagen">
          <a:extLst>
            <a:ext uri="{FF2B5EF4-FFF2-40B4-BE49-F238E27FC236}">
              <a16:creationId xmlns:a16="http://schemas.microsoft.com/office/drawing/2014/main" id="{1E69E11F-1006-48BF-B332-9384865906F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l="3543"/>
        <a:stretch>
          <a:fillRect/>
        </a:stretch>
      </xdr:blipFill>
      <xdr:spPr bwMode="auto">
        <a:xfrm>
          <a:off x="161925" y="14392275"/>
          <a:ext cx="8089926" cy="32384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104775</xdr:colOff>
      <xdr:row>78</xdr:row>
      <xdr:rowOff>114300</xdr:rowOff>
    </xdr:from>
    <xdr:to>
      <xdr:col>8</xdr:col>
      <xdr:colOff>747672</xdr:colOff>
      <xdr:row>99</xdr:row>
      <xdr:rowOff>95251</xdr:rowOff>
    </xdr:to>
    <xdr:pic>
      <xdr:nvPicPr>
        <xdr:cNvPr id="6" name="28 Imagen">
          <a:extLst>
            <a:ext uri="{FF2B5EF4-FFF2-40B4-BE49-F238E27FC236}">
              <a16:creationId xmlns:a16="http://schemas.microsoft.com/office/drawing/2014/main" id="{0AE7023B-BAB6-4209-BB52-9016D2BCEDE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52400" y="17554575"/>
          <a:ext cx="8167647" cy="37814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99</xdr:row>
      <xdr:rowOff>152400</xdr:rowOff>
    </xdr:from>
    <xdr:to>
      <xdr:col>10</xdr:col>
      <xdr:colOff>35619</xdr:colOff>
      <xdr:row>112</xdr:row>
      <xdr:rowOff>9525</xdr:rowOff>
    </xdr:to>
    <xdr:pic>
      <xdr:nvPicPr>
        <xdr:cNvPr id="7" name="29 Imagen">
          <a:extLst>
            <a:ext uri="{FF2B5EF4-FFF2-40B4-BE49-F238E27FC236}">
              <a16:creationId xmlns:a16="http://schemas.microsoft.com/office/drawing/2014/main" id="{9B0BB929-6CA0-4CF0-A5E2-48EB8328482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9050" y="21393150"/>
          <a:ext cx="9551094" cy="2209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571500</xdr:colOff>
      <xdr:row>52</xdr:row>
      <xdr:rowOff>19050</xdr:rowOff>
    </xdr:from>
    <xdr:to>
      <xdr:col>24</xdr:col>
      <xdr:colOff>3201</xdr:colOff>
      <xdr:row>71</xdr:row>
      <xdr:rowOff>123825</xdr:rowOff>
    </xdr:to>
    <xdr:pic>
      <xdr:nvPicPr>
        <xdr:cNvPr id="8" name="30 Imagen">
          <a:extLst>
            <a:ext uri="{FF2B5EF4-FFF2-40B4-BE49-F238E27FC236}">
              <a16:creationId xmlns:a16="http://schemas.microsoft.com/office/drawing/2014/main" id="{04555ACC-F3CE-4B6A-B442-B5AF2C4C670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106025" y="12553950"/>
          <a:ext cx="11680851" cy="3743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666750</xdr:colOff>
      <xdr:row>71</xdr:row>
      <xdr:rowOff>19050</xdr:rowOff>
    </xdr:from>
    <xdr:to>
      <xdr:col>23</xdr:col>
      <xdr:colOff>388282</xdr:colOff>
      <xdr:row>93</xdr:row>
      <xdr:rowOff>114301</xdr:rowOff>
    </xdr:to>
    <xdr:pic>
      <xdr:nvPicPr>
        <xdr:cNvPr id="9" name="31 Imagen">
          <a:extLst>
            <a:ext uri="{FF2B5EF4-FFF2-40B4-BE49-F238E27FC236}">
              <a16:creationId xmlns:a16="http://schemas.microsoft.com/office/drawing/2014/main" id="{BA00FBB2-DFFB-4370-91D4-873A255C6FA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t="6123"/>
        <a:stretch>
          <a:fillRect/>
        </a:stretch>
      </xdr:blipFill>
      <xdr:spPr bwMode="auto">
        <a:xfrm>
          <a:off x="10201275" y="16192500"/>
          <a:ext cx="10789582" cy="40767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753382</xdr:colOff>
      <xdr:row>52</xdr:row>
      <xdr:rowOff>104775</xdr:rowOff>
    </xdr:from>
    <xdr:to>
      <xdr:col>9</xdr:col>
      <xdr:colOff>835026</xdr:colOff>
      <xdr:row>53</xdr:row>
      <xdr:rowOff>120570</xdr:rowOff>
    </xdr:to>
    <xdr:sp macro="" textlink="">
      <xdr:nvSpPr>
        <xdr:cNvPr id="10" name="CuadroTexto 1">
          <a:extLst>
            <a:ext uri="{FF2B5EF4-FFF2-40B4-BE49-F238E27FC236}">
              <a16:creationId xmlns:a16="http://schemas.microsoft.com/office/drawing/2014/main" id="{CA95B4A5-F704-4346-821E-1591EA582366}"/>
            </a:ext>
          </a:extLst>
        </xdr:cNvPr>
        <xdr:cNvSpPr txBox="1"/>
      </xdr:nvSpPr>
      <xdr:spPr>
        <a:xfrm>
          <a:off x="8325757" y="12639675"/>
          <a:ext cx="1062719" cy="215820"/>
        </a:xfrm>
        <a:prstGeom prst="rect">
          <a:avLst/>
        </a:prstGeom>
        <a:solidFill>
          <a:srgbClr val="0070C0">
            <a:alpha val="38824"/>
          </a:srgbClr>
        </a:solidFill>
      </xdr:spPr>
      <xdr:txBody>
        <a:bodyPr wrap="square" lIns="0" tIns="0" rIns="0" bIns="0"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s-CO" sz="1050"/>
            <a:t>D60</a:t>
          </a:r>
          <a:r>
            <a:rPr lang="es-CO" sz="1050" baseline="0"/>
            <a:t> = 0,177mm</a:t>
          </a:r>
          <a:endParaRPr lang="es-CO" sz="1050"/>
        </a:p>
      </xdr:txBody>
    </xdr:sp>
    <xdr:clientData/>
  </xdr:twoCellAnchor>
  <xdr:twoCellAnchor>
    <xdr:from>
      <xdr:col>8</xdr:col>
      <xdr:colOff>133350</xdr:colOff>
      <xdr:row>55</xdr:row>
      <xdr:rowOff>180895</xdr:rowOff>
    </xdr:from>
    <xdr:to>
      <xdr:col>9</xdr:col>
      <xdr:colOff>214994</xdr:colOff>
      <xdr:row>56</xdr:row>
      <xdr:rowOff>196690</xdr:rowOff>
    </xdr:to>
    <xdr:sp macro="" textlink="">
      <xdr:nvSpPr>
        <xdr:cNvPr id="11" name="CuadroTexto 1">
          <a:extLst>
            <a:ext uri="{FF2B5EF4-FFF2-40B4-BE49-F238E27FC236}">
              <a16:creationId xmlns:a16="http://schemas.microsoft.com/office/drawing/2014/main" id="{027C5104-7D51-4BFA-8D72-B6F90F890290}"/>
            </a:ext>
          </a:extLst>
        </xdr:cNvPr>
        <xdr:cNvSpPr txBox="1"/>
      </xdr:nvSpPr>
      <xdr:spPr>
        <a:xfrm>
          <a:off x="7705725" y="13325395"/>
          <a:ext cx="1062719" cy="215820"/>
        </a:xfrm>
        <a:prstGeom prst="rect">
          <a:avLst/>
        </a:prstGeom>
        <a:solidFill>
          <a:srgbClr val="0070C0">
            <a:alpha val="38824"/>
          </a:srgbClr>
        </a:solidFill>
      </xdr:spPr>
      <xdr:txBody>
        <a:bodyPr wrap="square" lIns="0" tIns="0" rIns="0" bIns="0"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s-CO" sz="1050"/>
            <a:t>D10</a:t>
          </a:r>
          <a:r>
            <a:rPr lang="es-CO" sz="1050" baseline="0"/>
            <a:t> = 0,177mm</a:t>
          </a:r>
          <a:endParaRPr lang="es-CO" sz="1050"/>
        </a:p>
      </xdr:txBody>
    </xdr:sp>
    <xdr:clientData/>
  </xdr:twoCellAnchor>
  <xdr:twoCellAnchor>
    <xdr:from>
      <xdr:col>8</xdr:col>
      <xdr:colOff>485775</xdr:colOff>
      <xdr:row>54</xdr:row>
      <xdr:rowOff>28495</xdr:rowOff>
    </xdr:from>
    <xdr:to>
      <xdr:col>9</xdr:col>
      <xdr:colOff>567419</xdr:colOff>
      <xdr:row>55</xdr:row>
      <xdr:rowOff>34765</xdr:rowOff>
    </xdr:to>
    <xdr:sp macro="" textlink="">
      <xdr:nvSpPr>
        <xdr:cNvPr id="12" name="CuadroTexto 1">
          <a:extLst>
            <a:ext uri="{FF2B5EF4-FFF2-40B4-BE49-F238E27FC236}">
              <a16:creationId xmlns:a16="http://schemas.microsoft.com/office/drawing/2014/main" id="{23596925-A870-442C-8865-8B72E720B83D}"/>
            </a:ext>
          </a:extLst>
        </xdr:cNvPr>
        <xdr:cNvSpPr txBox="1"/>
      </xdr:nvSpPr>
      <xdr:spPr>
        <a:xfrm>
          <a:off x="8058150" y="12963445"/>
          <a:ext cx="1062719" cy="215820"/>
        </a:xfrm>
        <a:prstGeom prst="rect">
          <a:avLst/>
        </a:prstGeom>
        <a:solidFill>
          <a:srgbClr val="0070C0">
            <a:alpha val="38824"/>
          </a:srgbClr>
        </a:solidFill>
      </xdr:spPr>
      <xdr:txBody>
        <a:bodyPr wrap="square" lIns="0" tIns="0" rIns="0" bIns="0"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s-CO" sz="1050"/>
            <a:t>D30</a:t>
          </a:r>
          <a:r>
            <a:rPr lang="es-CO" sz="1050" baseline="0"/>
            <a:t> = 0,177mm</a:t>
          </a:r>
          <a:endParaRPr lang="es-CO" sz="1050"/>
        </a:p>
      </xdr:txBody>
    </xdr:sp>
    <xdr:clientData/>
  </xdr:twoCellAnchor>
  <xdr:twoCellAnchor editAs="oneCell">
    <xdr:from>
      <xdr:col>24</xdr:col>
      <xdr:colOff>623607</xdr:colOff>
      <xdr:row>52</xdr:row>
      <xdr:rowOff>71157</xdr:rowOff>
    </xdr:from>
    <xdr:to>
      <xdr:col>31</xdr:col>
      <xdr:colOff>198434</xdr:colOff>
      <xdr:row>74</xdr:row>
      <xdr:rowOff>166409</xdr:rowOff>
    </xdr:to>
    <xdr:pic>
      <xdr:nvPicPr>
        <xdr:cNvPr id="13" name="Imagen 1">
          <a:extLst>
            <a:ext uri="{FF2B5EF4-FFF2-40B4-BE49-F238E27FC236}">
              <a16:creationId xmlns:a16="http://schemas.microsoft.com/office/drawing/2014/main" id="{4E3F362F-8A9F-45DE-866C-37DCCCE77FF7}"/>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l="31390" t="24744" r="27974" b="16818"/>
        <a:stretch>
          <a:fillRect/>
        </a:stretch>
      </xdr:blipFill>
      <xdr:spPr bwMode="auto">
        <a:xfrm>
          <a:off x="22407282" y="12606057"/>
          <a:ext cx="5385077" cy="42767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26</xdr:col>
      <xdr:colOff>666750</xdr:colOff>
      <xdr:row>74</xdr:row>
      <xdr:rowOff>38100</xdr:rowOff>
    </xdr:from>
    <xdr:to>
      <xdr:col>32</xdr:col>
      <xdr:colOff>635597</xdr:colOff>
      <xdr:row>96</xdr:row>
      <xdr:rowOff>66675</xdr:rowOff>
    </xdr:to>
    <xdr:pic>
      <xdr:nvPicPr>
        <xdr:cNvPr id="14" name="Imagen 2">
          <a:extLst>
            <a:ext uri="{FF2B5EF4-FFF2-40B4-BE49-F238E27FC236}">
              <a16:creationId xmlns:a16="http://schemas.microsoft.com/office/drawing/2014/main" id="{6D2725F2-7FBE-49B4-B8C6-CBC21983F3B1}"/>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l="28595" t="15884" r="31335" b="30128"/>
        <a:stretch>
          <a:fillRect/>
        </a:stretch>
      </xdr:blipFill>
      <xdr:spPr bwMode="auto">
        <a:xfrm>
          <a:off x="23850600" y="16754475"/>
          <a:ext cx="5312372" cy="401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56829</xdr:colOff>
      <xdr:row>0</xdr:row>
      <xdr:rowOff>65313</xdr:rowOff>
    </xdr:from>
    <xdr:to>
      <xdr:col>4</xdr:col>
      <xdr:colOff>439391</xdr:colOff>
      <xdr:row>3</xdr:row>
      <xdr:rowOff>202960</xdr:rowOff>
    </xdr:to>
    <xdr:pic>
      <xdr:nvPicPr>
        <xdr:cNvPr id="15" name="Imagen 14">
          <a:extLst>
            <a:ext uri="{FF2B5EF4-FFF2-40B4-BE49-F238E27FC236}">
              <a16:creationId xmlns:a16="http://schemas.microsoft.com/office/drawing/2014/main" id="{44D176B6-59B5-4D51-8649-B01E317142C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4454" y="65313"/>
          <a:ext cx="3430562" cy="794872"/>
        </a:xfrm>
        <a:prstGeom prst="rect">
          <a:avLst/>
        </a:prstGeom>
      </xdr:spPr>
    </xdr:pic>
    <xdr:clientData/>
  </xdr:twoCellAnchor>
  <xdr:twoCellAnchor editAs="oneCell">
    <xdr:from>
      <xdr:col>15</xdr:col>
      <xdr:colOff>23455</xdr:colOff>
      <xdr:row>0</xdr:row>
      <xdr:rowOff>62672</xdr:rowOff>
    </xdr:from>
    <xdr:to>
      <xdr:col>18</xdr:col>
      <xdr:colOff>100854</xdr:colOff>
      <xdr:row>3</xdr:row>
      <xdr:rowOff>160435</xdr:rowOff>
    </xdr:to>
    <xdr:pic>
      <xdr:nvPicPr>
        <xdr:cNvPr id="16" name="Imagen 15">
          <a:extLst>
            <a:ext uri="{FF2B5EF4-FFF2-40B4-BE49-F238E27FC236}">
              <a16:creationId xmlns:a16="http://schemas.microsoft.com/office/drawing/2014/main" id="{178BBE14-0870-4545-946A-B2FEE3CD6A3A}"/>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2310705" y="62672"/>
          <a:ext cx="3287324" cy="754988"/>
        </a:xfrm>
        <a:prstGeom prst="rect">
          <a:avLst/>
        </a:prstGeom>
      </xdr:spPr>
    </xdr:pic>
    <xdr:clientData/>
  </xdr:twoCellAnchor>
  <xdr:twoCellAnchor>
    <xdr:from>
      <xdr:col>2</xdr:col>
      <xdr:colOff>66675</xdr:colOff>
      <xdr:row>50</xdr:row>
      <xdr:rowOff>457200</xdr:rowOff>
    </xdr:from>
    <xdr:to>
      <xdr:col>3</xdr:col>
      <xdr:colOff>285750</xdr:colOff>
      <xdr:row>50</xdr:row>
      <xdr:rowOff>457200</xdr:rowOff>
    </xdr:to>
    <xdr:cxnSp macro="">
      <xdr:nvCxnSpPr>
        <xdr:cNvPr id="17" name="Conector recto de flecha 16">
          <a:extLst>
            <a:ext uri="{FF2B5EF4-FFF2-40B4-BE49-F238E27FC236}">
              <a16:creationId xmlns:a16="http://schemas.microsoft.com/office/drawing/2014/main" id="{B600CD08-71D6-4FCC-92AB-EF3482FD525B}"/>
            </a:ext>
          </a:extLst>
        </xdr:cNvPr>
        <xdr:cNvCxnSpPr/>
      </xdr:nvCxnSpPr>
      <xdr:spPr bwMode="auto">
        <a:xfrm flipH="1">
          <a:off x="800100" y="12287250"/>
          <a:ext cx="1533525" cy="0"/>
        </a:xfrm>
        <a:prstGeom prst="straightConnector1">
          <a:avLst/>
        </a:prstGeom>
        <a:ln>
          <a:headEnd type="none" w="med" len="med"/>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933450</xdr:colOff>
          <xdr:row>15</xdr:row>
          <xdr:rowOff>104775</xdr:rowOff>
        </xdr:from>
        <xdr:to>
          <xdr:col>18</xdr:col>
          <xdr:colOff>1219200</xdr:colOff>
          <xdr:row>17</xdr:row>
          <xdr:rowOff>95250</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895350</xdr:colOff>
          <xdr:row>15</xdr:row>
          <xdr:rowOff>114300</xdr:rowOff>
        </xdr:from>
        <xdr:to>
          <xdr:col>20</xdr:col>
          <xdr:colOff>1181100</xdr:colOff>
          <xdr:row>17</xdr:row>
          <xdr:rowOff>95250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1104900</xdr:colOff>
          <xdr:row>15</xdr:row>
          <xdr:rowOff>104775</xdr:rowOff>
        </xdr:from>
        <xdr:to>
          <xdr:col>24</xdr:col>
          <xdr:colOff>190500</xdr:colOff>
          <xdr:row>17</xdr:row>
          <xdr:rowOff>95250</xdr:rowOff>
        </xdr:to>
        <xdr:sp macro="" textlink="">
          <xdr:nvSpPr>
            <xdr:cNvPr id="10243" name="Check Box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942975</xdr:colOff>
          <xdr:row>15</xdr:row>
          <xdr:rowOff>104775</xdr:rowOff>
        </xdr:from>
        <xdr:to>
          <xdr:col>27</xdr:col>
          <xdr:colOff>180975</xdr:colOff>
          <xdr:row>17</xdr:row>
          <xdr:rowOff>95250</xdr:rowOff>
        </xdr:to>
        <xdr:sp macro="" textlink="">
          <xdr:nvSpPr>
            <xdr:cNvPr id="10244" name="Check Box 4" hidden="1">
              <a:extLst>
                <a:ext uri="{63B3BB69-23CF-44E3-9099-C40C66FF867C}">
                  <a14:compatExt spid="_x0000_s10244"/>
                </a:ext>
                <a:ext uri="{FF2B5EF4-FFF2-40B4-BE49-F238E27FC236}">
                  <a16:creationId xmlns:a16="http://schemas.microsoft.com/office/drawing/2014/main" id="{00000000-0008-0000-0200-00000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29</xdr:col>
      <xdr:colOff>524943</xdr:colOff>
      <xdr:row>6</xdr:row>
      <xdr:rowOff>26447</xdr:rowOff>
    </xdr:from>
    <xdr:to>
      <xdr:col>42</xdr:col>
      <xdr:colOff>217777</xdr:colOff>
      <xdr:row>9</xdr:row>
      <xdr:rowOff>259329</xdr:rowOff>
    </xdr:to>
    <xdr:pic>
      <xdr:nvPicPr>
        <xdr:cNvPr id="18" name="Imagen 17">
          <a:extLst>
            <a:ext uri="{FF2B5EF4-FFF2-40B4-BE49-F238E27FC236}">
              <a16:creationId xmlns:a16="http://schemas.microsoft.com/office/drawing/2014/main" id="{6C81C504-A930-4AAB-8DF2-9E4EF2CCD5E3}"/>
            </a:ext>
          </a:extLst>
        </xdr:cNvPr>
        <xdr:cNvPicPr>
          <a:picLocks noChangeAspect="1"/>
        </xdr:cNvPicPr>
      </xdr:nvPicPr>
      <xdr:blipFill>
        <a:blip xmlns:r="http://schemas.openxmlformats.org/officeDocument/2006/relationships" r:embed="rId12"/>
        <a:stretch>
          <a:fillRect/>
        </a:stretch>
      </xdr:blipFill>
      <xdr:spPr>
        <a:xfrm>
          <a:off x="25956693" y="1236122"/>
          <a:ext cx="6379384" cy="1090132"/>
        </a:xfrm>
        <a:prstGeom prst="rect">
          <a:avLst/>
        </a:prstGeom>
      </xdr:spPr>
    </xdr:pic>
    <xdr:clientData/>
  </xdr:twoCellAnchor>
  <xdr:twoCellAnchor editAs="oneCell">
    <xdr:from>
      <xdr:col>19</xdr:col>
      <xdr:colOff>0</xdr:colOff>
      <xdr:row>102</xdr:row>
      <xdr:rowOff>0</xdr:rowOff>
    </xdr:from>
    <xdr:to>
      <xdr:col>26</xdr:col>
      <xdr:colOff>213039</xdr:colOff>
      <xdr:row>107</xdr:row>
      <xdr:rowOff>115553</xdr:rowOff>
    </xdr:to>
    <xdr:pic>
      <xdr:nvPicPr>
        <xdr:cNvPr id="19" name="Imagen 18">
          <a:extLst>
            <a:ext uri="{FF2B5EF4-FFF2-40B4-BE49-F238E27FC236}">
              <a16:creationId xmlns:a16="http://schemas.microsoft.com/office/drawing/2014/main" id="{B1B93C3C-6932-4140-9239-518A3B5F8DEE}"/>
            </a:ext>
          </a:extLst>
        </xdr:cNvPr>
        <xdr:cNvPicPr>
          <a:picLocks noChangeAspect="1"/>
        </xdr:cNvPicPr>
      </xdr:nvPicPr>
      <xdr:blipFill>
        <a:blip xmlns:r="http://schemas.openxmlformats.org/officeDocument/2006/relationships" r:embed="rId13"/>
        <a:stretch>
          <a:fillRect/>
        </a:stretch>
      </xdr:blipFill>
      <xdr:spPr>
        <a:xfrm>
          <a:off x="16744950" y="21783675"/>
          <a:ext cx="6651939" cy="1020428"/>
        </a:xfrm>
        <a:prstGeom prst="rect">
          <a:avLst/>
        </a:prstGeom>
      </xdr:spPr>
    </xdr:pic>
    <xdr:clientData/>
  </xdr:twoCellAnchor>
  <xdr:oneCellAnchor>
    <xdr:from>
      <xdr:col>22</xdr:col>
      <xdr:colOff>393489</xdr:colOff>
      <xdr:row>38</xdr:row>
      <xdr:rowOff>76445</xdr:rowOff>
    </xdr:from>
    <xdr:ext cx="1739349" cy="667681"/>
    <xdr:pic>
      <xdr:nvPicPr>
        <xdr:cNvPr id="20" name="Imagen 19">
          <a:extLst>
            <a:ext uri="{FF2B5EF4-FFF2-40B4-BE49-F238E27FC236}">
              <a16:creationId xmlns:a16="http://schemas.microsoft.com/office/drawing/2014/main" id="{91B359F0-53D2-4DCD-A647-A3761DE592C0}"/>
            </a:ext>
          </a:extLst>
        </xdr:cNvPr>
        <xdr:cNvPicPr>
          <a:picLocks noChangeAspect="1"/>
        </xdr:cNvPicPr>
      </xdr:nvPicPr>
      <xdr:blipFill rotWithShape="1">
        <a:blip xmlns:r="http://schemas.openxmlformats.org/officeDocument/2006/relationships" r:embed="rId14"/>
        <a:srcRect l="88188"/>
        <a:stretch/>
      </xdr:blipFill>
      <xdr:spPr>
        <a:xfrm>
          <a:off x="19764958" y="9184726"/>
          <a:ext cx="1739349" cy="667681"/>
        </a:xfrm>
        <a:prstGeom prst="rect">
          <a:avLst/>
        </a:prstGeom>
      </xdr:spPr>
    </xdr:pic>
    <xdr:clientData/>
  </xdr:oneCellAnchor>
  <xdr:twoCellAnchor>
    <xdr:from>
      <xdr:col>23</xdr:col>
      <xdr:colOff>1159565</xdr:colOff>
      <xdr:row>41</xdr:row>
      <xdr:rowOff>198783</xdr:rowOff>
    </xdr:from>
    <xdr:to>
      <xdr:col>24</xdr:col>
      <xdr:colOff>20871</xdr:colOff>
      <xdr:row>42</xdr:row>
      <xdr:rowOff>41413</xdr:rowOff>
    </xdr:to>
    <xdr:sp macro="" textlink="">
      <xdr:nvSpPr>
        <xdr:cNvPr id="21" name="Rectángulo 20">
          <a:extLst>
            <a:ext uri="{FF2B5EF4-FFF2-40B4-BE49-F238E27FC236}">
              <a16:creationId xmlns:a16="http://schemas.microsoft.com/office/drawing/2014/main" id="{ADE6E9F5-6E9E-42D5-9D0E-3D4D8340DEB8}"/>
            </a:ext>
          </a:extLst>
        </xdr:cNvPr>
        <xdr:cNvSpPr/>
      </xdr:nvSpPr>
      <xdr:spPr bwMode="auto">
        <a:xfrm>
          <a:off x="21762140" y="9914283"/>
          <a:ext cx="42406" cy="71230"/>
        </a:xfrm>
        <a:prstGeom prst="rect">
          <a:avLst/>
        </a:prstGeom>
        <a:solidFill>
          <a:schemeClr val="bg1"/>
        </a:solidFill>
        <a:ln w="9525" cap="flat" cmpd="sng" algn="ctr">
          <a:solidFill>
            <a:schemeClr val="bg1"/>
          </a:solidFill>
          <a:prstDash val="solid"/>
          <a:round/>
          <a:headEnd type="none" w="med" len="med"/>
          <a:tailEnd type="none" w="med" len="med"/>
        </a:ln>
        <a:effectLst/>
      </xdr:spPr>
      <xdr:txBody>
        <a:bodyPr vertOverflow="clip" wrap="square" lIns="18288" tIns="0" rIns="0" bIns="0" rtlCol="0" anchor="ctr" upright="1"/>
        <a:lstStyle/>
        <a:p>
          <a:pPr algn="l"/>
          <a:endParaRPr lang="es-MX" sz="1100"/>
        </a:p>
      </xdr:txBody>
    </xdr:sp>
    <xdr:clientData/>
  </xdr:twoCellAnchor>
  <xdr:twoCellAnchor>
    <xdr:from>
      <xdr:col>7</xdr:col>
      <xdr:colOff>419814</xdr:colOff>
      <xdr:row>38</xdr:row>
      <xdr:rowOff>52917</xdr:rowOff>
    </xdr:from>
    <xdr:to>
      <xdr:col>12</xdr:col>
      <xdr:colOff>857249</xdr:colOff>
      <xdr:row>41</xdr:row>
      <xdr:rowOff>223126</xdr:rowOff>
    </xdr:to>
    <xdr:grpSp>
      <xdr:nvGrpSpPr>
        <xdr:cNvPr id="22" name="Grupo 21">
          <a:extLst>
            <a:ext uri="{FF2B5EF4-FFF2-40B4-BE49-F238E27FC236}">
              <a16:creationId xmlns:a16="http://schemas.microsoft.com/office/drawing/2014/main" id="{00C54C20-CA4C-4719-A434-D2E7A7169BCE}"/>
            </a:ext>
          </a:extLst>
        </xdr:cNvPr>
        <xdr:cNvGrpSpPr/>
      </xdr:nvGrpSpPr>
      <xdr:grpSpPr>
        <a:xfrm>
          <a:off x="6480095" y="9161198"/>
          <a:ext cx="5318998" cy="753616"/>
          <a:chOff x="6473481" y="9228667"/>
          <a:chExt cx="5326935" cy="752292"/>
        </a:xfrm>
      </xdr:grpSpPr>
      <xdr:pic>
        <xdr:nvPicPr>
          <xdr:cNvPr id="23" name="Imagen 22">
            <a:extLst>
              <a:ext uri="{FF2B5EF4-FFF2-40B4-BE49-F238E27FC236}">
                <a16:creationId xmlns:a16="http://schemas.microsoft.com/office/drawing/2014/main" id="{0ED5EAD0-BD75-9CE4-21E4-377BF7839564}"/>
              </a:ext>
            </a:extLst>
          </xdr:cNvPr>
          <xdr:cNvPicPr>
            <a:picLocks noChangeAspect="1"/>
          </xdr:cNvPicPr>
        </xdr:nvPicPr>
        <xdr:blipFill rotWithShape="1">
          <a:blip xmlns:r="http://schemas.openxmlformats.org/officeDocument/2006/relationships" r:embed="rId14"/>
          <a:srcRect l="88188"/>
          <a:stretch/>
        </xdr:blipFill>
        <xdr:spPr>
          <a:xfrm>
            <a:off x="6473481" y="9282180"/>
            <a:ext cx="1832370" cy="698779"/>
          </a:xfrm>
          <a:prstGeom prst="rect">
            <a:avLst/>
          </a:prstGeom>
        </xdr:spPr>
      </xdr:pic>
      <xdr:pic>
        <xdr:nvPicPr>
          <xdr:cNvPr id="24" name="Imagen 23">
            <a:extLst>
              <a:ext uri="{FF2B5EF4-FFF2-40B4-BE49-F238E27FC236}">
                <a16:creationId xmlns:a16="http://schemas.microsoft.com/office/drawing/2014/main" id="{38EFB6C0-4139-CE99-5377-2B7615A261C3}"/>
              </a:ext>
            </a:extLst>
          </xdr:cNvPr>
          <xdr:cNvPicPr>
            <a:picLocks noChangeAspect="1"/>
          </xdr:cNvPicPr>
        </xdr:nvPicPr>
        <xdr:blipFill>
          <a:blip xmlns:r="http://schemas.openxmlformats.org/officeDocument/2006/relationships" r:embed="rId15"/>
          <a:stretch>
            <a:fillRect/>
          </a:stretch>
        </xdr:blipFill>
        <xdr:spPr>
          <a:xfrm>
            <a:off x="9987816" y="9228667"/>
            <a:ext cx="1812600" cy="732741"/>
          </a:xfrm>
          <a:prstGeom prst="rect">
            <a:avLst/>
          </a:prstGeom>
        </xdr:spPr>
      </xdr:pic>
    </xdr:grpSp>
    <xdr:clientData/>
  </xdr:twoCellAnchor>
  <xdr:twoCellAnchor editAs="oneCell">
    <xdr:from>
      <xdr:col>24</xdr:col>
      <xdr:colOff>360655</xdr:colOff>
      <xdr:row>38</xdr:row>
      <xdr:rowOff>100853</xdr:rowOff>
    </xdr:from>
    <xdr:to>
      <xdr:col>26</xdr:col>
      <xdr:colOff>749053</xdr:colOff>
      <xdr:row>42</xdr:row>
      <xdr:rowOff>56095</xdr:rowOff>
    </xdr:to>
    <xdr:pic>
      <xdr:nvPicPr>
        <xdr:cNvPr id="25" name="Imagen 24">
          <a:extLst>
            <a:ext uri="{FF2B5EF4-FFF2-40B4-BE49-F238E27FC236}">
              <a16:creationId xmlns:a16="http://schemas.microsoft.com/office/drawing/2014/main" id="{DA9DB755-D255-45CA-96B9-719C721A65C8}"/>
            </a:ext>
          </a:extLst>
        </xdr:cNvPr>
        <xdr:cNvPicPr>
          <a:picLocks noChangeAspect="1"/>
        </xdr:cNvPicPr>
      </xdr:nvPicPr>
      <xdr:blipFill>
        <a:blip xmlns:r="http://schemas.openxmlformats.org/officeDocument/2006/relationships" r:embed="rId16"/>
        <a:stretch>
          <a:fillRect/>
        </a:stretch>
      </xdr:blipFill>
      <xdr:spPr>
        <a:xfrm>
          <a:off x="22144330" y="9235328"/>
          <a:ext cx="1788573" cy="764867"/>
        </a:xfrm>
        <a:prstGeom prst="rect">
          <a:avLst/>
        </a:prstGeom>
      </xdr:spPr>
    </xdr:pic>
    <xdr:clientData/>
  </xdr:twoCellAnchor>
  <xdr:twoCellAnchor editAs="oneCell">
    <xdr:from>
      <xdr:col>1</xdr:col>
      <xdr:colOff>550333</xdr:colOff>
      <xdr:row>113</xdr:row>
      <xdr:rowOff>137584</xdr:rowOff>
    </xdr:from>
    <xdr:to>
      <xdr:col>6</xdr:col>
      <xdr:colOff>989199</xdr:colOff>
      <xdr:row>115</xdr:row>
      <xdr:rowOff>125457</xdr:rowOff>
    </xdr:to>
    <xdr:pic>
      <xdr:nvPicPr>
        <xdr:cNvPr id="26" name="Imagen 25">
          <a:extLst>
            <a:ext uri="{FF2B5EF4-FFF2-40B4-BE49-F238E27FC236}">
              <a16:creationId xmlns:a16="http://schemas.microsoft.com/office/drawing/2014/main" id="{6855BB2B-53B8-48DB-BFF4-5F6C459EEAC0}"/>
            </a:ext>
          </a:extLst>
        </xdr:cNvPr>
        <xdr:cNvPicPr>
          <a:picLocks noChangeAspect="1"/>
        </xdr:cNvPicPr>
      </xdr:nvPicPr>
      <xdr:blipFill>
        <a:blip xmlns:r="http://schemas.openxmlformats.org/officeDocument/2006/relationships" r:embed="rId17"/>
        <a:stretch>
          <a:fillRect/>
        </a:stretch>
      </xdr:blipFill>
      <xdr:spPr>
        <a:xfrm>
          <a:off x="597958" y="23911984"/>
          <a:ext cx="5334716" cy="749873"/>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0.00202</cdr:x>
      <cdr:y>0.29084</cdr:y>
    </cdr:from>
    <cdr:to>
      <cdr:x>0.04355</cdr:x>
      <cdr:y>0.73705</cdr:y>
    </cdr:to>
    <cdr:sp macro="" textlink="">
      <cdr:nvSpPr>
        <cdr:cNvPr id="2" name="CuadroTexto 1"/>
        <cdr:cNvSpPr txBox="1"/>
      </cdr:nvSpPr>
      <cdr:spPr>
        <a:xfrm xmlns:a="http://schemas.openxmlformats.org/drawingml/2006/main">
          <a:off x="11511" y="1687874"/>
          <a:ext cx="236666" cy="2589556"/>
        </a:xfrm>
        <a:prstGeom xmlns:a="http://schemas.openxmlformats.org/drawingml/2006/main" prst="rect">
          <a:avLst/>
        </a:prstGeom>
      </cdr:spPr>
      <cdr:txBody>
        <a:bodyPr xmlns:a="http://schemas.openxmlformats.org/drawingml/2006/main" vertOverflow="clip" vert="vert270" wrap="square" rtlCol="0" anchor="ctr"/>
        <a:lstStyle xmlns:a="http://schemas.openxmlformats.org/drawingml/2006/main"/>
        <a:p xmlns:a="http://schemas.openxmlformats.org/drawingml/2006/main">
          <a:pPr algn="ctr"/>
          <a:r>
            <a:rPr lang="es-CO" sz="800">
              <a:latin typeface="Arial" panose="020B0604020202020204" pitchFamily="34" charset="0"/>
              <a:cs typeface="Arial" panose="020B0604020202020204" pitchFamily="34" charset="0"/>
            </a:rPr>
            <a:t>PORCENTAJE</a:t>
          </a:r>
          <a:r>
            <a:rPr lang="es-CO" sz="800" baseline="0">
              <a:latin typeface="Arial" panose="020B0604020202020204" pitchFamily="34" charset="0"/>
              <a:cs typeface="Arial" panose="020B0604020202020204" pitchFamily="34" charset="0"/>
            </a:rPr>
            <a:t> QUE PASA (%)</a:t>
          </a:r>
          <a:endParaRPr lang="es-CO" sz="8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0.36079</cdr:x>
      <cdr:y>0.9697</cdr:y>
    </cdr:from>
    <cdr:to>
      <cdr:x>0.71415</cdr:x>
      <cdr:y>1</cdr:y>
    </cdr:to>
    <cdr:sp macro="" textlink="">
      <cdr:nvSpPr>
        <cdr:cNvPr id="3" name="CuadroTexto 1"/>
        <cdr:cNvSpPr txBox="1"/>
      </cdr:nvSpPr>
      <cdr:spPr>
        <a:xfrm xmlns:a="http://schemas.openxmlformats.org/drawingml/2006/main" flipH="1">
          <a:off x="2241671" y="5486399"/>
          <a:ext cx="2195513" cy="171451"/>
        </a:xfrm>
        <a:prstGeom xmlns:a="http://schemas.openxmlformats.org/drawingml/2006/main" prst="rect">
          <a:avLst/>
        </a:prstGeom>
      </cdr:spPr>
      <cdr:txBody>
        <a:bodyPr xmlns:a="http://schemas.openxmlformats.org/drawingml/2006/main" vert="horz"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800">
              <a:latin typeface="Arial" panose="020B0604020202020204" pitchFamily="34" charset="0"/>
              <a:cs typeface="Arial" panose="020B0604020202020204" pitchFamily="34" charset="0"/>
            </a:rPr>
            <a:t>ABERTURA DEL TAMIZ (mm)</a:t>
          </a:r>
        </a:p>
      </cdr:txBody>
    </cdr:sp>
  </cdr:relSizeAnchor>
  <cdr:relSizeAnchor xmlns:cdr="http://schemas.openxmlformats.org/drawingml/2006/chartDrawing">
    <cdr:from>
      <cdr:x>0.10898</cdr:x>
      <cdr:y>0.03635</cdr:y>
    </cdr:from>
    <cdr:to>
      <cdr:x>0.91172</cdr:x>
      <cdr:y>0.10773</cdr:y>
    </cdr:to>
    <cdr:grpSp>
      <cdr:nvGrpSpPr>
        <cdr:cNvPr id="4" name="Grupo 3">
          <a:extLst xmlns:a="http://schemas.openxmlformats.org/drawingml/2006/main">
            <a:ext uri="{FF2B5EF4-FFF2-40B4-BE49-F238E27FC236}">
              <a16:creationId xmlns:a16="http://schemas.microsoft.com/office/drawing/2014/main" id="{372B3C19-81E9-446F-BAFD-BD2480BE77AB}"/>
            </a:ext>
          </a:extLst>
        </cdr:cNvPr>
        <cdr:cNvGrpSpPr/>
      </cdr:nvGrpSpPr>
      <cdr:grpSpPr>
        <a:xfrm xmlns:a="http://schemas.openxmlformats.org/drawingml/2006/main">
          <a:off x="660509" y="205576"/>
          <a:ext cx="4865272" cy="403688"/>
          <a:chOff x="621038" y="210954"/>
          <a:chExt cx="4574579" cy="414202"/>
        </a:xfrm>
      </cdr:grpSpPr>
      <cdr:sp macro="" textlink="">
        <cdr:nvSpPr>
          <cdr:cNvPr id="5" name="Rectángulo 4"/>
          <cdr:cNvSpPr/>
        </cdr:nvSpPr>
        <cdr:spPr>
          <a:xfrm xmlns:a="http://schemas.openxmlformats.org/drawingml/2006/main">
            <a:off x="1331453" y="416644"/>
            <a:ext cx="746379" cy="203860"/>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lIns="0" tIns="0" rIns="0" bIns="0" anchor="ctr"/>
          <a:lstStyle xmlns:a="http://schemas.openxmlformats.org/drawingml/2006/main"/>
          <a:p xmlns:a="http://schemas.openxmlformats.org/drawingml/2006/main">
            <a:pPr algn="ctr"/>
            <a:r>
              <a:rPr lang="es-CO">
                <a:solidFill>
                  <a:sysClr val="windowText" lastClr="000000"/>
                </a:solidFill>
              </a:rPr>
              <a:t>FINA</a:t>
            </a:r>
          </a:p>
        </cdr:txBody>
      </cdr:sp>
      <cdr:sp macro="" textlink="">
        <cdr:nvSpPr>
          <cdr:cNvPr id="15" name="Rectángulo 14"/>
          <cdr:cNvSpPr/>
        </cdr:nvSpPr>
        <cdr:spPr>
          <a:xfrm xmlns:a="http://schemas.openxmlformats.org/drawingml/2006/main">
            <a:off x="621038" y="416044"/>
            <a:ext cx="709950" cy="204461"/>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GRUESA</a:t>
            </a:r>
          </a:p>
        </cdr:txBody>
      </cdr:sp>
      <cdr:sp macro="" textlink="">
        <cdr:nvSpPr>
          <cdr:cNvPr id="16" name="Rectángulo 15"/>
          <cdr:cNvSpPr/>
        </cdr:nvSpPr>
        <cdr:spPr>
          <a:xfrm xmlns:a="http://schemas.openxmlformats.org/drawingml/2006/main">
            <a:off x="4153465" y="210954"/>
            <a:ext cx="1042152" cy="408958"/>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FINOS</a:t>
            </a:r>
          </a:p>
        </cdr:txBody>
      </cdr:sp>
      <cdr:sp macro="" textlink="">
        <cdr:nvSpPr>
          <cdr:cNvPr id="17" name="Rectángulo 16"/>
          <cdr:cNvSpPr/>
        </cdr:nvSpPr>
        <cdr:spPr>
          <a:xfrm xmlns:a="http://schemas.openxmlformats.org/drawingml/2006/main">
            <a:off x="3615882" y="416051"/>
            <a:ext cx="531777" cy="209105"/>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FINA</a:t>
            </a:r>
          </a:p>
        </cdr:txBody>
      </cdr:sp>
      <cdr:sp macro="" textlink="">
        <cdr:nvSpPr>
          <cdr:cNvPr id="18" name="Rectángulo 17"/>
          <cdr:cNvSpPr/>
        </cdr:nvSpPr>
        <cdr:spPr>
          <a:xfrm xmlns:a="http://schemas.openxmlformats.org/drawingml/2006/main">
            <a:off x="2921706" y="416044"/>
            <a:ext cx="698977" cy="207163"/>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MEDIA</a:t>
            </a:r>
          </a:p>
        </cdr:txBody>
      </cdr:sp>
      <cdr:sp macro="" textlink="">
        <cdr:nvSpPr>
          <cdr:cNvPr id="20" name="Rectángulo 19"/>
          <cdr:cNvSpPr/>
        </cdr:nvSpPr>
        <cdr:spPr>
          <a:xfrm xmlns:a="http://schemas.openxmlformats.org/drawingml/2006/main">
            <a:off x="2081418" y="416045"/>
            <a:ext cx="845259" cy="204461"/>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GRUESA</a:t>
            </a:r>
          </a:p>
        </cdr:txBody>
      </cdr:sp>
      <cdr:sp macro="" textlink="">
        <cdr:nvSpPr>
          <cdr:cNvPr id="21" name="Rectángulo 20"/>
          <cdr:cNvSpPr/>
        </cdr:nvSpPr>
        <cdr:spPr>
          <a:xfrm xmlns:a="http://schemas.openxmlformats.org/drawingml/2006/main">
            <a:off x="2076638" y="211255"/>
            <a:ext cx="2075287" cy="203860"/>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ARENA</a:t>
            </a:r>
          </a:p>
        </cdr:txBody>
      </cdr:sp>
      <cdr:sp macro="" textlink="">
        <cdr:nvSpPr>
          <cdr:cNvPr id="22" name="Rectángulo 21"/>
          <cdr:cNvSpPr/>
        </cdr:nvSpPr>
        <cdr:spPr>
          <a:xfrm xmlns:a="http://schemas.openxmlformats.org/drawingml/2006/main">
            <a:off x="630058" y="211254"/>
            <a:ext cx="1452388" cy="203860"/>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GRAVA</a:t>
            </a:r>
          </a:p>
        </cdr:txBody>
      </cdr:sp>
    </cdr:grpSp>
  </cdr:relSizeAnchor>
</c:userShapes>
</file>

<file path=xl/drawings/drawing3.xml><?xml version="1.0" encoding="utf-8"?>
<c:userShapes xmlns:c="http://schemas.openxmlformats.org/drawingml/2006/chart">
  <cdr:relSizeAnchor xmlns:cdr="http://schemas.openxmlformats.org/drawingml/2006/chartDrawing">
    <cdr:from>
      <cdr:x>0.81146</cdr:x>
      <cdr:y>0.22239</cdr:y>
    </cdr:from>
    <cdr:to>
      <cdr:x>0.9526</cdr:x>
      <cdr:y>0.30328</cdr:y>
    </cdr:to>
    <cdr:sp macro="" textlink="">
      <cdr:nvSpPr>
        <cdr:cNvPr id="2" name="CuadroTexto 1"/>
        <cdr:cNvSpPr txBox="1"/>
      </cdr:nvSpPr>
      <cdr:spPr>
        <a:xfrm xmlns:a="http://schemas.openxmlformats.org/drawingml/2006/main" rot="20027866">
          <a:off x="4328328" y="674659"/>
          <a:ext cx="752840" cy="25103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1000"/>
            <a:t>LÍNEA U</a:t>
          </a:r>
        </a:p>
      </cdr:txBody>
    </cdr:sp>
  </cdr:relSizeAnchor>
  <cdr:relSizeAnchor xmlns:cdr="http://schemas.openxmlformats.org/drawingml/2006/chartDrawing">
    <cdr:from>
      <cdr:x>0.84792</cdr:x>
      <cdr:y>0.43758</cdr:y>
    </cdr:from>
    <cdr:to>
      <cdr:x>0.98906</cdr:x>
      <cdr:y>0.51943</cdr:y>
    </cdr:to>
    <cdr:sp macro="" textlink="">
      <cdr:nvSpPr>
        <cdr:cNvPr id="3" name="CuadroTexto 1"/>
        <cdr:cNvSpPr txBox="1"/>
      </cdr:nvSpPr>
      <cdr:spPr>
        <a:xfrm xmlns:a="http://schemas.openxmlformats.org/drawingml/2006/main" rot="20543022">
          <a:off x="3917091" y="1387918"/>
          <a:ext cx="652014" cy="25961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CO" sz="1000"/>
            <a:t>LÍNEA A</a:t>
          </a:r>
        </a:p>
      </cdr:txBody>
    </cdr:sp>
  </cdr:relSizeAnchor>
  <cdr:relSizeAnchor xmlns:cdr="http://schemas.openxmlformats.org/drawingml/2006/chartDrawing">
    <cdr:from>
      <cdr:x>0.68796</cdr:x>
      <cdr:y>0.44325</cdr:y>
    </cdr:from>
    <cdr:to>
      <cdr:x>0.78311</cdr:x>
      <cdr:y>0.53624</cdr:y>
    </cdr:to>
    <cdr:sp macro="" textlink="">
      <cdr:nvSpPr>
        <cdr:cNvPr id="4" name="CuadroTexto 1"/>
        <cdr:cNvSpPr txBox="1"/>
      </cdr:nvSpPr>
      <cdr:spPr>
        <a:xfrm xmlns:a="http://schemas.openxmlformats.org/drawingml/2006/main">
          <a:off x="3178128" y="1408227"/>
          <a:ext cx="439557" cy="29647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CO" sz="1200"/>
            <a:t>CH</a:t>
          </a:r>
        </a:p>
      </cdr:txBody>
    </cdr:sp>
  </cdr:relSizeAnchor>
  <cdr:relSizeAnchor xmlns:cdr="http://schemas.openxmlformats.org/drawingml/2006/chartDrawing">
    <cdr:from>
      <cdr:x>0.41615</cdr:x>
      <cdr:y>0.64806</cdr:y>
    </cdr:from>
    <cdr:to>
      <cdr:x>0.5113</cdr:x>
      <cdr:y>0.73713</cdr:y>
    </cdr:to>
    <cdr:sp macro="" textlink="">
      <cdr:nvSpPr>
        <cdr:cNvPr id="5" name="CuadroTexto 1"/>
        <cdr:cNvSpPr txBox="1"/>
      </cdr:nvSpPr>
      <cdr:spPr>
        <a:xfrm xmlns:a="http://schemas.openxmlformats.org/drawingml/2006/main">
          <a:off x="2326767" y="2090002"/>
          <a:ext cx="532001" cy="29640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CO" sz="1200"/>
            <a:t>CL</a:t>
          </a:r>
        </a:p>
      </cdr:txBody>
    </cdr:sp>
  </cdr:relSizeAnchor>
  <cdr:relSizeAnchor xmlns:cdr="http://schemas.openxmlformats.org/drawingml/2006/chartDrawing">
    <cdr:from>
      <cdr:x>0.70126</cdr:x>
      <cdr:y>0.70238</cdr:y>
    </cdr:from>
    <cdr:to>
      <cdr:x>0.87308</cdr:x>
      <cdr:y>0.7934</cdr:y>
    </cdr:to>
    <cdr:sp macro="" textlink="">
      <cdr:nvSpPr>
        <cdr:cNvPr id="6" name="CuadroTexto 1"/>
        <cdr:cNvSpPr txBox="1"/>
      </cdr:nvSpPr>
      <cdr:spPr>
        <a:xfrm xmlns:a="http://schemas.openxmlformats.org/drawingml/2006/main">
          <a:off x="3920862" y="2272280"/>
          <a:ext cx="960676" cy="29948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CO" sz="1200"/>
            <a:t>MH Y OH</a:t>
          </a:r>
        </a:p>
      </cdr:txBody>
    </cdr:sp>
  </cdr:relSizeAnchor>
  <cdr:relSizeAnchor xmlns:cdr="http://schemas.openxmlformats.org/drawingml/2006/chartDrawing">
    <cdr:from>
      <cdr:x>0.41469</cdr:x>
      <cdr:y>0.73385</cdr:y>
    </cdr:from>
    <cdr:to>
      <cdr:x>0.55105</cdr:x>
      <cdr:y>0.83873</cdr:y>
    </cdr:to>
    <cdr:sp macro="" textlink="">
      <cdr:nvSpPr>
        <cdr:cNvPr id="7" name="CuadroTexto 1"/>
        <cdr:cNvSpPr txBox="1"/>
      </cdr:nvSpPr>
      <cdr:spPr>
        <a:xfrm xmlns:a="http://schemas.openxmlformats.org/drawingml/2006/main">
          <a:off x="2211972" y="2297515"/>
          <a:ext cx="727344" cy="3320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CO" sz="1200"/>
            <a:t>ML Y OL</a:t>
          </a:r>
        </a:p>
      </cdr:txBody>
    </cdr:sp>
  </cdr:relSizeAnchor>
  <cdr:relSizeAnchor xmlns:cdr="http://schemas.openxmlformats.org/drawingml/2006/chartDrawing">
    <cdr:from>
      <cdr:x>0.23401</cdr:x>
      <cdr:y>0.74732</cdr:y>
    </cdr:from>
    <cdr:to>
      <cdr:x>0.37037</cdr:x>
      <cdr:y>0.85436</cdr:y>
    </cdr:to>
    <cdr:sp macro="" textlink="">
      <cdr:nvSpPr>
        <cdr:cNvPr id="8" name="CuadroTexto 1"/>
        <cdr:cNvSpPr txBox="1"/>
      </cdr:nvSpPr>
      <cdr:spPr>
        <a:xfrm xmlns:a="http://schemas.openxmlformats.org/drawingml/2006/main">
          <a:off x="1248209" y="2338849"/>
          <a:ext cx="727345" cy="3320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CO" sz="1200"/>
            <a:t>CL-ML</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idor\disco%20duro\irina\CLAS-BOG.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ervidor\disco%20duro\Buesaco%20Mojarras\clasific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
      <sheetName val="Recipiente"/>
      <sheetName val="Guia rec."/>
      <sheetName val="MEZCLAS"/>
      <sheetName val="Módulo1"/>
      <sheetName val="Módulo11"/>
      <sheetName val="2-6"/>
      <sheetName val="LIMITE"/>
      <sheetName val="Hoja1"/>
      <sheetName val="Clasificado 1 1-2 "/>
      <sheetName val="CLAS-BOG"/>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ZCLAS"/>
      <sheetName val="Módulo1"/>
      <sheetName val="Módulo11"/>
      <sheetName val="clasifica"/>
      <sheetName val="#¡REF"/>
      <sheetName val="SEP-16"/>
      <sheetName val="Hoja1"/>
      <sheetName val="AG-MOD-FINURA"/>
      <sheetName val="Circuitos"/>
      <sheetName val="clasifica.xls"/>
      <sheetName val="#REF"/>
      <sheetName val="Base Muestras"/>
      <sheetName val="Datos"/>
    </sheetNames>
    <definedNames>
      <definedName name="Clasificacion"/>
    </defined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Tema de Offic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8D2D2-E7FC-4F46-9A54-3CF8D3DE2D57}">
  <sheetPr codeName="Hoja241">
    <tabColor theme="0"/>
  </sheetPr>
  <dimension ref="A1:BG114"/>
  <sheetViews>
    <sheetView showGridLines="0" tabSelected="1" view="pageBreakPreview" topLeftCell="AI18" zoomScale="80" zoomScaleNormal="50" zoomScaleSheetLayoutView="80" zoomScalePageLayoutView="50" workbookViewId="0">
      <selection activeCell="BD21" sqref="BD21:BF21"/>
    </sheetView>
  </sheetViews>
  <sheetFormatPr baseColWidth="10" defaultRowHeight="14.25" x14ac:dyDescent="0.2"/>
  <cols>
    <col min="1" max="1" width="0.7109375" style="29" customWidth="1"/>
    <col min="2" max="2" width="10.28515625" style="29" customWidth="1"/>
    <col min="3" max="3" width="19.7109375" style="29" customWidth="1"/>
    <col min="4" max="4" width="15.7109375" style="29" customWidth="1"/>
    <col min="5" max="5" width="13.7109375" style="29" customWidth="1"/>
    <col min="6" max="6" width="14" style="29" customWidth="1"/>
    <col min="7" max="7" width="16.7109375" style="29" customWidth="1"/>
    <col min="8" max="8" width="22.7109375" style="29" customWidth="1"/>
    <col min="9" max="10" width="14.7109375" style="29" customWidth="1"/>
    <col min="11" max="11" width="14.42578125" style="29" customWidth="1"/>
    <col min="12" max="12" width="6.7109375" style="29" customWidth="1"/>
    <col min="13" max="13" width="16.7109375" style="29" customWidth="1"/>
    <col min="14" max="14" width="2.7109375" style="29" customWidth="1"/>
    <col min="15" max="15" width="0.7109375" style="29" customWidth="1"/>
    <col min="16" max="16" width="7" style="29" customWidth="1"/>
    <col min="17" max="17" width="22.42578125" style="29" customWidth="1"/>
    <col min="18" max="21" width="18.7109375" style="29" customWidth="1"/>
    <col min="22" max="22" width="1.7109375" style="29" customWidth="1"/>
    <col min="23" max="23" width="18.7109375" style="29" customWidth="1"/>
    <col min="24" max="25" width="17.7109375" style="29" customWidth="1"/>
    <col min="26" max="26" width="3.28515625" style="29" customWidth="1"/>
    <col min="27" max="27" width="16.28515625" style="29" customWidth="1"/>
    <col min="28" max="28" width="3.28515625" style="29" customWidth="1"/>
    <col min="29" max="29" width="14.140625" style="29" bestFit="1" customWidth="1"/>
    <col min="30" max="30" width="18.28515625" style="29" customWidth="1"/>
    <col min="31" max="31" width="14.140625" style="29" bestFit="1" customWidth="1"/>
    <col min="32" max="32" width="14" style="29" bestFit="1" customWidth="1"/>
    <col min="33" max="33" width="11.42578125" style="29"/>
    <col min="34" max="46" width="4.7109375" style="30" customWidth="1"/>
    <col min="47" max="47" width="11.42578125" style="29"/>
    <col min="48" max="48" width="12.140625" style="29" customWidth="1"/>
    <col min="49" max="49" width="11.140625" style="29" customWidth="1"/>
    <col min="50" max="50" width="21" style="29" customWidth="1"/>
    <col min="51" max="51" width="11.42578125" style="29"/>
    <col min="52" max="52" width="13" style="29" customWidth="1"/>
    <col min="53" max="53" width="19.5703125" style="29" customWidth="1"/>
    <col min="54" max="256" width="11.42578125" style="29"/>
    <col min="257" max="257" width="0.7109375" style="29" customWidth="1"/>
    <col min="258" max="258" width="6.5703125" style="29" customWidth="1"/>
    <col min="259" max="259" width="13.5703125" style="29" customWidth="1"/>
    <col min="260" max="260" width="13.42578125" style="29" customWidth="1"/>
    <col min="261" max="262" width="12.5703125" style="29" customWidth="1"/>
    <col min="263" max="263" width="14.7109375" style="29" customWidth="1"/>
    <col min="264" max="264" width="20.7109375" style="29" customWidth="1"/>
    <col min="265" max="265" width="12.5703125" style="29" customWidth="1"/>
    <col min="266" max="266" width="13" style="29" customWidth="1"/>
    <col min="267" max="267" width="16" style="29" customWidth="1"/>
    <col min="268" max="268" width="6.42578125" style="29" customWidth="1"/>
    <col min="269" max="269" width="16" style="29" customWidth="1"/>
    <col min="270" max="270" width="2.7109375" style="29" customWidth="1"/>
    <col min="271" max="271" width="0.7109375" style="29" customWidth="1"/>
    <col min="272" max="272" width="11.42578125" style="29"/>
    <col min="273" max="273" width="15.42578125" style="29" customWidth="1"/>
    <col min="274" max="276" width="14.7109375" style="29" customWidth="1"/>
    <col min="277" max="277" width="0.7109375" style="29" customWidth="1"/>
    <col min="278" max="278" width="11.42578125" style="29"/>
    <col min="279" max="279" width="15.7109375" style="29" customWidth="1"/>
    <col min="280" max="281" width="14.7109375" style="29" customWidth="1"/>
    <col min="282" max="282" width="3.28515625" style="29" customWidth="1"/>
    <col min="283" max="283" width="20.28515625" style="29" customWidth="1"/>
    <col min="284" max="284" width="3.28515625" style="29" customWidth="1"/>
    <col min="285" max="289" width="11.42578125" style="29"/>
    <col min="290" max="302" width="4.7109375" style="29" customWidth="1"/>
    <col min="303" max="512" width="11.42578125" style="29"/>
    <col min="513" max="513" width="0.7109375" style="29" customWidth="1"/>
    <col min="514" max="514" width="6.5703125" style="29" customWidth="1"/>
    <col min="515" max="515" width="13.5703125" style="29" customWidth="1"/>
    <col min="516" max="516" width="13.42578125" style="29" customWidth="1"/>
    <col min="517" max="518" width="12.5703125" style="29" customWidth="1"/>
    <col min="519" max="519" width="14.7109375" style="29" customWidth="1"/>
    <col min="520" max="520" width="20.7109375" style="29" customWidth="1"/>
    <col min="521" max="521" width="12.5703125" style="29" customWidth="1"/>
    <col min="522" max="522" width="13" style="29" customWidth="1"/>
    <col min="523" max="523" width="16" style="29" customWidth="1"/>
    <col min="524" max="524" width="6.42578125" style="29" customWidth="1"/>
    <col min="525" max="525" width="16" style="29" customWidth="1"/>
    <col min="526" max="526" width="2.7109375" style="29" customWidth="1"/>
    <col min="527" max="527" width="0.7109375" style="29" customWidth="1"/>
    <col min="528" max="528" width="11.42578125" style="29"/>
    <col min="529" max="529" width="15.42578125" style="29" customWidth="1"/>
    <col min="530" max="532" width="14.7109375" style="29" customWidth="1"/>
    <col min="533" max="533" width="0.7109375" style="29" customWidth="1"/>
    <col min="534" max="534" width="11.42578125" style="29"/>
    <col min="535" max="535" width="15.7109375" style="29" customWidth="1"/>
    <col min="536" max="537" width="14.7109375" style="29" customWidth="1"/>
    <col min="538" max="538" width="3.28515625" style="29" customWidth="1"/>
    <col min="539" max="539" width="20.28515625" style="29" customWidth="1"/>
    <col min="540" max="540" width="3.28515625" style="29" customWidth="1"/>
    <col min="541" max="545" width="11.42578125" style="29"/>
    <col min="546" max="558" width="4.7109375" style="29" customWidth="1"/>
    <col min="559" max="768" width="11.42578125" style="29"/>
    <col min="769" max="769" width="0.7109375" style="29" customWidth="1"/>
    <col min="770" max="770" width="6.5703125" style="29" customWidth="1"/>
    <col min="771" max="771" width="13.5703125" style="29" customWidth="1"/>
    <col min="772" max="772" width="13.42578125" style="29" customWidth="1"/>
    <col min="773" max="774" width="12.5703125" style="29" customWidth="1"/>
    <col min="775" max="775" width="14.7109375" style="29" customWidth="1"/>
    <col min="776" max="776" width="20.7109375" style="29" customWidth="1"/>
    <col min="777" max="777" width="12.5703125" style="29" customWidth="1"/>
    <col min="778" max="778" width="13" style="29" customWidth="1"/>
    <col min="779" max="779" width="16" style="29" customWidth="1"/>
    <col min="780" max="780" width="6.42578125" style="29" customWidth="1"/>
    <col min="781" max="781" width="16" style="29" customWidth="1"/>
    <col min="782" max="782" width="2.7109375" style="29" customWidth="1"/>
    <col min="783" max="783" width="0.7109375" style="29" customWidth="1"/>
    <col min="784" max="784" width="11.42578125" style="29"/>
    <col min="785" max="785" width="15.42578125" style="29" customWidth="1"/>
    <col min="786" max="788" width="14.7109375" style="29" customWidth="1"/>
    <col min="789" max="789" width="0.7109375" style="29" customWidth="1"/>
    <col min="790" max="790" width="11.42578125" style="29"/>
    <col min="791" max="791" width="15.7109375" style="29" customWidth="1"/>
    <col min="792" max="793" width="14.7109375" style="29" customWidth="1"/>
    <col min="794" max="794" width="3.28515625" style="29" customWidth="1"/>
    <col min="795" max="795" width="20.28515625" style="29" customWidth="1"/>
    <col min="796" max="796" width="3.28515625" style="29" customWidth="1"/>
    <col min="797" max="801" width="11.42578125" style="29"/>
    <col min="802" max="814" width="4.7109375" style="29" customWidth="1"/>
    <col min="815" max="1024" width="11.42578125" style="29"/>
    <col min="1025" max="1025" width="0.7109375" style="29" customWidth="1"/>
    <col min="1026" max="1026" width="6.5703125" style="29" customWidth="1"/>
    <col min="1027" max="1027" width="13.5703125" style="29" customWidth="1"/>
    <col min="1028" max="1028" width="13.42578125" style="29" customWidth="1"/>
    <col min="1029" max="1030" width="12.5703125" style="29" customWidth="1"/>
    <col min="1031" max="1031" width="14.7109375" style="29" customWidth="1"/>
    <col min="1032" max="1032" width="20.7109375" style="29" customWidth="1"/>
    <col min="1033" max="1033" width="12.5703125" style="29" customWidth="1"/>
    <col min="1034" max="1034" width="13" style="29" customWidth="1"/>
    <col min="1035" max="1035" width="16" style="29" customWidth="1"/>
    <col min="1036" max="1036" width="6.42578125" style="29" customWidth="1"/>
    <col min="1037" max="1037" width="16" style="29" customWidth="1"/>
    <col min="1038" max="1038" width="2.7109375" style="29" customWidth="1"/>
    <col min="1039" max="1039" width="0.7109375" style="29" customWidth="1"/>
    <col min="1040" max="1040" width="11.42578125" style="29"/>
    <col min="1041" max="1041" width="15.42578125" style="29" customWidth="1"/>
    <col min="1042" max="1044" width="14.7109375" style="29" customWidth="1"/>
    <col min="1045" max="1045" width="0.7109375" style="29" customWidth="1"/>
    <col min="1046" max="1046" width="11.42578125" style="29"/>
    <col min="1047" max="1047" width="15.7109375" style="29" customWidth="1"/>
    <col min="1048" max="1049" width="14.7109375" style="29" customWidth="1"/>
    <col min="1050" max="1050" width="3.28515625" style="29" customWidth="1"/>
    <col min="1051" max="1051" width="20.28515625" style="29" customWidth="1"/>
    <col min="1052" max="1052" width="3.28515625" style="29" customWidth="1"/>
    <col min="1053" max="1057" width="11.42578125" style="29"/>
    <col min="1058" max="1070" width="4.7109375" style="29" customWidth="1"/>
    <col min="1071" max="1280" width="11.42578125" style="29"/>
    <col min="1281" max="1281" width="0.7109375" style="29" customWidth="1"/>
    <col min="1282" max="1282" width="6.5703125" style="29" customWidth="1"/>
    <col min="1283" max="1283" width="13.5703125" style="29" customWidth="1"/>
    <col min="1284" max="1284" width="13.42578125" style="29" customWidth="1"/>
    <col min="1285" max="1286" width="12.5703125" style="29" customWidth="1"/>
    <col min="1287" max="1287" width="14.7109375" style="29" customWidth="1"/>
    <col min="1288" max="1288" width="20.7109375" style="29" customWidth="1"/>
    <col min="1289" max="1289" width="12.5703125" style="29" customWidth="1"/>
    <col min="1290" max="1290" width="13" style="29" customWidth="1"/>
    <col min="1291" max="1291" width="16" style="29" customWidth="1"/>
    <col min="1292" max="1292" width="6.42578125" style="29" customWidth="1"/>
    <col min="1293" max="1293" width="16" style="29" customWidth="1"/>
    <col min="1294" max="1294" width="2.7109375" style="29" customWidth="1"/>
    <col min="1295" max="1295" width="0.7109375" style="29" customWidth="1"/>
    <col min="1296" max="1296" width="11.42578125" style="29"/>
    <col min="1297" max="1297" width="15.42578125" style="29" customWidth="1"/>
    <col min="1298" max="1300" width="14.7109375" style="29" customWidth="1"/>
    <col min="1301" max="1301" width="0.7109375" style="29" customWidth="1"/>
    <col min="1302" max="1302" width="11.42578125" style="29"/>
    <col min="1303" max="1303" width="15.7109375" style="29" customWidth="1"/>
    <col min="1304" max="1305" width="14.7109375" style="29" customWidth="1"/>
    <col min="1306" max="1306" width="3.28515625" style="29" customWidth="1"/>
    <col min="1307" max="1307" width="20.28515625" style="29" customWidth="1"/>
    <col min="1308" max="1308" width="3.28515625" style="29" customWidth="1"/>
    <col min="1309" max="1313" width="11.42578125" style="29"/>
    <col min="1314" max="1326" width="4.7109375" style="29" customWidth="1"/>
    <col min="1327" max="1536" width="11.42578125" style="29"/>
    <col min="1537" max="1537" width="0.7109375" style="29" customWidth="1"/>
    <col min="1538" max="1538" width="6.5703125" style="29" customWidth="1"/>
    <col min="1539" max="1539" width="13.5703125" style="29" customWidth="1"/>
    <col min="1540" max="1540" width="13.42578125" style="29" customWidth="1"/>
    <col min="1541" max="1542" width="12.5703125" style="29" customWidth="1"/>
    <col min="1543" max="1543" width="14.7109375" style="29" customWidth="1"/>
    <col min="1544" max="1544" width="20.7109375" style="29" customWidth="1"/>
    <col min="1545" max="1545" width="12.5703125" style="29" customWidth="1"/>
    <col min="1546" max="1546" width="13" style="29" customWidth="1"/>
    <col min="1547" max="1547" width="16" style="29" customWidth="1"/>
    <col min="1548" max="1548" width="6.42578125" style="29" customWidth="1"/>
    <col min="1549" max="1549" width="16" style="29" customWidth="1"/>
    <col min="1550" max="1550" width="2.7109375" style="29" customWidth="1"/>
    <col min="1551" max="1551" width="0.7109375" style="29" customWidth="1"/>
    <col min="1552" max="1552" width="11.42578125" style="29"/>
    <col min="1553" max="1553" width="15.42578125" style="29" customWidth="1"/>
    <col min="1554" max="1556" width="14.7109375" style="29" customWidth="1"/>
    <col min="1557" max="1557" width="0.7109375" style="29" customWidth="1"/>
    <col min="1558" max="1558" width="11.42578125" style="29"/>
    <col min="1559" max="1559" width="15.7109375" style="29" customWidth="1"/>
    <col min="1560" max="1561" width="14.7109375" style="29" customWidth="1"/>
    <col min="1562" max="1562" width="3.28515625" style="29" customWidth="1"/>
    <col min="1563" max="1563" width="20.28515625" style="29" customWidth="1"/>
    <col min="1564" max="1564" width="3.28515625" style="29" customWidth="1"/>
    <col min="1565" max="1569" width="11.42578125" style="29"/>
    <col min="1570" max="1582" width="4.7109375" style="29" customWidth="1"/>
    <col min="1583" max="1792" width="11.42578125" style="29"/>
    <col min="1793" max="1793" width="0.7109375" style="29" customWidth="1"/>
    <col min="1794" max="1794" width="6.5703125" style="29" customWidth="1"/>
    <col min="1795" max="1795" width="13.5703125" style="29" customWidth="1"/>
    <col min="1796" max="1796" width="13.42578125" style="29" customWidth="1"/>
    <col min="1797" max="1798" width="12.5703125" style="29" customWidth="1"/>
    <col min="1799" max="1799" width="14.7109375" style="29" customWidth="1"/>
    <col min="1800" max="1800" width="20.7109375" style="29" customWidth="1"/>
    <col min="1801" max="1801" width="12.5703125" style="29" customWidth="1"/>
    <col min="1802" max="1802" width="13" style="29" customWidth="1"/>
    <col min="1803" max="1803" width="16" style="29" customWidth="1"/>
    <col min="1804" max="1804" width="6.42578125" style="29" customWidth="1"/>
    <col min="1805" max="1805" width="16" style="29" customWidth="1"/>
    <col min="1806" max="1806" width="2.7109375" style="29" customWidth="1"/>
    <col min="1807" max="1807" width="0.7109375" style="29" customWidth="1"/>
    <col min="1808" max="1808" width="11.42578125" style="29"/>
    <col min="1809" max="1809" width="15.42578125" style="29" customWidth="1"/>
    <col min="1810" max="1812" width="14.7109375" style="29" customWidth="1"/>
    <col min="1813" max="1813" width="0.7109375" style="29" customWidth="1"/>
    <col min="1814" max="1814" width="11.42578125" style="29"/>
    <col min="1815" max="1815" width="15.7109375" style="29" customWidth="1"/>
    <col min="1816" max="1817" width="14.7109375" style="29" customWidth="1"/>
    <col min="1818" max="1818" width="3.28515625" style="29" customWidth="1"/>
    <col min="1819" max="1819" width="20.28515625" style="29" customWidth="1"/>
    <col min="1820" max="1820" width="3.28515625" style="29" customWidth="1"/>
    <col min="1821" max="1825" width="11.42578125" style="29"/>
    <col min="1826" max="1838" width="4.7109375" style="29" customWidth="1"/>
    <col min="1839" max="2048" width="11.42578125" style="29"/>
    <col min="2049" max="2049" width="0.7109375" style="29" customWidth="1"/>
    <col min="2050" max="2050" width="6.5703125" style="29" customWidth="1"/>
    <col min="2051" max="2051" width="13.5703125" style="29" customWidth="1"/>
    <col min="2052" max="2052" width="13.42578125" style="29" customWidth="1"/>
    <col min="2053" max="2054" width="12.5703125" style="29" customWidth="1"/>
    <col min="2055" max="2055" width="14.7109375" style="29" customWidth="1"/>
    <col min="2056" max="2056" width="20.7109375" style="29" customWidth="1"/>
    <col min="2057" max="2057" width="12.5703125" style="29" customWidth="1"/>
    <col min="2058" max="2058" width="13" style="29" customWidth="1"/>
    <col min="2059" max="2059" width="16" style="29" customWidth="1"/>
    <col min="2060" max="2060" width="6.42578125" style="29" customWidth="1"/>
    <col min="2061" max="2061" width="16" style="29" customWidth="1"/>
    <col min="2062" max="2062" width="2.7109375" style="29" customWidth="1"/>
    <col min="2063" max="2063" width="0.7109375" style="29" customWidth="1"/>
    <col min="2064" max="2064" width="11.42578125" style="29"/>
    <col min="2065" max="2065" width="15.42578125" style="29" customWidth="1"/>
    <col min="2066" max="2068" width="14.7109375" style="29" customWidth="1"/>
    <col min="2069" max="2069" width="0.7109375" style="29" customWidth="1"/>
    <col min="2070" max="2070" width="11.42578125" style="29"/>
    <col min="2071" max="2071" width="15.7109375" style="29" customWidth="1"/>
    <col min="2072" max="2073" width="14.7109375" style="29" customWidth="1"/>
    <col min="2074" max="2074" width="3.28515625" style="29" customWidth="1"/>
    <col min="2075" max="2075" width="20.28515625" style="29" customWidth="1"/>
    <col min="2076" max="2076" width="3.28515625" style="29" customWidth="1"/>
    <col min="2077" max="2081" width="11.42578125" style="29"/>
    <col min="2082" max="2094" width="4.7109375" style="29" customWidth="1"/>
    <col min="2095" max="2304" width="11.42578125" style="29"/>
    <col min="2305" max="2305" width="0.7109375" style="29" customWidth="1"/>
    <col min="2306" max="2306" width="6.5703125" style="29" customWidth="1"/>
    <col min="2307" max="2307" width="13.5703125" style="29" customWidth="1"/>
    <col min="2308" max="2308" width="13.42578125" style="29" customWidth="1"/>
    <col min="2309" max="2310" width="12.5703125" style="29" customWidth="1"/>
    <col min="2311" max="2311" width="14.7109375" style="29" customWidth="1"/>
    <col min="2312" max="2312" width="20.7109375" style="29" customWidth="1"/>
    <col min="2313" max="2313" width="12.5703125" style="29" customWidth="1"/>
    <col min="2314" max="2314" width="13" style="29" customWidth="1"/>
    <col min="2315" max="2315" width="16" style="29" customWidth="1"/>
    <col min="2316" max="2316" width="6.42578125" style="29" customWidth="1"/>
    <col min="2317" max="2317" width="16" style="29" customWidth="1"/>
    <col min="2318" max="2318" width="2.7109375" style="29" customWidth="1"/>
    <col min="2319" max="2319" width="0.7109375" style="29" customWidth="1"/>
    <col min="2320" max="2320" width="11.42578125" style="29"/>
    <col min="2321" max="2321" width="15.42578125" style="29" customWidth="1"/>
    <col min="2322" max="2324" width="14.7109375" style="29" customWidth="1"/>
    <col min="2325" max="2325" width="0.7109375" style="29" customWidth="1"/>
    <col min="2326" max="2326" width="11.42578125" style="29"/>
    <col min="2327" max="2327" width="15.7109375" style="29" customWidth="1"/>
    <col min="2328" max="2329" width="14.7109375" style="29" customWidth="1"/>
    <col min="2330" max="2330" width="3.28515625" style="29" customWidth="1"/>
    <col min="2331" max="2331" width="20.28515625" style="29" customWidth="1"/>
    <col min="2332" max="2332" width="3.28515625" style="29" customWidth="1"/>
    <col min="2333" max="2337" width="11.42578125" style="29"/>
    <col min="2338" max="2350" width="4.7109375" style="29" customWidth="1"/>
    <col min="2351" max="2560" width="11.42578125" style="29"/>
    <col min="2561" max="2561" width="0.7109375" style="29" customWidth="1"/>
    <col min="2562" max="2562" width="6.5703125" style="29" customWidth="1"/>
    <col min="2563" max="2563" width="13.5703125" style="29" customWidth="1"/>
    <col min="2564" max="2564" width="13.42578125" style="29" customWidth="1"/>
    <col min="2565" max="2566" width="12.5703125" style="29" customWidth="1"/>
    <col min="2567" max="2567" width="14.7109375" style="29" customWidth="1"/>
    <col min="2568" max="2568" width="20.7109375" style="29" customWidth="1"/>
    <col min="2569" max="2569" width="12.5703125" style="29" customWidth="1"/>
    <col min="2570" max="2570" width="13" style="29" customWidth="1"/>
    <col min="2571" max="2571" width="16" style="29" customWidth="1"/>
    <col min="2572" max="2572" width="6.42578125" style="29" customWidth="1"/>
    <col min="2573" max="2573" width="16" style="29" customWidth="1"/>
    <col min="2574" max="2574" width="2.7109375" style="29" customWidth="1"/>
    <col min="2575" max="2575" width="0.7109375" style="29" customWidth="1"/>
    <col min="2576" max="2576" width="11.42578125" style="29"/>
    <col min="2577" max="2577" width="15.42578125" style="29" customWidth="1"/>
    <col min="2578" max="2580" width="14.7109375" style="29" customWidth="1"/>
    <col min="2581" max="2581" width="0.7109375" style="29" customWidth="1"/>
    <col min="2582" max="2582" width="11.42578125" style="29"/>
    <col min="2583" max="2583" width="15.7109375" style="29" customWidth="1"/>
    <col min="2584" max="2585" width="14.7109375" style="29" customWidth="1"/>
    <col min="2586" max="2586" width="3.28515625" style="29" customWidth="1"/>
    <col min="2587" max="2587" width="20.28515625" style="29" customWidth="1"/>
    <col min="2588" max="2588" width="3.28515625" style="29" customWidth="1"/>
    <col min="2589" max="2593" width="11.42578125" style="29"/>
    <col min="2594" max="2606" width="4.7109375" style="29" customWidth="1"/>
    <col min="2607" max="2816" width="11.42578125" style="29"/>
    <col min="2817" max="2817" width="0.7109375" style="29" customWidth="1"/>
    <col min="2818" max="2818" width="6.5703125" style="29" customWidth="1"/>
    <col min="2819" max="2819" width="13.5703125" style="29" customWidth="1"/>
    <col min="2820" max="2820" width="13.42578125" style="29" customWidth="1"/>
    <col min="2821" max="2822" width="12.5703125" style="29" customWidth="1"/>
    <col min="2823" max="2823" width="14.7109375" style="29" customWidth="1"/>
    <col min="2824" max="2824" width="20.7109375" style="29" customWidth="1"/>
    <col min="2825" max="2825" width="12.5703125" style="29" customWidth="1"/>
    <col min="2826" max="2826" width="13" style="29" customWidth="1"/>
    <col min="2827" max="2827" width="16" style="29" customWidth="1"/>
    <col min="2828" max="2828" width="6.42578125" style="29" customWidth="1"/>
    <col min="2829" max="2829" width="16" style="29" customWidth="1"/>
    <col min="2830" max="2830" width="2.7109375" style="29" customWidth="1"/>
    <col min="2831" max="2831" width="0.7109375" style="29" customWidth="1"/>
    <col min="2832" max="2832" width="11.42578125" style="29"/>
    <col min="2833" max="2833" width="15.42578125" style="29" customWidth="1"/>
    <col min="2834" max="2836" width="14.7109375" style="29" customWidth="1"/>
    <col min="2837" max="2837" width="0.7109375" style="29" customWidth="1"/>
    <col min="2838" max="2838" width="11.42578125" style="29"/>
    <col min="2839" max="2839" width="15.7109375" style="29" customWidth="1"/>
    <col min="2840" max="2841" width="14.7109375" style="29" customWidth="1"/>
    <col min="2842" max="2842" width="3.28515625" style="29" customWidth="1"/>
    <col min="2843" max="2843" width="20.28515625" style="29" customWidth="1"/>
    <col min="2844" max="2844" width="3.28515625" style="29" customWidth="1"/>
    <col min="2845" max="2849" width="11.42578125" style="29"/>
    <col min="2850" max="2862" width="4.7109375" style="29" customWidth="1"/>
    <col min="2863" max="3072" width="11.42578125" style="29"/>
    <col min="3073" max="3073" width="0.7109375" style="29" customWidth="1"/>
    <col min="3074" max="3074" width="6.5703125" style="29" customWidth="1"/>
    <col min="3075" max="3075" width="13.5703125" style="29" customWidth="1"/>
    <col min="3076" max="3076" width="13.42578125" style="29" customWidth="1"/>
    <col min="3077" max="3078" width="12.5703125" style="29" customWidth="1"/>
    <col min="3079" max="3079" width="14.7109375" style="29" customWidth="1"/>
    <col min="3080" max="3080" width="20.7109375" style="29" customWidth="1"/>
    <col min="3081" max="3081" width="12.5703125" style="29" customWidth="1"/>
    <col min="3082" max="3082" width="13" style="29" customWidth="1"/>
    <col min="3083" max="3083" width="16" style="29" customWidth="1"/>
    <col min="3084" max="3084" width="6.42578125" style="29" customWidth="1"/>
    <col min="3085" max="3085" width="16" style="29" customWidth="1"/>
    <col min="3086" max="3086" width="2.7109375" style="29" customWidth="1"/>
    <col min="3087" max="3087" width="0.7109375" style="29" customWidth="1"/>
    <col min="3088" max="3088" width="11.42578125" style="29"/>
    <col min="3089" max="3089" width="15.42578125" style="29" customWidth="1"/>
    <col min="3090" max="3092" width="14.7109375" style="29" customWidth="1"/>
    <col min="3093" max="3093" width="0.7109375" style="29" customWidth="1"/>
    <col min="3094" max="3094" width="11.42578125" style="29"/>
    <col min="3095" max="3095" width="15.7109375" style="29" customWidth="1"/>
    <col min="3096" max="3097" width="14.7109375" style="29" customWidth="1"/>
    <col min="3098" max="3098" width="3.28515625" style="29" customWidth="1"/>
    <col min="3099" max="3099" width="20.28515625" style="29" customWidth="1"/>
    <col min="3100" max="3100" width="3.28515625" style="29" customWidth="1"/>
    <col min="3101" max="3105" width="11.42578125" style="29"/>
    <col min="3106" max="3118" width="4.7109375" style="29" customWidth="1"/>
    <col min="3119" max="3328" width="11.42578125" style="29"/>
    <col min="3329" max="3329" width="0.7109375" style="29" customWidth="1"/>
    <col min="3330" max="3330" width="6.5703125" style="29" customWidth="1"/>
    <col min="3331" max="3331" width="13.5703125" style="29" customWidth="1"/>
    <col min="3332" max="3332" width="13.42578125" style="29" customWidth="1"/>
    <col min="3333" max="3334" width="12.5703125" style="29" customWidth="1"/>
    <col min="3335" max="3335" width="14.7109375" style="29" customWidth="1"/>
    <col min="3336" max="3336" width="20.7109375" style="29" customWidth="1"/>
    <col min="3337" max="3337" width="12.5703125" style="29" customWidth="1"/>
    <col min="3338" max="3338" width="13" style="29" customWidth="1"/>
    <col min="3339" max="3339" width="16" style="29" customWidth="1"/>
    <col min="3340" max="3340" width="6.42578125" style="29" customWidth="1"/>
    <col min="3341" max="3341" width="16" style="29" customWidth="1"/>
    <col min="3342" max="3342" width="2.7109375" style="29" customWidth="1"/>
    <col min="3343" max="3343" width="0.7109375" style="29" customWidth="1"/>
    <col min="3344" max="3344" width="11.42578125" style="29"/>
    <col min="3345" max="3345" width="15.42578125" style="29" customWidth="1"/>
    <col min="3346" max="3348" width="14.7109375" style="29" customWidth="1"/>
    <col min="3349" max="3349" width="0.7109375" style="29" customWidth="1"/>
    <col min="3350" max="3350" width="11.42578125" style="29"/>
    <col min="3351" max="3351" width="15.7109375" style="29" customWidth="1"/>
    <col min="3352" max="3353" width="14.7109375" style="29" customWidth="1"/>
    <col min="3354" max="3354" width="3.28515625" style="29" customWidth="1"/>
    <col min="3355" max="3355" width="20.28515625" style="29" customWidth="1"/>
    <col min="3356" max="3356" width="3.28515625" style="29" customWidth="1"/>
    <col min="3357" max="3361" width="11.42578125" style="29"/>
    <col min="3362" max="3374" width="4.7109375" style="29" customWidth="1"/>
    <col min="3375" max="3584" width="11.42578125" style="29"/>
    <col min="3585" max="3585" width="0.7109375" style="29" customWidth="1"/>
    <col min="3586" max="3586" width="6.5703125" style="29" customWidth="1"/>
    <col min="3587" max="3587" width="13.5703125" style="29" customWidth="1"/>
    <col min="3588" max="3588" width="13.42578125" style="29" customWidth="1"/>
    <col min="3589" max="3590" width="12.5703125" style="29" customWidth="1"/>
    <col min="3591" max="3591" width="14.7109375" style="29" customWidth="1"/>
    <col min="3592" max="3592" width="20.7109375" style="29" customWidth="1"/>
    <col min="3593" max="3593" width="12.5703125" style="29" customWidth="1"/>
    <col min="3594" max="3594" width="13" style="29" customWidth="1"/>
    <col min="3595" max="3595" width="16" style="29" customWidth="1"/>
    <col min="3596" max="3596" width="6.42578125" style="29" customWidth="1"/>
    <col min="3597" max="3597" width="16" style="29" customWidth="1"/>
    <col min="3598" max="3598" width="2.7109375" style="29" customWidth="1"/>
    <col min="3599" max="3599" width="0.7109375" style="29" customWidth="1"/>
    <col min="3600" max="3600" width="11.42578125" style="29"/>
    <col min="3601" max="3601" width="15.42578125" style="29" customWidth="1"/>
    <col min="3602" max="3604" width="14.7109375" style="29" customWidth="1"/>
    <col min="3605" max="3605" width="0.7109375" style="29" customWidth="1"/>
    <col min="3606" max="3606" width="11.42578125" style="29"/>
    <col min="3607" max="3607" width="15.7109375" style="29" customWidth="1"/>
    <col min="3608" max="3609" width="14.7109375" style="29" customWidth="1"/>
    <col min="3610" max="3610" width="3.28515625" style="29" customWidth="1"/>
    <col min="3611" max="3611" width="20.28515625" style="29" customWidth="1"/>
    <col min="3612" max="3612" width="3.28515625" style="29" customWidth="1"/>
    <col min="3613" max="3617" width="11.42578125" style="29"/>
    <col min="3618" max="3630" width="4.7109375" style="29" customWidth="1"/>
    <col min="3631" max="3840" width="11.42578125" style="29"/>
    <col min="3841" max="3841" width="0.7109375" style="29" customWidth="1"/>
    <col min="3842" max="3842" width="6.5703125" style="29" customWidth="1"/>
    <col min="3843" max="3843" width="13.5703125" style="29" customWidth="1"/>
    <col min="3844" max="3844" width="13.42578125" style="29" customWidth="1"/>
    <col min="3845" max="3846" width="12.5703125" style="29" customWidth="1"/>
    <col min="3847" max="3847" width="14.7109375" style="29" customWidth="1"/>
    <col min="3848" max="3848" width="20.7109375" style="29" customWidth="1"/>
    <col min="3849" max="3849" width="12.5703125" style="29" customWidth="1"/>
    <col min="3850" max="3850" width="13" style="29" customWidth="1"/>
    <col min="3851" max="3851" width="16" style="29" customWidth="1"/>
    <col min="3852" max="3852" width="6.42578125" style="29" customWidth="1"/>
    <col min="3853" max="3853" width="16" style="29" customWidth="1"/>
    <col min="3854" max="3854" width="2.7109375" style="29" customWidth="1"/>
    <col min="3855" max="3855" width="0.7109375" style="29" customWidth="1"/>
    <col min="3856" max="3856" width="11.42578125" style="29"/>
    <col min="3857" max="3857" width="15.42578125" style="29" customWidth="1"/>
    <col min="3858" max="3860" width="14.7109375" style="29" customWidth="1"/>
    <col min="3861" max="3861" width="0.7109375" style="29" customWidth="1"/>
    <col min="3862" max="3862" width="11.42578125" style="29"/>
    <col min="3863" max="3863" width="15.7109375" style="29" customWidth="1"/>
    <col min="3864" max="3865" width="14.7109375" style="29" customWidth="1"/>
    <col min="3866" max="3866" width="3.28515625" style="29" customWidth="1"/>
    <col min="3867" max="3867" width="20.28515625" style="29" customWidth="1"/>
    <col min="3868" max="3868" width="3.28515625" style="29" customWidth="1"/>
    <col min="3869" max="3873" width="11.42578125" style="29"/>
    <col min="3874" max="3886" width="4.7109375" style="29" customWidth="1"/>
    <col min="3887" max="4096" width="11.42578125" style="29"/>
    <col min="4097" max="4097" width="0.7109375" style="29" customWidth="1"/>
    <col min="4098" max="4098" width="6.5703125" style="29" customWidth="1"/>
    <col min="4099" max="4099" width="13.5703125" style="29" customWidth="1"/>
    <col min="4100" max="4100" width="13.42578125" style="29" customWidth="1"/>
    <col min="4101" max="4102" width="12.5703125" style="29" customWidth="1"/>
    <col min="4103" max="4103" width="14.7109375" style="29" customWidth="1"/>
    <col min="4104" max="4104" width="20.7109375" style="29" customWidth="1"/>
    <col min="4105" max="4105" width="12.5703125" style="29" customWidth="1"/>
    <col min="4106" max="4106" width="13" style="29" customWidth="1"/>
    <col min="4107" max="4107" width="16" style="29" customWidth="1"/>
    <col min="4108" max="4108" width="6.42578125" style="29" customWidth="1"/>
    <col min="4109" max="4109" width="16" style="29" customWidth="1"/>
    <col min="4110" max="4110" width="2.7109375" style="29" customWidth="1"/>
    <col min="4111" max="4111" width="0.7109375" style="29" customWidth="1"/>
    <col min="4112" max="4112" width="11.42578125" style="29"/>
    <col min="4113" max="4113" width="15.42578125" style="29" customWidth="1"/>
    <col min="4114" max="4116" width="14.7109375" style="29" customWidth="1"/>
    <col min="4117" max="4117" width="0.7109375" style="29" customWidth="1"/>
    <col min="4118" max="4118" width="11.42578125" style="29"/>
    <col min="4119" max="4119" width="15.7109375" style="29" customWidth="1"/>
    <col min="4120" max="4121" width="14.7109375" style="29" customWidth="1"/>
    <col min="4122" max="4122" width="3.28515625" style="29" customWidth="1"/>
    <col min="4123" max="4123" width="20.28515625" style="29" customWidth="1"/>
    <col min="4124" max="4124" width="3.28515625" style="29" customWidth="1"/>
    <col min="4125" max="4129" width="11.42578125" style="29"/>
    <col min="4130" max="4142" width="4.7109375" style="29" customWidth="1"/>
    <col min="4143" max="4352" width="11.42578125" style="29"/>
    <col min="4353" max="4353" width="0.7109375" style="29" customWidth="1"/>
    <col min="4354" max="4354" width="6.5703125" style="29" customWidth="1"/>
    <col min="4355" max="4355" width="13.5703125" style="29" customWidth="1"/>
    <col min="4356" max="4356" width="13.42578125" style="29" customWidth="1"/>
    <col min="4357" max="4358" width="12.5703125" style="29" customWidth="1"/>
    <col min="4359" max="4359" width="14.7109375" style="29" customWidth="1"/>
    <col min="4360" max="4360" width="20.7109375" style="29" customWidth="1"/>
    <col min="4361" max="4361" width="12.5703125" style="29" customWidth="1"/>
    <col min="4362" max="4362" width="13" style="29" customWidth="1"/>
    <col min="4363" max="4363" width="16" style="29" customWidth="1"/>
    <col min="4364" max="4364" width="6.42578125" style="29" customWidth="1"/>
    <col min="4365" max="4365" width="16" style="29" customWidth="1"/>
    <col min="4366" max="4366" width="2.7109375" style="29" customWidth="1"/>
    <col min="4367" max="4367" width="0.7109375" style="29" customWidth="1"/>
    <col min="4368" max="4368" width="11.42578125" style="29"/>
    <col min="4369" max="4369" width="15.42578125" style="29" customWidth="1"/>
    <col min="4370" max="4372" width="14.7109375" style="29" customWidth="1"/>
    <col min="4373" max="4373" width="0.7109375" style="29" customWidth="1"/>
    <col min="4374" max="4374" width="11.42578125" style="29"/>
    <col min="4375" max="4375" width="15.7109375" style="29" customWidth="1"/>
    <col min="4376" max="4377" width="14.7109375" style="29" customWidth="1"/>
    <col min="4378" max="4378" width="3.28515625" style="29" customWidth="1"/>
    <col min="4379" max="4379" width="20.28515625" style="29" customWidth="1"/>
    <col min="4380" max="4380" width="3.28515625" style="29" customWidth="1"/>
    <col min="4381" max="4385" width="11.42578125" style="29"/>
    <col min="4386" max="4398" width="4.7109375" style="29" customWidth="1"/>
    <col min="4399" max="4608" width="11.42578125" style="29"/>
    <col min="4609" max="4609" width="0.7109375" style="29" customWidth="1"/>
    <col min="4610" max="4610" width="6.5703125" style="29" customWidth="1"/>
    <col min="4611" max="4611" width="13.5703125" style="29" customWidth="1"/>
    <col min="4612" max="4612" width="13.42578125" style="29" customWidth="1"/>
    <col min="4613" max="4614" width="12.5703125" style="29" customWidth="1"/>
    <col min="4615" max="4615" width="14.7109375" style="29" customWidth="1"/>
    <col min="4616" max="4616" width="20.7109375" style="29" customWidth="1"/>
    <col min="4617" max="4617" width="12.5703125" style="29" customWidth="1"/>
    <col min="4618" max="4618" width="13" style="29" customWidth="1"/>
    <col min="4619" max="4619" width="16" style="29" customWidth="1"/>
    <col min="4620" max="4620" width="6.42578125" style="29" customWidth="1"/>
    <col min="4621" max="4621" width="16" style="29" customWidth="1"/>
    <col min="4622" max="4622" width="2.7109375" style="29" customWidth="1"/>
    <col min="4623" max="4623" width="0.7109375" style="29" customWidth="1"/>
    <col min="4624" max="4624" width="11.42578125" style="29"/>
    <col min="4625" max="4625" width="15.42578125" style="29" customWidth="1"/>
    <col min="4626" max="4628" width="14.7109375" style="29" customWidth="1"/>
    <col min="4629" max="4629" width="0.7109375" style="29" customWidth="1"/>
    <col min="4630" max="4630" width="11.42578125" style="29"/>
    <col min="4631" max="4631" width="15.7109375" style="29" customWidth="1"/>
    <col min="4632" max="4633" width="14.7109375" style="29" customWidth="1"/>
    <col min="4634" max="4634" width="3.28515625" style="29" customWidth="1"/>
    <col min="4635" max="4635" width="20.28515625" style="29" customWidth="1"/>
    <col min="4636" max="4636" width="3.28515625" style="29" customWidth="1"/>
    <col min="4637" max="4641" width="11.42578125" style="29"/>
    <col min="4642" max="4654" width="4.7109375" style="29" customWidth="1"/>
    <col min="4655" max="4864" width="11.42578125" style="29"/>
    <col min="4865" max="4865" width="0.7109375" style="29" customWidth="1"/>
    <col min="4866" max="4866" width="6.5703125" style="29" customWidth="1"/>
    <col min="4867" max="4867" width="13.5703125" style="29" customWidth="1"/>
    <col min="4868" max="4868" width="13.42578125" style="29" customWidth="1"/>
    <col min="4869" max="4870" width="12.5703125" style="29" customWidth="1"/>
    <col min="4871" max="4871" width="14.7109375" style="29" customWidth="1"/>
    <col min="4872" max="4872" width="20.7109375" style="29" customWidth="1"/>
    <col min="4873" max="4873" width="12.5703125" style="29" customWidth="1"/>
    <col min="4874" max="4874" width="13" style="29" customWidth="1"/>
    <col min="4875" max="4875" width="16" style="29" customWidth="1"/>
    <col min="4876" max="4876" width="6.42578125" style="29" customWidth="1"/>
    <col min="4877" max="4877" width="16" style="29" customWidth="1"/>
    <col min="4878" max="4878" width="2.7109375" style="29" customWidth="1"/>
    <col min="4879" max="4879" width="0.7109375" style="29" customWidth="1"/>
    <col min="4880" max="4880" width="11.42578125" style="29"/>
    <col min="4881" max="4881" width="15.42578125" style="29" customWidth="1"/>
    <col min="4882" max="4884" width="14.7109375" style="29" customWidth="1"/>
    <col min="4885" max="4885" width="0.7109375" style="29" customWidth="1"/>
    <col min="4886" max="4886" width="11.42578125" style="29"/>
    <col min="4887" max="4887" width="15.7109375" style="29" customWidth="1"/>
    <col min="4888" max="4889" width="14.7109375" style="29" customWidth="1"/>
    <col min="4890" max="4890" width="3.28515625" style="29" customWidth="1"/>
    <col min="4891" max="4891" width="20.28515625" style="29" customWidth="1"/>
    <col min="4892" max="4892" width="3.28515625" style="29" customWidth="1"/>
    <col min="4893" max="4897" width="11.42578125" style="29"/>
    <col min="4898" max="4910" width="4.7109375" style="29" customWidth="1"/>
    <col min="4911" max="5120" width="11.42578125" style="29"/>
    <col min="5121" max="5121" width="0.7109375" style="29" customWidth="1"/>
    <col min="5122" max="5122" width="6.5703125" style="29" customWidth="1"/>
    <col min="5123" max="5123" width="13.5703125" style="29" customWidth="1"/>
    <col min="5124" max="5124" width="13.42578125" style="29" customWidth="1"/>
    <col min="5125" max="5126" width="12.5703125" style="29" customWidth="1"/>
    <col min="5127" max="5127" width="14.7109375" style="29" customWidth="1"/>
    <col min="5128" max="5128" width="20.7109375" style="29" customWidth="1"/>
    <col min="5129" max="5129" width="12.5703125" style="29" customWidth="1"/>
    <col min="5130" max="5130" width="13" style="29" customWidth="1"/>
    <col min="5131" max="5131" width="16" style="29" customWidth="1"/>
    <col min="5132" max="5132" width="6.42578125" style="29" customWidth="1"/>
    <col min="5133" max="5133" width="16" style="29" customWidth="1"/>
    <col min="5134" max="5134" width="2.7109375" style="29" customWidth="1"/>
    <col min="5135" max="5135" width="0.7109375" style="29" customWidth="1"/>
    <col min="5136" max="5136" width="11.42578125" style="29"/>
    <col min="5137" max="5137" width="15.42578125" style="29" customWidth="1"/>
    <col min="5138" max="5140" width="14.7109375" style="29" customWidth="1"/>
    <col min="5141" max="5141" width="0.7109375" style="29" customWidth="1"/>
    <col min="5142" max="5142" width="11.42578125" style="29"/>
    <col min="5143" max="5143" width="15.7109375" style="29" customWidth="1"/>
    <col min="5144" max="5145" width="14.7109375" style="29" customWidth="1"/>
    <col min="5146" max="5146" width="3.28515625" style="29" customWidth="1"/>
    <col min="5147" max="5147" width="20.28515625" style="29" customWidth="1"/>
    <col min="5148" max="5148" width="3.28515625" style="29" customWidth="1"/>
    <col min="5149" max="5153" width="11.42578125" style="29"/>
    <col min="5154" max="5166" width="4.7109375" style="29" customWidth="1"/>
    <col min="5167" max="5376" width="11.42578125" style="29"/>
    <col min="5377" max="5377" width="0.7109375" style="29" customWidth="1"/>
    <col min="5378" max="5378" width="6.5703125" style="29" customWidth="1"/>
    <col min="5379" max="5379" width="13.5703125" style="29" customWidth="1"/>
    <col min="5380" max="5380" width="13.42578125" style="29" customWidth="1"/>
    <col min="5381" max="5382" width="12.5703125" style="29" customWidth="1"/>
    <col min="5383" max="5383" width="14.7109375" style="29" customWidth="1"/>
    <col min="5384" max="5384" width="20.7109375" style="29" customWidth="1"/>
    <col min="5385" max="5385" width="12.5703125" style="29" customWidth="1"/>
    <col min="5386" max="5386" width="13" style="29" customWidth="1"/>
    <col min="5387" max="5387" width="16" style="29" customWidth="1"/>
    <col min="5388" max="5388" width="6.42578125" style="29" customWidth="1"/>
    <col min="5389" max="5389" width="16" style="29" customWidth="1"/>
    <col min="5390" max="5390" width="2.7109375" style="29" customWidth="1"/>
    <col min="5391" max="5391" width="0.7109375" style="29" customWidth="1"/>
    <col min="5392" max="5392" width="11.42578125" style="29"/>
    <col min="5393" max="5393" width="15.42578125" style="29" customWidth="1"/>
    <col min="5394" max="5396" width="14.7109375" style="29" customWidth="1"/>
    <col min="5397" max="5397" width="0.7109375" style="29" customWidth="1"/>
    <col min="5398" max="5398" width="11.42578125" style="29"/>
    <col min="5399" max="5399" width="15.7109375" style="29" customWidth="1"/>
    <col min="5400" max="5401" width="14.7109375" style="29" customWidth="1"/>
    <col min="5402" max="5402" width="3.28515625" style="29" customWidth="1"/>
    <col min="5403" max="5403" width="20.28515625" style="29" customWidth="1"/>
    <col min="5404" max="5404" width="3.28515625" style="29" customWidth="1"/>
    <col min="5405" max="5409" width="11.42578125" style="29"/>
    <col min="5410" max="5422" width="4.7109375" style="29" customWidth="1"/>
    <col min="5423" max="5632" width="11.42578125" style="29"/>
    <col min="5633" max="5633" width="0.7109375" style="29" customWidth="1"/>
    <col min="5634" max="5634" width="6.5703125" style="29" customWidth="1"/>
    <col min="5635" max="5635" width="13.5703125" style="29" customWidth="1"/>
    <col min="5636" max="5636" width="13.42578125" style="29" customWidth="1"/>
    <col min="5637" max="5638" width="12.5703125" style="29" customWidth="1"/>
    <col min="5639" max="5639" width="14.7109375" style="29" customWidth="1"/>
    <col min="5640" max="5640" width="20.7109375" style="29" customWidth="1"/>
    <col min="5641" max="5641" width="12.5703125" style="29" customWidth="1"/>
    <col min="5642" max="5642" width="13" style="29" customWidth="1"/>
    <col min="5643" max="5643" width="16" style="29" customWidth="1"/>
    <col min="5644" max="5644" width="6.42578125" style="29" customWidth="1"/>
    <col min="5645" max="5645" width="16" style="29" customWidth="1"/>
    <col min="5646" max="5646" width="2.7109375" style="29" customWidth="1"/>
    <col min="5647" max="5647" width="0.7109375" style="29" customWidth="1"/>
    <col min="5648" max="5648" width="11.42578125" style="29"/>
    <col min="5649" max="5649" width="15.42578125" style="29" customWidth="1"/>
    <col min="5650" max="5652" width="14.7109375" style="29" customWidth="1"/>
    <col min="5653" max="5653" width="0.7109375" style="29" customWidth="1"/>
    <col min="5654" max="5654" width="11.42578125" style="29"/>
    <col min="5655" max="5655" width="15.7109375" style="29" customWidth="1"/>
    <col min="5656" max="5657" width="14.7109375" style="29" customWidth="1"/>
    <col min="5658" max="5658" width="3.28515625" style="29" customWidth="1"/>
    <col min="5659" max="5659" width="20.28515625" style="29" customWidth="1"/>
    <col min="5660" max="5660" width="3.28515625" style="29" customWidth="1"/>
    <col min="5661" max="5665" width="11.42578125" style="29"/>
    <col min="5666" max="5678" width="4.7109375" style="29" customWidth="1"/>
    <col min="5679" max="5888" width="11.42578125" style="29"/>
    <col min="5889" max="5889" width="0.7109375" style="29" customWidth="1"/>
    <col min="5890" max="5890" width="6.5703125" style="29" customWidth="1"/>
    <col min="5891" max="5891" width="13.5703125" style="29" customWidth="1"/>
    <col min="5892" max="5892" width="13.42578125" style="29" customWidth="1"/>
    <col min="5893" max="5894" width="12.5703125" style="29" customWidth="1"/>
    <col min="5895" max="5895" width="14.7109375" style="29" customWidth="1"/>
    <col min="5896" max="5896" width="20.7109375" style="29" customWidth="1"/>
    <col min="5897" max="5897" width="12.5703125" style="29" customWidth="1"/>
    <col min="5898" max="5898" width="13" style="29" customWidth="1"/>
    <col min="5899" max="5899" width="16" style="29" customWidth="1"/>
    <col min="5900" max="5900" width="6.42578125" style="29" customWidth="1"/>
    <col min="5901" max="5901" width="16" style="29" customWidth="1"/>
    <col min="5902" max="5902" width="2.7109375" style="29" customWidth="1"/>
    <col min="5903" max="5903" width="0.7109375" style="29" customWidth="1"/>
    <col min="5904" max="5904" width="11.42578125" style="29"/>
    <col min="5905" max="5905" width="15.42578125" style="29" customWidth="1"/>
    <col min="5906" max="5908" width="14.7109375" style="29" customWidth="1"/>
    <col min="5909" max="5909" width="0.7109375" style="29" customWidth="1"/>
    <col min="5910" max="5910" width="11.42578125" style="29"/>
    <col min="5911" max="5911" width="15.7109375" style="29" customWidth="1"/>
    <col min="5912" max="5913" width="14.7109375" style="29" customWidth="1"/>
    <col min="5914" max="5914" width="3.28515625" style="29" customWidth="1"/>
    <col min="5915" max="5915" width="20.28515625" style="29" customWidth="1"/>
    <col min="5916" max="5916" width="3.28515625" style="29" customWidth="1"/>
    <col min="5917" max="5921" width="11.42578125" style="29"/>
    <col min="5922" max="5934" width="4.7109375" style="29" customWidth="1"/>
    <col min="5935" max="6144" width="11.42578125" style="29"/>
    <col min="6145" max="6145" width="0.7109375" style="29" customWidth="1"/>
    <col min="6146" max="6146" width="6.5703125" style="29" customWidth="1"/>
    <col min="6147" max="6147" width="13.5703125" style="29" customWidth="1"/>
    <col min="6148" max="6148" width="13.42578125" style="29" customWidth="1"/>
    <col min="6149" max="6150" width="12.5703125" style="29" customWidth="1"/>
    <col min="6151" max="6151" width="14.7109375" style="29" customWidth="1"/>
    <col min="6152" max="6152" width="20.7109375" style="29" customWidth="1"/>
    <col min="6153" max="6153" width="12.5703125" style="29" customWidth="1"/>
    <col min="6154" max="6154" width="13" style="29" customWidth="1"/>
    <col min="6155" max="6155" width="16" style="29" customWidth="1"/>
    <col min="6156" max="6156" width="6.42578125" style="29" customWidth="1"/>
    <col min="6157" max="6157" width="16" style="29" customWidth="1"/>
    <col min="6158" max="6158" width="2.7109375" style="29" customWidth="1"/>
    <col min="6159" max="6159" width="0.7109375" style="29" customWidth="1"/>
    <col min="6160" max="6160" width="11.42578125" style="29"/>
    <col min="6161" max="6161" width="15.42578125" style="29" customWidth="1"/>
    <col min="6162" max="6164" width="14.7109375" style="29" customWidth="1"/>
    <col min="6165" max="6165" width="0.7109375" style="29" customWidth="1"/>
    <col min="6166" max="6166" width="11.42578125" style="29"/>
    <col min="6167" max="6167" width="15.7109375" style="29" customWidth="1"/>
    <col min="6168" max="6169" width="14.7109375" style="29" customWidth="1"/>
    <col min="6170" max="6170" width="3.28515625" style="29" customWidth="1"/>
    <col min="6171" max="6171" width="20.28515625" style="29" customWidth="1"/>
    <col min="6172" max="6172" width="3.28515625" style="29" customWidth="1"/>
    <col min="6173" max="6177" width="11.42578125" style="29"/>
    <col min="6178" max="6190" width="4.7109375" style="29" customWidth="1"/>
    <col min="6191" max="6400" width="11.42578125" style="29"/>
    <col min="6401" max="6401" width="0.7109375" style="29" customWidth="1"/>
    <col min="6402" max="6402" width="6.5703125" style="29" customWidth="1"/>
    <col min="6403" max="6403" width="13.5703125" style="29" customWidth="1"/>
    <col min="6404" max="6404" width="13.42578125" style="29" customWidth="1"/>
    <col min="6405" max="6406" width="12.5703125" style="29" customWidth="1"/>
    <col min="6407" max="6407" width="14.7109375" style="29" customWidth="1"/>
    <col min="6408" max="6408" width="20.7109375" style="29" customWidth="1"/>
    <col min="6409" max="6409" width="12.5703125" style="29" customWidth="1"/>
    <col min="6410" max="6410" width="13" style="29" customWidth="1"/>
    <col min="6411" max="6411" width="16" style="29" customWidth="1"/>
    <col min="6412" max="6412" width="6.42578125" style="29" customWidth="1"/>
    <col min="6413" max="6413" width="16" style="29" customWidth="1"/>
    <col min="6414" max="6414" width="2.7109375" style="29" customWidth="1"/>
    <col min="6415" max="6415" width="0.7109375" style="29" customWidth="1"/>
    <col min="6416" max="6416" width="11.42578125" style="29"/>
    <col min="6417" max="6417" width="15.42578125" style="29" customWidth="1"/>
    <col min="6418" max="6420" width="14.7109375" style="29" customWidth="1"/>
    <col min="6421" max="6421" width="0.7109375" style="29" customWidth="1"/>
    <col min="6422" max="6422" width="11.42578125" style="29"/>
    <col min="6423" max="6423" width="15.7109375" style="29" customWidth="1"/>
    <col min="6424" max="6425" width="14.7109375" style="29" customWidth="1"/>
    <col min="6426" max="6426" width="3.28515625" style="29" customWidth="1"/>
    <col min="6427" max="6427" width="20.28515625" style="29" customWidth="1"/>
    <col min="6428" max="6428" width="3.28515625" style="29" customWidth="1"/>
    <col min="6429" max="6433" width="11.42578125" style="29"/>
    <col min="6434" max="6446" width="4.7109375" style="29" customWidth="1"/>
    <col min="6447" max="6656" width="11.42578125" style="29"/>
    <col min="6657" max="6657" width="0.7109375" style="29" customWidth="1"/>
    <col min="6658" max="6658" width="6.5703125" style="29" customWidth="1"/>
    <col min="6659" max="6659" width="13.5703125" style="29" customWidth="1"/>
    <col min="6660" max="6660" width="13.42578125" style="29" customWidth="1"/>
    <col min="6661" max="6662" width="12.5703125" style="29" customWidth="1"/>
    <col min="6663" max="6663" width="14.7109375" style="29" customWidth="1"/>
    <col min="6664" max="6664" width="20.7109375" style="29" customWidth="1"/>
    <col min="6665" max="6665" width="12.5703125" style="29" customWidth="1"/>
    <col min="6666" max="6666" width="13" style="29" customWidth="1"/>
    <col min="6667" max="6667" width="16" style="29" customWidth="1"/>
    <col min="6668" max="6668" width="6.42578125" style="29" customWidth="1"/>
    <col min="6669" max="6669" width="16" style="29" customWidth="1"/>
    <col min="6670" max="6670" width="2.7109375" style="29" customWidth="1"/>
    <col min="6671" max="6671" width="0.7109375" style="29" customWidth="1"/>
    <col min="6672" max="6672" width="11.42578125" style="29"/>
    <col min="6673" max="6673" width="15.42578125" style="29" customWidth="1"/>
    <col min="6674" max="6676" width="14.7109375" style="29" customWidth="1"/>
    <col min="6677" max="6677" width="0.7109375" style="29" customWidth="1"/>
    <col min="6678" max="6678" width="11.42578125" style="29"/>
    <col min="6679" max="6679" width="15.7109375" style="29" customWidth="1"/>
    <col min="6680" max="6681" width="14.7109375" style="29" customWidth="1"/>
    <col min="6682" max="6682" width="3.28515625" style="29" customWidth="1"/>
    <col min="6683" max="6683" width="20.28515625" style="29" customWidth="1"/>
    <col min="6684" max="6684" width="3.28515625" style="29" customWidth="1"/>
    <col min="6685" max="6689" width="11.42578125" style="29"/>
    <col min="6690" max="6702" width="4.7109375" style="29" customWidth="1"/>
    <col min="6703" max="6912" width="11.42578125" style="29"/>
    <col min="6913" max="6913" width="0.7109375" style="29" customWidth="1"/>
    <col min="6914" max="6914" width="6.5703125" style="29" customWidth="1"/>
    <col min="6915" max="6915" width="13.5703125" style="29" customWidth="1"/>
    <col min="6916" max="6916" width="13.42578125" style="29" customWidth="1"/>
    <col min="6917" max="6918" width="12.5703125" style="29" customWidth="1"/>
    <col min="6919" max="6919" width="14.7109375" style="29" customWidth="1"/>
    <col min="6920" max="6920" width="20.7109375" style="29" customWidth="1"/>
    <col min="6921" max="6921" width="12.5703125" style="29" customWidth="1"/>
    <col min="6922" max="6922" width="13" style="29" customWidth="1"/>
    <col min="6923" max="6923" width="16" style="29" customWidth="1"/>
    <col min="6924" max="6924" width="6.42578125" style="29" customWidth="1"/>
    <col min="6925" max="6925" width="16" style="29" customWidth="1"/>
    <col min="6926" max="6926" width="2.7109375" style="29" customWidth="1"/>
    <col min="6927" max="6927" width="0.7109375" style="29" customWidth="1"/>
    <col min="6928" max="6928" width="11.42578125" style="29"/>
    <col min="6929" max="6929" width="15.42578125" style="29" customWidth="1"/>
    <col min="6930" max="6932" width="14.7109375" style="29" customWidth="1"/>
    <col min="6933" max="6933" width="0.7109375" style="29" customWidth="1"/>
    <col min="6934" max="6934" width="11.42578125" style="29"/>
    <col min="6935" max="6935" width="15.7109375" style="29" customWidth="1"/>
    <col min="6936" max="6937" width="14.7109375" style="29" customWidth="1"/>
    <col min="6938" max="6938" width="3.28515625" style="29" customWidth="1"/>
    <col min="6939" max="6939" width="20.28515625" style="29" customWidth="1"/>
    <col min="6940" max="6940" width="3.28515625" style="29" customWidth="1"/>
    <col min="6941" max="6945" width="11.42578125" style="29"/>
    <col min="6946" max="6958" width="4.7109375" style="29" customWidth="1"/>
    <col min="6959" max="7168" width="11.42578125" style="29"/>
    <col min="7169" max="7169" width="0.7109375" style="29" customWidth="1"/>
    <col min="7170" max="7170" width="6.5703125" style="29" customWidth="1"/>
    <col min="7171" max="7171" width="13.5703125" style="29" customWidth="1"/>
    <col min="7172" max="7172" width="13.42578125" style="29" customWidth="1"/>
    <col min="7173" max="7174" width="12.5703125" style="29" customWidth="1"/>
    <col min="7175" max="7175" width="14.7109375" style="29" customWidth="1"/>
    <col min="7176" max="7176" width="20.7109375" style="29" customWidth="1"/>
    <col min="7177" max="7177" width="12.5703125" style="29" customWidth="1"/>
    <col min="7178" max="7178" width="13" style="29" customWidth="1"/>
    <col min="7179" max="7179" width="16" style="29" customWidth="1"/>
    <col min="7180" max="7180" width="6.42578125" style="29" customWidth="1"/>
    <col min="7181" max="7181" width="16" style="29" customWidth="1"/>
    <col min="7182" max="7182" width="2.7109375" style="29" customWidth="1"/>
    <col min="7183" max="7183" width="0.7109375" style="29" customWidth="1"/>
    <col min="7184" max="7184" width="11.42578125" style="29"/>
    <col min="7185" max="7185" width="15.42578125" style="29" customWidth="1"/>
    <col min="7186" max="7188" width="14.7109375" style="29" customWidth="1"/>
    <col min="7189" max="7189" width="0.7109375" style="29" customWidth="1"/>
    <col min="7190" max="7190" width="11.42578125" style="29"/>
    <col min="7191" max="7191" width="15.7109375" style="29" customWidth="1"/>
    <col min="7192" max="7193" width="14.7109375" style="29" customWidth="1"/>
    <col min="7194" max="7194" width="3.28515625" style="29" customWidth="1"/>
    <col min="7195" max="7195" width="20.28515625" style="29" customWidth="1"/>
    <col min="7196" max="7196" width="3.28515625" style="29" customWidth="1"/>
    <col min="7197" max="7201" width="11.42578125" style="29"/>
    <col min="7202" max="7214" width="4.7109375" style="29" customWidth="1"/>
    <col min="7215" max="7424" width="11.42578125" style="29"/>
    <col min="7425" max="7425" width="0.7109375" style="29" customWidth="1"/>
    <col min="7426" max="7426" width="6.5703125" style="29" customWidth="1"/>
    <col min="7427" max="7427" width="13.5703125" style="29" customWidth="1"/>
    <col min="7428" max="7428" width="13.42578125" style="29" customWidth="1"/>
    <col min="7429" max="7430" width="12.5703125" style="29" customWidth="1"/>
    <col min="7431" max="7431" width="14.7109375" style="29" customWidth="1"/>
    <col min="7432" max="7432" width="20.7109375" style="29" customWidth="1"/>
    <col min="7433" max="7433" width="12.5703125" style="29" customWidth="1"/>
    <col min="7434" max="7434" width="13" style="29" customWidth="1"/>
    <col min="7435" max="7435" width="16" style="29" customWidth="1"/>
    <col min="7436" max="7436" width="6.42578125" style="29" customWidth="1"/>
    <col min="7437" max="7437" width="16" style="29" customWidth="1"/>
    <col min="7438" max="7438" width="2.7109375" style="29" customWidth="1"/>
    <col min="7439" max="7439" width="0.7109375" style="29" customWidth="1"/>
    <col min="7440" max="7440" width="11.42578125" style="29"/>
    <col min="7441" max="7441" width="15.42578125" style="29" customWidth="1"/>
    <col min="7442" max="7444" width="14.7109375" style="29" customWidth="1"/>
    <col min="7445" max="7445" width="0.7109375" style="29" customWidth="1"/>
    <col min="7446" max="7446" width="11.42578125" style="29"/>
    <col min="7447" max="7447" width="15.7109375" style="29" customWidth="1"/>
    <col min="7448" max="7449" width="14.7109375" style="29" customWidth="1"/>
    <col min="7450" max="7450" width="3.28515625" style="29" customWidth="1"/>
    <col min="7451" max="7451" width="20.28515625" style="29" customWidth="1"/>
    <col min="7452" max="7452" width="3.28515625" style="29" customWidth="1"/>
    <col min="7453" max="7457" width="11.42578125" style="29"/>
    <col min="7458" max="7470" width="4.7109375" style="29" customWidth="1"/>
    <col min="7471" max="7680" width="11.42578125" style="29"/>
    <col min="7681" max="7681" width="0.7109375" style="29" customWidth="1"/>
    <col min="7682" max="7682" width="6.5703125" style="29" customWidth="1"/>
    <col min="7683" max="7683" width="13.5703125" style="29" customWidth="1"/>
    <col min="7684" max="7684" width="13.42578125" style="29" customWidth="1"/>
    <col min="7685" max="7686" width="12.5703125" style="29" customWidth="1"/>
    <col min="7687" max="7687" width="14.7109375" style="29" customWidth="1"/>
    <col min="7688" max="7688" width="20.7109375" style="29" customWidth="1"/>
    <col min="7689" max="7689" width="12.5703125" style="29" customWidth="1"/>
    <col min="7690" max="7690" width="13" style="29" customWidth="1"/>
    <col min="7691" max="7691" width="16" style="29" customWidth="1"/>
    <col min="7692" max="7692" width="6.42578125" style="29" customWidth="1"/>
    <col min="7693" max="7693" width="16" style="29" customWidth="1"/>
    <col min="7694" max="7694" width="2.7109375" style="29" customWidth="1"/>
    <col min="7695" max="7695" width="0.7109375" style="29" customWidth="1"/>
    <col min="7696" max="7696" width="11.42578125" style="29"/>
    <col min="7697" max="7697" width="15.42578125" style="29" customWidth="1"/>
    <col min="7698" max="7700" width="14.7109375" style="29" customWidth="1"/>
    <col min="7701" max="7701" width="0.7109375" style="29" customWidth="1"/>
    <col min="7702" max="7702" width="11.42578125" style="29"/>
    <col min="7703" max="7703" width="15.7109375" style="29" customWidth="1"/>
    <col min="7704" max="7705" width="14.7109375" style="29" customWidth="1"/>
    <col min="7706" max="7706" width="3.28515625" style="29" customWidth="1"/>
    <col min="7707" max="7707" width="20.28515625" style="29" customWidth="1"/>
    <col min="7708" max="7708" width="3.28515625" style="29" customWidth="1"/>
    <col min="7709" max="7713" width="11.42578125" style="29"/>
    <col min="7714" max="7726" width="4.7109375" style="29" customWidth="1"/>
    <col min="7727" max="7936" width="11.42578125" style="29"/>
    <col min="7937" max="7937" width="0.7109375" style="29" customWidth="1"/>
    <col min="7938" max="7938" width="6.5703125" style="29" customWidth="1"/>
    <col min="7939" max="7939" width="13.5703125" style="29" customWidth="1"/>
    <col min="7940" max="7940" width="13.42578125" style="29" customWidth="1"/>
    <col min="7941" max="7942" width="12.5703125" style="29" customWidth="1"/>
    <col min="7943" max="7943" width="14.7109375" style="29" customWidth="1"/>
    <col min="7944" max="7944" width="20.7109375" style="29" customWidth="1"/>
    <col min="7945" max="7945" width="12.5703125" style="29" customWidth="1"/>
    <col min="7946" max="7946" width="13" style="29" customWidth="1"/>
    <col min="7947" max="7947" width="16" style="29" customWidth="1"/>
    <col min="7948" max="7948" width="6.42578125" style="29" customWidth="1"/>
    <col min="7949" max="7949" width="16" style="29" customWidth="1"/>
    <col min="7950" max="7950" width="2.7109375" style="29" customWidth="1"/>
    <col min="7951" max="7951" width="0.7109375" style="29" customWidth="1"/>
    <col min="7952" max="7952" width="11.42578125" style="29"/>
    <col min="7953" max="7953" width="15.42578125" style="29" customWidth="1"/>
    <col min="7954" max="7956" width="14.7109375" style="29" customWidth="1"/>
    <col min="7957" max="7957" width="0.7109375" style="29" customWidth="1"/>
    <col min="7958" max="7958" width="11.42578125" style="29"/>
    <col min="7959" max="7959" width="15.7109375" style="29" customWidth="1"/>
    <col min="7960" max="7961" width="14.7109375" style="29" customWidth="1"/>
    <col min="7962" max="7962" width="3.28515625" style="29" customWidth="1"/>
    <col min="7963" max="7963" width="20.28515625" style="29" customWidth="1"/>
    <col min="7964" max="7964" width="3.28515625" style="29" customWidth="1"/>
    <col min="7965" max="7969" width="11.42578125" style="29"/>
    <col min="7970" max="7982" width="4.7109375" style="29" customWidth="1"/>
    <col min="7983" max="8192" width="11.42578125" style="29"/>
    <col min="8193" max="8193" width="0.7109375" style="29" customWidth="1"/>
    <col min="8194" max="8194" width="6.5703125" style="29" customWidth="1"/>
    <col min="8195" max="8195" width="13.5703125" style="29" customWidth="1"/>
    <col min="8196" max="8196" width="13.42578125" style="29" customWidth="1"/>
    <col min="8197" max="8198" width="12.5703125" style="29" customWidth="1"/>
    <col min="8199" max="8199" width="14.7109375" style="29" customWidth="1"/>
    <col min="8200" max="8200" width="20.7109375" style="29" customWidth="1"/>
    <col min="8201" max="8201" width="12.5703125" style="29" customWidth="1"/>
    <col min="8202" max="8202" width="13" style="29" customWidth="1"/>
    <col min="8203" max="8203" width="16" style="29" customWidth="1"/>
    <col min="8204" max="8204" width="6.42578125" style="29" customWidth="1"/>
    <col min="8205" max="8205" width="16" style="29" customWidth="1"/>
    <col min="8206" max="8206" width="2.7109375" style="29" customWidth="1"/>
    <col min="8207" max="8207" width="0.7109375" style="29" customWidth="1"/>
    <col min="8208" max="8208" width="11.42578125" style="29"/>
    <col min="8209" max="8209" width="15.42578125" style="29" customWidth="1"/>
    <col min="8210" max="8212" width="14.7109375" style="29" customWidth="1"/>
    <col min="8213" max="8213" width="0.7109375" style="29" customWidth="1"/>
    <col min="8214" max="8214" width="11.42578125" style="29"/>
    <col min="8215" max="8215" width="15.7109375" style="29" customWidth="1"/>
    <col min="8216" max="8217" width="14.7109375" style="29" customWidth="1"/>
    <col min="8218" max="8218" width="3.28515625" style="29" customWidth="1"/>
    <col min="8219" max="8219" width="20.28515625" style="29" customWidth="1"/>
    <col min="8220" max="8220" width="3.28515625" style="29" customWidth="1"/>
    <col min="8221" max="8225" width="11.42578125" style="29"/>
    <col min="8226" max="8238" width="4.7109375" style="29" customWidth="1"/>
    <col min="8239" max="8448" width="11.42578125" style="29"/>
    <col min="8449" max="8449" width="0.7109375" style="29" customWidth="1"/>
    <col min="8450" max="8450" width="6.5703125" style="29" customWidth="1"/>
    <col min="8451" max="8451" width="13.5703125" style="29" customWidth="1"/>
    <col min="8452" max="8452" width="13.42578125" style="29" customWidth="1"/>
    <col min="8453" max="8454" width="12.5703125" style="29" customWidth="1"/>
    <col min="8455" max="8455" width="14.7109375" style="29" customWidth="1"/>
    <col min="8456" max="8456" width="20.7109375" style="29" customWidth="1"/>
    <col min="8457" max="8457" width="12.5703125" style="29" customWidth="1"/>
    <col min="8458" max="8458" width="13" style="29" customWidth="1"/>
    <col min="8459" max="8459" width="16" style="29" customWidth="1"/>
    <col min="8460" max="8460" width="6.42578125" style="29" customWidth="1"/>
    <col min="8461" max="8461" width="16" style="29" customWidth="1"/>
    <col min="8462" max="8462" width="2.7109375" style="29" customWidth="1"/>
    <col min="8463" max="8463" width="0.7109375" style="29" customWidth="1"/>
    <col min="8464" max="8464" width="11.42578125" style="29"/>
    <col min="8465" max="8465" width="15.42578125" style="29" customWidth="1"/>
    <col min="8466" max="8468" width="14.7109375" style="29" customWidth="1"/>
    <col min="8469" max="8469" width="0.7109375" style="29" customWidth="1"/>
    <col min="8470" max="8470" width="11.42578125" style="29"/>
    <col min="8471" max="8471" width="15.7109375" style="29" customWidth="1"/>
    <col min="8472" max="8473" width="14.7109375" style="29" customWidth="1"/>
    <col min="8474" max="8474" width="3.28515625" style="29" customWidth="1"/>
    <col min="8475" max="8475" width="20.28515625" style="29" customWidth="1"/>
    <col min="8476" max="8476" width="3.28515625" style="29" customWidth="1"/>
    <col min="8477" max="8481" width="11.42578125" style="29"/>
    <col min="8482" max="8494" width="4.7109375" style="29" customWidth="1"/>
    <col min="8495" max="8704" width="11.42578125" style="29"/>
    <col min="8705" max="8705" width="0.7109375" style="29" customWidth="1"/>
    <col min="8706" max="8706" width="6.5703125" style="29" customWidth="1"/>
    <col min="8707" max="8707" width="13.5703125" style="29" customWidth="1"/>
    <col min="8708" max="8708" width="13.42578125" style="29" customWidth="1"/>
    <col min="8709" max="8710" width="12.5703125" style="29" customWidth="1"/>
    <col min="8711" max="8711" width="14.7109375" style="29" customWidth="1"/>
    <col min="8712" max="8712" width="20.7109375" style="29" customWidth="1"/>
    <col min="8713" max="8713" width="12.5703125" style="29" customWidth="1"/>
    <col min="8714" max="8714" width="13" style="29" customWidth="1"/>
    <col min="8715" max="8715" width="16" style="29" customWidth="1"/>
    <col min="8716" max="8716" width="6.42578125" style="29" customWidth="1"/>
    <col min="8717" max="8717" width="16" style="29" customWidth="1"/>
    <col min="8718" max="8718" width="2.7109375" style="29" customWidth="1"/>
    <col min="8719" max="8719" width="0.7109375" style="29" customWidth="1"/>
    <col min="8720" max="8720" width="11.42578125" style="29"/>
    <col min="8721" max="8721" width="15.42578125" style="29" customWidth="1"/>
    <col min="8722" max="8724" width="14.7109375" style="29" customWidth="1"/>
    <col min="8725" max="8725" width="0.7109375" style="29" customWidth="1"/>
    <col min="8726" max="8726" width="11.42578125" style="29"/>
    <col min="8727" max="8727" width="15.7109375" style="29" customWidth="1"/>
    <col min="8728" max="8729" width="14.7109375" style="29" customWidth="1"/>
    <col min="8730" max="8730" width="3.28515625" style="29" customWidth="1"/>
    <col min="8731" max="8731" width="20.28515625" style="29" customWidth="1"/>
    <col min="8732" max="8732" width="3.28515625" style="29" customWidth="1"/>
    <col min="8733" max="8737" width="11.42578125" style="29"/>
    <col min="8738" max="8750" width="4.7109375" style="29" customWidth="1"/>
    <col min="8751" max="8960" width="11.42578125" style="29"/>
    <col min="8961" max="8961" width="0.7109375" style="29" customWidth="1"/>
    <col min="8962" max="8962" width="6.5703125" style="29" customWidth="1"/>
    <col min="8963" max="8963" width="13.5703125" style="29" customWidth="1"/>
    <col min="8964" max="8964" width="13.42578125" style="29" customWidth="1"/>
    <col min="8965" max="8966" width="12.5703125" style="29" customWidth="1"/>
    <col min="8967" max="8967" width="14.7109375" style="29" customWidth="1"/>
    <col min="8968" max="8968" width="20.7109375" style="29" customWidth="1"/>
    <col min="8969" max="8969" width="12.5703125" style="29" customWidth="1"/>
    <col min="8970" max="8970" width="13" style="29" customWidth="1"/>
    <col min="8971" max="8971" width="16" style="29" customWidth="1"/>
    <col min="8972" max="8972" width="6.42578125" style="29" customWidth="1"/>
    <col min="8973" max="8973" width="16" style="29" customWidth="1"/>
    <col min="8974" max="8974" width="2.7109375" style="29" customWidth="1"/>
    <col min="8975" max="8975" width="0.7109375" style="29" customWidth="1"/>
    <col min="8976" max="8976" width="11.42578125" style="29"/>
    <col min="8977" max="8977" width="15.42578125" style="29" customWidth="1"/>
    <col min="8978" max="8980" width="14.7109375" style="29" customWidth="1"/>
    <col min="8981" max="8981" width="0.7109375" style="29" customWidth="1"/>
    <col min="8982" max="8982" width="11.42578125" style="29"/>
    <col min="8983" max="8983" width="15.7109375" style="29" customWidth="1"/>
    <col min="8984" max="8985" width="14.7109375" style="29" customWidth="1"/>
    <col min="8986" max="8986" width="3.28515625" style="29" customWidth="1"/>
    <col min="8987" max="8987" width="20.28515625" style="29" customWidth="1"/>
    <col min="8988" max="8988" width="3.28515625" style="29" customWidth="1"/>
    <col min="8989" max="8993" width="11.42578125" style="29"/>
    <col min="8994" max="9006" width="4.7109375" style="29" customWidth="1"/>
    <col min="9007" max="9216" width="11.42578125" style="29"/>
    <col min="9217" max="9217" width="0.7109375" style="29" customWidth="1"/>
    <col min="9218" max="9218" width="6.5703125" style="29" customWidth="1"/>
    <col min="9219" max="9219" width="13.5703125" style="29" customWidth="1"/>
    <col min="9220" max="9220" width="13.42578125" style="29" customWidth="1"/>
    <col min="9221" max="9222" width="12.5703125" style="29" customWidth="1"/>
    <col min="9223" max="9223" width="14.7109375" style="29" customWidth="1"/>
    <col min="9224" max="9224" width="20.7109375" style="29" customWidth="1"/>
    <col min="9225" max="9225" width="12.5703125" style="29" customWidth="1"/>
    <col min="9226" max="9226" width="13" style="29" customWidth="1"/>
    <col min="9227" max="9227" width="16" style="29" customWidth="1"/>
    <col min="9228" max="9228" width="6.42578125" style="29" customWidth="1"/>
    <col min="9229" max="9229" width="16" style="29" customWidth="1"/>
    <col min="9230" max="9230" width="2.7109375" style="29" customWidth="1"/>
    <col min="9231" max="9231" width="0.7109375" style="29" customWidth="1"/>
    <col min="9232" max="9232" width="11.42578125" style="29"/>
    <col min="9233" max="9233" width="15.42578125" style="29" customWidth="1"/>
    <col min="9234" max="9236" width="14.7109375" style="29" customWidth="1"/>
    <col min="9237" max="9237" width="0.7109375" style="29" customWidth="1"/>
    <col min="9238" max="9238" width="11.42578125" style="29"/>
    <col min="9239" max="9239" width="15.7109375" style="29" customWidth="1"/>
    <col min="9240" max="9241" width="14.7109375" style="29" customWidth="1"/>
    <col min="9242" max="9242" width="3.28515625" style="29" customWidth="1"/>
    <col min="9243" max="9243" width="20.28515625" style="29" customWidth="1"/>
    <col min="9244" max="9244" width="3.28515625" style="29" customWidth="1"/>
    <col min="9245" max="9249" width="11.42578125" style="29"/>
    <col min="9250" max="9262" width="4.7109375" style="29" customWidth="1"/>
    <col min="9263" max="9472" width="11.42578125" style="29"/>
    <col min="9473" max="9473" width="0.7109375" style="29" customWidth="1"/>
    <col min="9474" max="9474" width="6.5703125" style="29" customWidth="1"/>
    <col min="9475" max="9475" width="13.5703125" style="29" customWidth="1"/>
    <col min="9476" max="9476" width="13.42578125" style="29" customWidth="1"/>
    <col min="9477" max="9478" width="12.5703125" style="29" customWidth="1"/>
    <col min="9479" max="9479" width="14.7109375" style="29" customWidth="1"/>
    <col min="9480" max="9480" width="20.7109375" style="29" customWidth="1"/>
    <col min="9481" max="9481" width="12.5703125" style="29" customWidth="1"/>
    <col min="9482" max="9482" width="13" style="29" customWidth="1"/>
    <col min="9483" max="9483" width="16" style="29" customWidth="1"/>
    <col min="9484" max="9484" width="6.42578125" style="29" customWidth="1"/>
    <col min="9485" max="9485" width="16" style="29" customWidth="1"/>
    <col min="9486" max="9486" width="2.7109375" style="29" customWidth="1"/>
    <col min="9487" max="9487" width="0.7109375" style="29" customWidth="1"/>
    <col min="9488" max="9488" width="11.42578125" style="29"/>
    <col min="9489" max="9489" width="15.42578125" style="29" customWidth="1"/>
    <col min="9490" max="9492" width="14.7109375" style="29" customWidth="1"/>
    <col min="9493" max="9493" width="0.7109375" style="29" customWidth="1"/>
    <col min="9494" max="9494" width="11.42578125" style="29"/>
    <col min="9495" max="9495" width="15.7109375" style="29" customWidth="1"/>
    <col min="9496" max="9497" width="14.7109375" style="29" customWidth="1"/>
    <col min="9498" max="9498" width="3.28515625" style="29" customWidth="1"/>
    <col min="9499" max="9499" width="20.28515625" style="29" customWidth="1"/>
    <col min="9500" max="9500" width="3.28515625" style="29" customWidth="1"/>
    <col min="9501" max="9505" width="11.42578125" style="29"/>
    <col min="9506" max="9518" width="4.7109375" style="29" customWidth="1"/>
    <col min="9519" max="9728" width="11.42578125" style="29"/>
    <col min="9729" max="9729" width="0.7109375" style="29" customWidth="1"/>
    <col min="9730" max="9730" width="6.5703125" style="29" customWidth="1"/>
    <col min="9731" max="9731" width="13.5703125" style="29" customWidth="1"/>
    <col min="9732" max="9732" width="13.42578125" style="29" customWidth="1"/>
    <col min="9733" max="9734" width="12.5703125" style="29" customWidth="1"/>
    <col min="9735" max="9735" width="14.7109375" style="29" customWidth="1"/>
    <col min="9736" max="9736" width="20.7109375" style="29" customWidth="1"/>
    <col min="9737" max="9737" width="12.5703125" style="29" customWidth="1"/>
    <col min="9738" max="9738" width="13" style="29" customWidth="1"/>
    <col min="9739" max="9739" width="16" style="29" customWidth="1"/>
    <col min="9740" max="9740" width="6.42578125" style="29" customWidth="1"/>
    <col min="9741" max="9741" width="16" style="29" customWidth="1"/>
    <col min="9742" max="9742" width="2.7109375" style="29" customWidth="1"/>
    <col min="9743" max="9743" width="0.7109375" style="29" customWidth="1"/>
    <col min="9744" max="9744" width="11.42578125" style="29"/>
    <col min="9745" max="9745" width="15.42578125" style="29" customWidth="1"/>
    <col min="9746" max="9748" width="14.7109375" style="29" customWidth="1"/>
    <col min="9749" max="9749" width="0.7109375" style="29" customWidth="1"/>
    <col min="9750" max="9750" width="11.42578125" style="29"/>
    <col min="9751" max="9751" width="15.7109375" style="29" customWidth="1"/>
    <col min="9752" max="9753" width="14.7109375" style="29" customWidth="1"/>
    <col min="9754" max="9754" width="3.28515625" style="29" customWidth="1"/>
    <col min="9755" max="9755" width="20.28515625" style="29" customWidth="1"/>
    <col min="9756" max="9756" width="3.28515625" style="29" customWidth="1"/>
    <col min="9757" max="9761" width="11.42578125" style="29"/>
    <col min="9762" max="9774" width="4.7109375" style="29" customWidth="1"/>
    <col min="9775" max="9984" width="11.42578125" style="29"/>
    <col min="9985" max="9985" width="0.7109375" style="29" customWidth="1"/>
    <col min="9986" max="9986" width="6.5703125" style="29" customWidth="1"/>
    <col min="9987" max="9987" width="13.5703125" style="29" customWidth="1"/>
    <col min="9988" max="9988" width="13.42578125" style="29" customWidth="1"/>
    <col min="9989" max="9990" width="12.5703125" style="29" customWidth="1"/>
    <col min="9991" max="9991" width="14.7109375" style="29" customWidth="1"/>
    <col min="9992" max="9992" width="20.7109375" style="29" customWidth="1"/>
    <col min="9993" max="9993" width="12.5703125" style="29" customWidth="1"/>
    <col min="9994" max="9994" width="13" style="29" customWidth="1"/>
    <col min="9995" max="9995" width="16" style="29" customWidth="1"/>
    <col min="9996" max="9996" width="6.42578125" style="29" customWidth="1"/>
    <col min="9997" max="9997" width="16" style="29" customWidth="1"/>
    <col min="9998" max="9998" width="2.7109375" style="29" customWidth="1"/>
    <col min="9999" max="9999" width="0.7109375" style="29" customWidth="1"/>
    <col min="10000" max="10000" width="11.42578125" style="29"/>
    <col min="10001" max="10001" width="15.42578125" style="29" customWidth="1"/>
    <col min="10002" max="10004" width="14.7109375" style="29" customWidth="1"/>
    <col min="10005" max="10005" width="0.7109375" style="29" customWidth="1"/>
    <col min="10006" max="10006" width="11.42578125" style="29"/>
    <col min="10007" max="10007" width="15.7109375" style="29" customWidth="1"/>
    <col min="10008" max="10009" width="14.7109375" style="29" customWidth="1"/>
    <col min="10010" max="10010" width="3.28515625" style="29" customWidth="1"/>
    <col min="10011" max="10011" width="20.28515625" style="29" customWidth="1"/>
    <col min="10012" max="10012" width="3.28515625" style="29" customWidth="1"/>
    <col min="10013" max="10017" width="11.42578125" style="29"/>
    <col min="10018" max="10030" width="4.7109375" style="29" customWidth="1"/>
    <col min="10031" max="10240" width="11.42578125" style="29"/>
    <col min="10241" max="10241" width="0.7109375" style="29" customWidth="1"/>
    <col min="10242" max="10242" width="6.5703125" style="29" customWidth="1"/>
    <col min="10243" max="10243" width="13.5703125" style="29" customWidth="1"/>
    <col min="10244" max="10244" width="13.42578125" style="29" customWidth="1"/>
    <col min="10245" max="10246" width="12.5703125" style="29" customWidth="1"/>
    <col min="10247" max="10247" width="14.7109375" style="29" customWidth="1"/>
    <col min="10248" max="10248" width="20.7109375" style="29" customWidth="1"/>
    <col min="10249" max="10249" width="12.5703125" style="29" customWidth="1"/>
    <col min="10250" max="10250" width="13" style="29" customWidth="1"/>
    <col min="10251" max="10251" width="16" style="29" customWidth="1"/>
    <col min="10252" max="10252" width="6.42578125" style="29" customWidth="1"/>
    <col min="10253" max="10253" width="16" style="29" customWidth="1"/>
    <col min="10254" max="10254" width="2.7109375" style="29" customWidth="1"/>
    <col min="10255" max="10255" width="0.7109375" style="29" customWidth="1"/>
    <col min="10256" max="10256" width="11.42578125" style="29"/>
    <col min="10257" max="10257" width="15.42578125" style="29" customWidth="1"/>
    <col min="10258" max="10260" width="14.7109375" style="29" customWidth="1"/>
    <col min="10261" max="10261" width="0.7109375" style="29" customWidth="1"/>
    <col min="10262" max="10262" width="11.42578125" style="29"/>
    <col min="10263" max="10263" width="15.7109375" style="29" customWidth="1"/>
    <col min="10264" max="10265" width="14.7109375" style="29" customWidth="1"/>
    <col min="10266" max="10266" width="3.28515625" style="29" customWidth="1"/>
    <col min="10267" max="10267" width="20.28515625" style="29" customWidth="1"/>
    <col min="10268" max="10268" width="3.28515625" style="29" customWidth="1"/>
    <col min="10269" max="10273" width="11.42578125" style="29"/>
    <col min="10274" max="10286" width="4.7109375" style="29" customWidth="1"/>
    <col min="10287" max="10496" width="11.42578125" style="29"/>
    <col min="10497" max="10497" width="0.7109375" style="29" customWidth="1"/>
    <col min="10498" max="10498" width="6.5703125" style="29" customWidth="1"/>
    <col min="10499" max="10499" width="13.5703125" style="29" customWidth="1"/>
    <col min="10500" max="10500" width="13.42578125" style="29" customWidth="1"/>
    <col min="10501" max="10502" width="12.5703125" style="29" customWidth="1"/>
    <col min="10503" max="10503" width="14.7109375" style="29" customWidth="1"/>
    <col min="10504" max="10504" width="20.7109375" style="29" customWidth="1"/>
    <col min="10505" max="10505" width="12.5703125" style="29" customWidth="1"/>
    <col min="10506" max="10506" width="13" style="29" customWidth="1"/>
    <col min="10507" max="10507" width="16" style="29" customWidth="1"/>
    <col min="10508" max="10508" width="6.42578125" style="29" customWidth="1"/>
    <col min="10509" max="10509" width="16" style="29" customWidth="1"/>
    <col min="10510" max="10510" width="2.7109375" style="29" customWidth="1"/>
    <col min="10511" max="10511" width="0.7109375" style="29" customWidth="1"/>
    <col min="10512" max="10512" width="11.42578125" style="29"/>
    <col min="10513" max="10513" width="15.42578125" style="29" customWidth="1"/>
    <col min="10514" max="10516" width="14.7109375" style="29" customWidth="1"/>
    <col min="10517" max="10517" width="0.7109375" style="29" customWidth="1"/>
    <col min="10518" max="10518" width="11.42578125" style="29"/>
    <col min="10519" max="10519" width="15.7109375" style="29" customWidth="1"/>
    <col min="10520" max="10521" width="14.7109375" style="29" customWidth="1"/>
    <col min="10522" max="10522" width="3.28515625" style="29" customWidth="1"/>
    <col min="10523" max="10523" width="20.28515625" style="29" customWidth="1"/>
    <col min="10524" max="10524" width="3.28515625" style="29" customWidth="1"/>
    <col min="10525" max="10529" width="11.42578125" style="29"/>
    <col min="10530" max="10542" width="4.7109375" style="29" customWidth="1"/>
    <col min="10543" max="10752" width="11.42578125" style="29"/>
    <col min="10753" max="10753" width="0.7109375" style="29" customWidth="1"/>
    <col min="10754" max="10754" width="6.5703125" style="29" customWidth="1"/>
    <col min="10755" max="10755" width="13.5703125" style="29" customWidth="1"/>
    <col min="10756" max="10756" width="13.42578125" style="29" customWidth="1"/>
    <col min="10757" max="10758" width="12.5703125" style="29" customWidth="1"/>
    <col min="10759" max="10759" width="14.7109375" style="29" customWidth="1"/>
    <col min="10760" max="10760" width="20.7109375" style="29" customWidth="1"/>
    <col min="10761" max="10761" width="12.5703125" style="29" customWidth="1"/>
    <col min="10762" max="10762" width="13" style="29" customWidth="1"/>
    <col min="10763" max="10763" width="16" style="29" customWidth="1"/>
    <col min="10764" max="10764" width="6.42578125" style="29" customWidth="1"/>
    <col min="10765" max="10765" width="16" style="29" customWidth="1"/>
    <col min="10766" max="10766" width="2.7109375" style="29" customWidth="1"/>
    <col min="10767" max="10767" width="0.7109375" style="29" customWidth="1"/>
    <col min="10768" max="10768" width="11.42578125" style="29"/>
    <col min="10769" max="10769" width="15.42578125" style="29" customWidth="1"/>
    <col min="10770" max="10772" width="14.7109375" style="29" customWidth="1"/>
    <col min="10773" max="10773" width="0.7109375" style="29" customWidth="1"/>
    <col min="10774" max="10774" width="11.42578125" style="29"/>
    <col min="10775" max="10775" width="15.7109375" style="29" customWidth="1"/>
    <col min="10776" max="10777" width="14.7109375" style="29" customWidth="1"/>
    <col min="10778" max="10778" width="3.28515625" style="29" customWidth="1"/>
    <col min="10779" max="10779" width="20.28515625" style="29" customWidth="1"/>
    <col min="10780" max="10780" width="3.28515625" style="29" customWidth="1"/>
    <col min="10781" max="10785" width="11.42578125" style="29"/>
    <col min="10786" max="10798" width="4.7109375" style="29" customWidth="1"/>
    <col min="10799" max="11008" width="11.42578125" style="29"/>
    <col min="11009" max="11009" width="0.7109375" style="29" customWidth="1"/>
    <col min="11010" max="11010" width="6.5703125" style="29" customWidth="1"/>
    <col min="11011" max="11011" width="13.5703125" style="29" customWidth="1"/>
    <col min="11012" max="11012" width="13.42578125" style="29" customWidth="1"/>
    <col min="11013" max="11014" width="12.5703125" style="29" customWidth="1"/>
    <col min="11015" max="11015" width="14.7109375" style="29" customWidth="1"/>
    <col min="11016" max="11016" width="20.7109375" style="29" customWidth="1"/>
    <col min="11017" max="11017" width="12.5703125" style="29" customWidth="1"/>
    <col min="11018" max="11018" width="13" style="29" customWidth="1"/>
    <col min="11019" max="11019" width="16" style="29" customWidth="1"/>
    <col min="11020" max="11020" width="6.42578125" style="29" customWidth="1"/>
    <col min="11021" max="11021" width="16" style="29" customWidth="1"/>
    <col min="11022" max="11022" width="2.7109375" style="29" customWidth="1"/>
    <col min="11023" max="11023" width="0.7109375" style="29" customWidth="1"/>
    <col min="11024" max="11024" width="11.42578125" style="29"/>
    <col min="11025" max="11025" width="15.42578125" style="29" customWidth="1"/>
    <col min="11026" max="11028" width="14.7109375" style="29" customWidth="1"/>
    <col min="11029" max="11029" width="0.7109375" style="29" customWidth="1"/>
    <col min="11030" max="11030" width="11.42578125" style="29"/>
    <col min="11031" max="11031" width="15.7109375" style="29" customWidth="1"/>
    <col min="11032" max="11033" width="14.7109375" style="29" customWidth="1"/>
    <col min="11034" max="11034" width="3.28515625" style="29" customWidth="1"/>
    <col min="11035" max="11035" width="20.28515625" style="29" customWidth="1"/>
    <col min="11036" max="11036" width="3.28515625" style="29" customWidth="1"/>
    <col min="11037" max="11041" width="11.42578125" style="29"/>
    <col min="11042" max="11054" width="4.7109375" style="29" customWidth="1"/>
    <col min="11055" max="11264" width="11.42578125" style="29"/>
    <col min="11265" max="11265" width="0.7109375" style="29" customWidth="1"/>
    <col min="11266" max="11266" width="6.5703125" style="29" customWidth="1"/>
    <col min="11267" max="11267" width="13.5703125" style="29" customWidth="1"/>
    <col min="11268" max="11268" width="13.42578125" style="29" customWidth="1"/>
    <col min="11269" max="11270" width="12.5703125" style="29" customWidth="1"/>
    <col min="11271" max="11271" width="14.7109375" style="29" customWidth="1"/>
    <col min="11272" max="11272" width="20.7109375" style="29" customWidth="1"/>
    <col min="11273" max="11273" width="12.5703125" style="29" customWidth="1"/>
    <col min="11274" max="11274" width="13" style="29" customWidth="1"/>
    <col min="11275" max="11275" width="16" style="29" customWidth="1"/>
    <col min="11276" max="11276" width="6.42578125" style="29" customWidth="1"/>
    <col min="11277" max="11277" width="16" style="29" customWidth="1"/>
    <col min="11278" max="11278" width="2.7109375" style="29" customWidth="1"/>
    <col min="11279" max="11279" width="0.7109375" style="29" customWidth="1"/>
    <col min="11280" max="11280" width="11.42578125" style="29"/>
    <col min="11281" max="11281" width="15.42578125" style="29" customWidth="1"/>
    <col min="11282" max="11284" width="14.7109375" style="29" customWidth="1"/>
    <col min="11285" max="11285" width="0.7109375" style="29" customWidth="1"/>
    <col min="11286" max="11286" width="11.42578125" style="29"/>
    <col min="11287" max="11287" width="15.7109375" style="29" customWidth="1"/>
    <col min="11288" max="11289" width="14.7109375" style="29" customWidth="1"/>
    <col min="11290" max="11290" width="3.28515625" style="29" customWidth="1"/>
    <col min="11291" max="11291" width="20.28515625" style="29" customWidth="1"/>
    <col min="11292" max="11292" width="3.28515625" style="29" customWidth="1"/>
    <col min="11293" max="11297" width="11.42578125" style="29"/>
    <col min="11298" max="11310" width="4.7109375" style="29" customWidth="1"/>
    <col min="11311" max="11520" width="11.42578125" style="29"/>
    <col min="11521" max="11521" width="0.7109375" style="29" customWidth="1"/>
    <col min="11522" max="11522" width="6.5703125" style="29" customWidth="1"/>
    <col min="11523" max="11523" width="13.5703125" style="29" customWidth="1"/>
    <col min="11524" max="11524" width="13.42578125" style="29" customWidth="1"/>
    <col min="11525" max="11526" width="12.5703125" style="29" customWidth="1"/>
    <col min="11527" max="11527" width="14.7109375" style="29" customWidth="1"/>
    <col min="11528" max="11528" width="20.7109375" style="29" customWidth="1"/>
    <col min="11529" max="11529" width="12.5703125" style="29" customWidth="1"/>
    <col min="11530" max="11530" width="13" style="29" customWidth="1"/>
    <col min="11531" max="11531" width="16" style="29" customWidth="1"/>
    <col min="11532" max="11532" width="6.42578125" style="29" customWidth="1"/>
    <col min="11533" max="11533" width="16" style="29" customWidth="1"/>
    <col min="11534" max="11534" width="2.7109375" style="29" customWidth="1"/>
    <col min="11535" max="11535" width="0.7109375" style="29" customWidth="1"/>
    <col min="11536" max="11536" width="11.42578125" style="29"/>
    <col min="11537" max="11537" width="15.42578125" style="29" customWidth="1"/>
    <col min="11538" max="11540" width="14.7109375" style="29" customWidth="1"/>
    <col min="11541" max="11541" width="0.7109375" style="29" customWidth="1"/>
    <col min="11542" max="11542" width="11.42578125" style="29"/>
    <col min="11543" max="11543" width="15.7109375" style="29" customWidth="1"/>
    <col min="11544" max="11545" width="14.7109375" style="29" customWidth="1"/>
    <col min="11546" max="11546" width="3.28515625" style="29" customWidth="1"/>
    <col min="11547" max="11547" width="20.28515625" style="29" customWidth="1"/>
    <col min="11548" max="11548" width="3.28515625" style="29" customWidth="1"/>
    <col min="11549" max="11553" width="11.42578125" style="29"/>
    <col min="11554" max="11566" width="4.7109375" style="29" customWidth="1"/>
    <col min="11567" max="11776" width="11.42578125" style="29"/>
    <col min="11777" max="11777" width="0.7109375" style="29" customWidth="1"/>
    <col min="11778" max="11778" width="6.5703125" style="29" customWidth="1"/>
    <col min="11779" max="11779" width="13.5703125" style="29" customWidth="1"/>
    <col min="11780" max="11780" width="13.42578125" style="29" customWidth="1"/>
    <col min="11781" max="11782" width="12.5703125" style="29" customWidth="1"/>
    <col min="11783" max="11783" width="14.7109375" style="29" customWidth="1"/>
    <col min="11784" max="11784" width="20.7109375" style="29" customWidth="1"/>
    <col min="11785" max="11785" width="12.5703125" style="29" customWidth="1"/>
    <col min="11786" max="11786" width="13" style="29" customWidth="1"/>
    <col min="11787" max="11787" width="16" style="29" customWidth="1"/>
    <col min="11788" max="11788" width="6.42578125" style="29" customWidth="1"/>
    <col min="11789" max="11789" width="16" style="29" customWidth="1"/>
    <col min="11790" max="11790" width="2.7109375" style="29" customWidth="1"/>
    <col min="11791" max="11791" width="0.7109375" style="29" customWidth="1"/>
    <col min="11792" max="11792" width="11.42578125" style="29"/>
    <col min="11793" max="11793" width="15.42578125" style="29" customWidth="1"/>
    <col min="11794" max="11796" width="14.7109375" style="29" customWidth="1"/>
    <col min="11797" max="11797" width="0.7109375" style="29" customWidth="1"/>
    <col min="11798" max="11798" width="11.42578125" style="29"/>
    <col min="11799" max="11799" width="15.7109375" style="29" customWidth="1"/>
    <col min="11800" max="11801" width="14.7109375" style="29" customWidth="1"/>
    <col min="11802" max="11802" width="3.28515625" style="29" customWidth="1"/>
    <col min="11803" max="11803" width="20.28515625" style="29" customWidth="1"/>
    <col min="11804" max="11804" width="3.28515625" style="29" customWidth="1"/>
    <col min="11805" max="11809" width="11.42578125" style="29"/>
    <col min="11810" max="11822" width="4.7109375" style="29" customWidth="1"/>
    <col min="11823" max="12032" width="11.42578125" style="29"/>
    <col min="12033" max="12033" width="0.7109375" style="29" customWidth="1"/>
    <col min="12034" max="12034" width="6.5703125" style="29" customWidth="1"/>
    <col min="12035" max="12035" width="13.5703125" style="29" customWidth="1"/>
    <col min="12036" max="12036" width="13.42578125" style="29" customWidth="1"/>
    <col min="12037" max="12038" width="12.5703125" style="29" customWidth="1"/>
    <col min="12039" max="12039" width="14.7109375" style="29" customWidth="1"/>
    <col min="12040" max="12040" width="20.7109375" style="29" customWidth="1"/>
    <col min="12041" max="12041" width="12.5703125" style="29" customWidth="1"/>
    <col min="12042" max="12042" width="13" style="29" customWidth="1"/>
    <col min="12043" max="12043" width="16" style="29" customWidth="1"/>
    <col min="12044" max="12044" width="6.42578125" style="29" customWidth="1"/>
    <col min="12045" max="12045" width="16" style="29" customWidth="1"/>
    <col min="12046" max="12046" width="2.7109375" style="29" customWidth="1"/>
    <col min="12047" max="12047" width="0.7109375" style="29" customWidth="1"/>
    <col min="12048" max="12048" width="11.42578125" style="29"/>
    <col min="12049" max="12049" width="15.42578125" style="29" customWidth="1"/>
    <col min="12050" max="12052" width="14.7109375" style="29" customWidth="1"/>
    <col min="12053" max="12053" width="0.7109375" style="29" customWidth="1"/>
    <col min="12054" max="12054" width="11.42578125" style="29"/>
    <col min="12055" max="12055" width="15.7109375" style="29" customWidth="1"/>
    <col min="12056" max="12057" width="14.7109375" style="29" customWidth="1"/>
    <col min="12058" max="12058" width="3.28515625" style="29" customWidth="1"/>
    <col min="12059" max="12059" width="20.28515625" style="29" customWidth="1"/>
    <col min="12060" max="12060" width="3.28515625" style="29" customWidth="1"/>
    <col min="12061" max="12065" width="11.42578125" style="29"/>
    <col min="12066" max="12078" width="4.7109375" style="29" customWidth="1"/>
    <col min="12079" max="12288" width="11.42578125" style="29"/>
    <col min="12289" max="12289" width="0.7109375" style="29" customWidth="1"/>
    <col min="12290" max="12290" width="6.5703125" style="29" customWidth="1"/>
    <col min="12291" max="12291" width="13.5703125" style="29" customWidth="1"/>
    <col min="12292" max="12292" width="13.42578125" style="29" customWidth="1"/>
    <col min="12293" max="12294" width="12.5703125" style="29" customWidth="1"/>
    <col min="12295" max="12295" width="14.7109375" style="29" customWidth="1"/>
    <col min="12296" max="12296" width="20.7109375" style="29" customWidth="1"/>
    <col min="12297" max="12297" width="12.5703125" style="29" customWidth="1"/>
    <col min="12298" max="12298" width="13" style="29" customWidth="1"/>
    <col min="12299" max="12299" width="16" style="29" customWidth="1"/>
    <col min="12300" max="12300" width="6.42578125" style="29" customWidth="1"/>
    <col min="12301" max="12301" width="16" style="29" customWidth="1"/>
    <col min="12302" max="12302" width="2.7109375" style="29" customWidth="1"/>
    <col min="12303" max="12303" width="0.7109375" style="29" customWidth="1"/>
    <col min="12304" max="12304" width="11.42578125" style="29"/>
    <col min="12305" max="12305" width="15.42578125" style="29" customWidth="1"/>
    <col min="12306" max="12308" width="14.7109375" style="29" customWidth="1"/>
    <col min="12309" max="12309" width="0.7109375" style="29" customWidth="1"/>
    <col min="12310" max="12310" width="11.42578125" style="29"/>
    <col min="12311" max="12311" width="15.7109375" style="29" customWidth="1"/>
    <col min="12312" max="12313" width="14.7109375" style="29" customWidth="1"/>
    <col min="12314" max="12314" width="3.28515625" style="29" customWidth="1"/>
    <col min="12315" max="12315" width="20.28515625" style="29" customWidth="1"/>
    <col min="12316" max="12316" width="3.28515625" style="29" customWidth="1"/>
    <col min="12317" max="12321" width="11.42578125" style="29"/>
    <col min="12322" max="12334" width="4.7109375" style="29" customWidth="1"/>
    <col min="12335" max="12544" width="11.42578125" style="29"/>
    <col min="12545" max="12545" width="0.7109375" style="29" customWidth="1"/>
    <col min="12546" max="12546" width="6.5703125" style="29" customWidth="1"/>
    <col min="12547" max="12547" width="13.5703125" style="29" customWidth="1"/>
    <col min="12548" max="12548" width="13.42578125" style="29" customWidth="1"/>
    <col min="12549" max="12550" width="12.5703125" style="29" customWidth="1"/>
    <col min="12551" max="12551" width="14.7109375" style="29" customWidth="1"/>
    <col min="12552" max="12552" width="20.7109375" style="29" customWidth="1"/>
    <col min="12553" max="12553" width="12.5703125" style="29" customWidth="1"/>
    <col min="12554" max="12554" width="13" style="29" customWidth="1"/>
    <col min="12555" max="12555" width="16" style="29" customWidth="1"/>
    <col min="12556" max="12556" width="6.42578125" style="29" customWidth="1"/>
    <col min="12557" max="12557" width="16" style="29" customWidth="1"/>
    <col min="12558" max="12558" width="2.7109375" style="29" customWidth="1"/>
    <col min="12559" max="12559" width="0.7109375" style="29" customWidth="1"/>
    <col min="12560" max="12560" width="11.42578125" style="29"/>
    <col min="12561" max="12561" width="15.42578125" style="29" customWidth="1"/>
    <col min="12562" max="12564" width="14.7109375" style="29" customWidth="1"/>
    <col min="12565" max="12565" width="0.7109375" style="29" customWidth="1"/>
    <col min="12566" max="12566" width="11.42578125" style="29"/>
    <col min="12567" max="12567" width="15.7109375" style="29" customWidth="1"/>
    <col min="12568" max="12569" width="14.7109375" style="29" customWidth="1"/>
    <col min="12570" max="12570" width="3.28515625" style="29" customWidth="1"/>
    <col min="12571" max="12571" width="20.28515625" style="29" customWidth="1"/>
    <col min="12572" max="12572" width="3.28515625" style="29" customWidth="1"/>
    <col min="12573" max="12577" width="11.42578125" style="29"/>
    <col min="12578" max="12590" width="4.7109375" style="29" customWidth="1"/>
    <col min="12591" max="12800" width="11.42578125" style="29"/>
    <col min="12801" max="12801" width="0.7109375" style="29" customWidth="1"/>
    <col min="12802" max="12802" width="6.5703125" style="29" customWidth="1"/>
    <col min="12803" max="12803" width="13.5703125" style="29" customWidth="1"/>
    <col min="12804" max="12804" width="13.42578125" style="29" customWidth="1"/>
    <col min="12805" max="12806" width="12.5703125" style="29" customWidth="1"/>
    <col min="12807" max="12807" width="14.7109375" style="29" customWidth="1"/>
    <col min="12808" max="12808" width="20.7109375" style="29" customWidth="1"/>
    <col min="12809" max="12809" width="12.5703125" style="29" customWidth="1"/>
    <col min="12810" max="12810" width="13" style="29" customWidth="1"/>
    <col min="12811" max="12811" width="16" style="29" customWidth="1"/>
    <col min="12812" max="12812" width="6.42578125" style="29" customWidth="1"/>
    <col min="12813" max="12813" width="16" style="29" customWidth="1"/>
    <col min="12814" max="12814" width="2.7109375" style="29" customWidth="1"/>
    <col min="12815" max="12815" width="0.7109375" style="29" customWidth="1"/>
    <col min="12816" max="12816" width="11.42578125" style="29"/>
    <col min="12817" max="12817" width="15.42578125" style="29" customWidth="1"/>
    <col min="12818" max="12820" width="14.7109375" style="29" customWidth="1"/>
    <col min="12821" max="12821" width="0.7109375" style="29" customWidth="1"/>
    <col min="12822" max="12822" width="11.42578125" style="29"/>
    <col min="12823" max="12823" width="15.7109375" style="29" customWidth="1"/>
    <col min="12824" max="12825" width="14.7109375" style="29" customWidth="1"/>
    <col min="12826" max="12826" width="3.28515625" style="29" customWidth="1"/>
    <col min="12827" max="12827" width="20.28515625" style="29" customWidth="1"/>
    <col min="12828" max="12828" width="3.28515625" style="29" customWidth="1"/>
    <col min="12829" max="12833" width="11.42578125" style="29"/>
    <col min="12834" max="12846" width="4.7109375" style="29" customWidth="1"/>
    <col min="12847" max="13056" width="11.42578125" style="29"/>
    <col min="13057" max="13057" width="0.7109375" style="29" customWidth="1"/>
    <col min="13058" max="13058" width="6.5703125" style="29" customWidth="1"/>
    <col min="13059" max="13059" width="13.5703125" style="29" customWidth="1"/>
    <col min="13060" max="13060" width="13.42578125" style="29" customWidth="1"/>
    <col min="13061" max="13062" width="12.5703125" style="29" customWidth="1"/>
    <col min="13063" max="13063" width="14.7109375" style="29" customWidth="1"/>
    <col min="13064" max="13064" width="20.7109375" style="29" customWidth="1"/>
    <col min="13065" max="13065" width="12.5703125" style="29" customWidth="1"/>
    <col min="13066" max="13066" width="13" style="29" customWidth="1"/>
    <col min="13067" max="13067" width="16" style="29" customWidth="1"/>
    <col min="13068" max="13068" width="6.42578125" style="29" customWidth="1"/>
    <col min="13069" max="13069" width="16" style="29" customWidth="1"/>
    <col min="13070" max="13070" width="2.7109375" style="29" customWidth="1"/>
    <col min="13071" max="13071" width="0.7109375" style="29" customWidth="1"/>
    <col min="13072" max="13072" width="11.42578125" style="29"/>
    <col min="13073" max="13073" width="15.42578125" style="29" customWidth="1"/>
    <col min="13074" max="13076" width="14.7109375" style="29" customWidth="1"/>
    <col min="13077" max="13077" width="0.7109375" style="29" customWidth="1"/>
    <col min="13078" max="13078" width="11.42578125" style="29"/>
    <col min="13079" max="13079" width="15.7109375" style="29" customWidth="1"/>
    <col min="13080" max="13081" width="14.7109375" style="29" customWidth="1"/>
    <col min="13082" max="13082" width="3.28515625" style="29" customWidth="1"/>
    <col min="13083" max="13083" width="20.28515625" style="29" customWidth="1"/>
    <col min="13084" max="13084" width="3.28515625" style="29" customWidth="1"/>
    <col min="13085" max="13089" width="11.42578125" style="29"/>
    <col min="13090" max="13102" width="4.7109375" style="29" customWidth="1"/>
    <col min="13103" max="13312" width="11.42578125" style="29"/>
    <col min="13313" max="13313" width="0.7109375" style="29" customWidth="1"/>
    <col min="13314" max="13314" width="6.5703125" style="29" customWidth="1"/>
    <col min="13315" max="13315" width="13.5703125" style="29" customWidth="1"/>
    <col min="13316" max="13316" width="13.42578125" style="29" customWidth="1"/>
    <col min="13317" max="13318" width="12.5703125" style="29" customWidth="1"/>
    <col min="13319" max="13319" width="14.7109375" style="29" customWidth="1"/>
    <col min="13320" max="13320" width="20.7109375" style="29" customWidth="1"/>
    <col min="13321" max="13321" width="12.5703125" style="29" customWidth="1"/>
    <col min="13322" max="13322" width="13" style="29" customWidth="1"/>
    <col min="13323" max="13323" width="16" style="29" customWidth="1"/>
    <col min="13324" max="13324" width="6.42578125" style="29" customWidth="1"/>
    <col min="13325" max="13325" width="16" style="29" customWidth="1"/>
    <col min="13326" max="13326" width="2.7109375" style="29" customWidth="1"/>
    <col min="13327" max="13327" width="0.7109375" style="29" customWidth="1"/>
    <col min="13328" max="13328" width="11.42578125" style="29"/>
    <col min="13329" max="13329" width="15.42578125" style="29" customWidth="1"/>
    <col min="13330" max="13332" width="14.7109375" style="29" customWidth="1"/>
    <col min="13333" max="13333" width="0.7109375" style="29" customWidth="1"/>
    <col min="13334" max="13334" width="11.42578125" style="29"/>
    <col min="13335" max="13335" width="15.7109375" style="29" customWidth="1"/>
    <col min="13336" max="13337" width="14.7109375" style="29" customWidth="1"/>
    <col min="13338" max="13338" width="3.28515625" style="29" customWidth="1"/>
    <col min="13339" max="13339" width="20.28515625" style="29" customWidth="1"/>
    <col min="13340" max="13340" width="3.28515625" style="29" customWidth="1"/>
    <col min="13341" max="13345" width="11.42578125" style="29"/>
    <col min="13346" max="13358" width="4.7109375" style="29" customWidth="1"/>
    <col min="13359" max="13568" width="11.42578125" style="29"/>
    <col min="13569" max="13569" width="0.7109375" style="29" customWidth="1"/>
    <col min="13570" max="13570" width="6.5703125" style="29" customWidth="1"/>
    <col min="13571" max="13571" width="13.5703125" style="29" customWidth="1"/>
    <col min="13572" max="13572" width="13.42578125" style="29" customWidth="1"/>
    <col min="13573" max="13574" width="12.5703125" style="29" customWidth="1"/>
    <col min="13575" max="13575" width="14.7109375" style="29" customWidth="1"/>
    <col min="13576" max="13576" width="20.7109375" style="29" customWidth="1"/>
    <col min="13577" max="13577" width="12.5703125" style="29" customWidth="1"/>
    <col min="13578" max="13578" width="13" style="29" customWidth="1"/>
    <col min="13579" max="13579" width="16" style="29" customWidth="1"/>
    <col min="13580" max="13580" width="6.42578125" style="29" customWidth="1"/>
    <col min="13581" max="13581" width="16" style="29" customWidth="1"/>
    <col min="13582" max="13582" width="2.7109375" style="29" customWidth="1"/>
    <col min="13583" max="13583" width="0.7109375" style="29" customWidth="1"/>
    <col min="13584" max="13584" width="11.42578125" style="29"/>
    <col min="13585" max="13585" width="15.42578125" style="29" customWidth="1"/>
    <col min="13586" max="13588" width="14.7109375" style="29" customWidth="1"/>
    <col min="13589" max="13589" width="0.7109375" style="29" customWidth="1"/>
    <col min="13590" max="13590" width="11.42578125" style="29"/>
    <col min="13591" max="13591" width="15.7109375" style="29" customWidth="1"/>
    <col min="13592" max="13593" width="14.7109375" style="29" customWidth="1"/>
    <col min="13594" max="13594" width="3.28515625" style="29" customWidth="1"/>
    <col min="13595" max="13595" width="20.28515625" style="29" customWidth="1"/>
    <col min="13596" max="13596" width="3.28515625" style="29" customWidth="1"/>
    <col min="13597" max="13601" width="11.42578125" style="29"/>
    <col min="13602" max="13614" width="4.7109375" style="29" customWidth="1"/>
    <col min="13615" max="13824" width="11.42578125" style="29"/>
    <col min="13825" max="13825" width="0.7109375" style="29" customWidth="1"/>
    <col min="13826" max="13826" width="6.5703125" style="29" customWidth="1"/>
    <col min="13827" max="13827" width="13.5703125" style="29" customWidth="1"/>
    <col min="13828" max="13828" width="13.42578125" style="29" customWidth="1"/>
    <col min="13829" max="13830" width="12.5703125" style="29" customWidth="1"/>
    <col min="13831" max="13831" width="14.7109375" style="29" customWidth="1"/>
    <col min="13832" max="13832" width="20.7109375" style="29" customWidth="1"/>
    <col min="13833" max="13833" width="12.5703125" style="29" customWidth="1"/>
    <col min="13834" max="13834" width="13" style="29" customWidth="1"/>
    <col min="13835" max="13835" width="16" style="29" customWidth="1"/>
    <col min="13836" max="13836" width="6.42578125" style="29" customWidth="1"/>
    <col min="13837" max="13837" width="16" style="29" customWidth="1"/>
    <col min="13838" max="13838" width="2.7109375" style="29" customWidth="1"/>
    <col min="13839" max="13839" width="0.7109375" style="29" customWidth="1"/>
    <col min="13840" max="13840" width="11.42578125" style="29"/>
    <col min="13841" max="13841" width="15.42578125" style="29" customWidth="1"/>
    <col min="13842" max="13844" width="14.7109375" style="29" customWidth="1"/>
    <col min="13845" max="13845" width="0.7109375" style="29" customWidth="1"/>
    <col min="13846" max="13846" width="11.42578125" style="29"/>
    <col min="13847" max="13847" width="15.7109375" style="29" customWidth="1"/>
    <col min="13848" max="13849" width="14.7109375" style="29" customWidth="1"/>
    <col min="13850" max="13850" width="3.28515625" style="29" customWidth="1"/>
    <col min="13851" max="13851" width="20.28515625" style="29" customWidth="1"/>
    <col min="13852" max="13852" width="3.28515625" style="29" customWidth="1"/>
    <col min="13853" max="13857" width="11.42578125" style="29"/>
    <col min="13858" max="13870" width="4.7109375" style="29" customWidth="1"/>
    <col min="13871" max="14080" width="11.42578125" style="29"/>
    <col min="14081" max="14081" width="0.7109375" style="29" customWidth="1"/>
    <col min="14082" max="14082" width="6.5703125" style="29" customWidth="1"/>
    <col min="14083" max="14083" width="13.5703125" style="29" customWidth="1"/>
    <col min="14084" max="14084" width="13.42578125" style="29" customWidth="1"/>
    <col min="14085" max="14086" width="12.5703125" style="29" customWidth="1"/>
    <col min="14087" max="14087" width="14.7109375" style="29" customWidth="1"/>
    <col min="14088" max="14088" width="20.7109375" style="29" customWidth="1"/>
    <col min="14089" max="14089" width="12.5703125" style="29" customWidth="1"/>
    <col min="14090" max="14090" width="13" style="29" customWidth="1"/>
    <col min="14091" max="14091" width="16" style="29" customWidth="1"/>
    <col min="14092" max="14092" width="6.42578125" style="29" customWidth="1"/>
    <col min="14093" max="14093" width="16" style="29" customWidth="1"/>
    <col min="14094" max="14094" width="2.7109375" style="29" customWidth="1"/>
    <col min="14095" max="14095" width="0.7109375" style="29" customWidth="1"/>
    <col min="14096" max="14096" width="11.42578125" style="29"/>
    <col min="14097" max="14097" width="15.42578125" style="29" customWidth="1"/>
    <col min="14098" max="14100" width="14.7109375" style="29" customWidth="1"/>
    <col min="14101" max="14101" width="0.7109375" style="29" customWidth="1"/>
    <col min="14102" max="14102" width="11.42578125" style="29"/>
    <col min="14103" max="14103" width="15.7109375" style="29" customWidth="1"/>
    <col min="14104" max="14105" width="14.7109375" style="29" customWidth="1"/>
    <col min="14106" max="14106" width="3.28515625" style="29" customWidth="1"/>
    <col min="14107" max="14107" width="20.28515625" style="29" customWidth="1"/>
    <col min="14108" max="14108" width="3.28515625" style="29" customWidth="1"/>
    <col min="14109" max="14113" width="11.42578125" style="29"/>
    <col min="14114" max="14126" width="4.7109375" style="29" customWidth="1"/>
    <col min="14127" max="14336" width="11.42578125" style="29"/>
    <col min="14337" max="14337" width="0.7109375" style="29" customWidth="1"/>
    <col min="14338" max="14338" width="6.5703125" style="29" customWidth="1"/>
    <col min="14339" max="14339" width="13.5703125" style="29" customWidth="1"/>
    <col min="14340" max="14340" width="13.42578125" style="29" customWidth="1"/>
    <col min="14341" max="14342" width="12.5703125" style="29" customWidth="1"/>
    <col min="14343" max="14343" width="14.7109375" style="29" customWidth="1"/>
    <col min="14344" max="14344" width="20.7109375" style="29" customWidth="1"/>
    <col min="14345" max="14345" width="12.5703125" style="29" customWidth="1"/>
    <col min="14346" max="14346" width="13" style="29" customWidth="1"/>
    <col min="14347" max="14347" width="16" style="29" customWidth="1"/>
    <col min="14348" max="14348" width="6.42578125" style="29" customWidth="1"/>
    <col min="14349" max="14349" width="16" style="29" customWidth="1"/>
    <col min="14350" max="14350" width="2.7109375" style="29" customWidth="1"/>
    <col min="14351" max="14351" width="0.7109375" style="29" customWidth="1"/>
    <col min="14352" max="14352" width="11.42578125" style="29"/>
    <col min="14353" max="14353" width="15.42578125" style="29" customWidth="1"/>
    <col min="14354" max="14356" width="14.7109375" style="29" customWidth="1"/>
    <col min="14357" max="14357" width="0.7109375" style="29" customWidth="1"/>
    <col min="14358" max="14358" width="11.42578125" style="29"/>
    <col min="14359" max="14359" width="15.7109375" style="29" customWidth="1"/>
    <col min="14360" max="14361" width="14.7109375" style="29" customWidth="1"/>
    <col min="14362" max="14362" width="3.28515625" style="29" customWidth="1"/>
    <col min="14363" max="14363" width="20.28515625" style="29" customWidth="1"/>
    <col min="14364" max="14364" width="3.28515625" style="29" customWidth="1"/>
    <col min="14365" max="14369" width="11.42578125" style="29"/>
    <col min="14370" max="14382" width="4.7109375" style="29" customWidth="1"/>
    <col min="14383" max="14592" width="11.42578125" style="29"/>
    <col min="14593" max="14593" width="0.7109375" style="29" customWidth="1"/>
    <col min="14594" max="14594" width="6.5703125" style="29" customWidth="1"/>
    <col min="14595" max="14595" width="13.5703125" style="29" customWidth="1"/>
    <col min="14596" max="14596" width="13.42578125" style="29" customWidth="1"/>
    <col min="14597" max="14598" width="12.5703125" style="29" customWidth="1"/>
    <col min="14599" max="14599" width="14.7109375" style="29" customWidth="1"/>
    <col min="14600" max="14600" width="20.7109375" style="29" customWidth="1"/>
    <col min="14601" max="14601" width="12.5703125" style="29" customWidth="1"/>
    <col min="14602" max="14602" width="13" style="29" customWidth="1"/>
    <col min="14603" max="14603" width="16" style="29" customWidth="1"/>
    <col min="14604" max="14604" width="6.42578125" style="29" customWidth="1"/>
    <col min="14605" max="14605" width="16" style="29" customWidth="1"/>
    <col min="14606" max="14606" width="2.7109375" style="29" customWidth="1"/>
    <col min="14607" max="14607" width="0.7109375" style="29" customWidth="1"/>
    <col min="14608" max="14608" width="11.42578125" style="29"/>
    <col min="14609" max="14609" width="15.42578125" style="29" customWidth="1"/>
    <col min="14610" max="14612" width="14.7109375" style="29" customWidth="1"/>
    <col min="14613" max="14613" width="0.7109375" style="29" customWidth="1"/>
    <col min="14614" max="14614" width="11.42578125" style="29"/>
    <col min="14615" max="14615" width="15.7109375" style="29" customWidth="1"/>
    <col min="14616" max="14617" width="14.7109375" style="29" customWidth="1"/>
    <col min="14618" max="14618" width="3.28515625" style="29" customWidth="1"/>
    <col min="14619" max="14619" width="20.28515625" style="29" customWidth="1"/>
    <col min="14620" max="14620" width="3.28515625" style="29" customWidth="1"/>
    <col min="14621" max="14625" width="11.42578125" style="29"/>
    <col min="14626" max="14638" width="4.7109375" style="29" customWidth="1"/>
    <col min="14639" max="14848" width="11.42578125" style="29"/>
    <col min="14849" max="14849" width="0.7109375" style="29" customWidth="1"/>
    <col min="14850" max="14850" width="6.5703125" style="29" customWidth="1"/>
    <col min="14851" max="14851" width="13.5703125" style="29" customWidth="1"/>
    <col min="14852" max="14852" width="13.42578125" style="29" customWidth="1"/>
    <col min="14853" max="14854" width="12.5703125" style="29" customWidth="1"/>
    <col min="14855" max="14855" width="14.7109375" style="29" customWidth="1"/>
    <col min="14856" max="14856" width="20.7109375" style="29" customWidth="1"/>
    <col min="14857" max="14857" width="12.5703125" style="29" customWidth="1"/>
    <col min="14858" max="14858" width="13" style="29" customWidth="1"/>
    <col min="14859" max="14859" width="16" style="29" customWidth="1"/>
    <col min="14860" max="14860" width="6.42578125" style="29" customWidth="1"/>
    <col min="14861" max="14861" width="16" style="29" customWidth="1"/>
    <col min="14862" max="14862" width="2.7109375" style="29" customWidth="1"/>
    <col min="14863" max="14863" width="0.7109375" style="29" customWidth="1"/>
    <col min="14864" max="14864" width="11.42578125" style="29"/>
    <col min="14865" max="14865" width="15.42578125" style="29" customWidth="1"/>
    <col min="14866" max="14868" width="14.7109375" style="29" customWidth="1"/>
    <col min="14869" max="14869" width="0.7109375" style="29" customWidth="1"/>
    <col min="14870" max="14870" width="11.42578125" style="29"/>
    <col min="14871" max="14871" width="15.7109375" style="29" customWidth="1"/>
    <col min="14872" max="14873" width="14.7109375" style="29" customWidth="1"/>
    <col min="14874" max="14874" width="3.28515625" style="29" customWidth="1"/>
    <col min="14875" max="14875" width="20.28515625" style="29" customWidth="1"/>
    <col min="14876" max="14876" width="3.28515625" style="29" customWidth="1"/>
    <col min="14877" max="14881" width="11.42578125" style="29"/>
    <col min="14882" max="14894" width="4.7109375" style="29" customWidth="1"/>
    <col min="14895" max="15104" width="11.42578125" style="29"/>
    <col min="15105" max="15105" width="0.7109375" style="29" customWidth="1"/>
    <col min="15106" max="15106" width="6.5703125" style="29" customWidth="1"/>
    <col min="15107" max="15107" width="13.5703125" style="29" customWidth="1"/>
    <col min="15108" max="15108" width="13.42578125" style="29" customWidth="1"/>
    <col min="15109" max="15110" width="12.5703125" style="29" customWidth="1"/>
    <col min="15111" max="15111" width="14.7109375" style="29" customWidth="1"/>
    <col min="15112" max="15112" width="20.7109375" style="29" customWidth="1"/>
    <col min="15113" max="15113" width="12.5703125" style="29" customWidth="1"/>
    <col min="15114" max="15114" width="13" style="29" customWidth="1"/>
    <col min="15115" max="15115" width="16" style="29" customWidth="1"/>
    <col min="15116" max="15116" width="6.42578125" style="29" customWidth="1"/>
    <col min="15117" max="15117" width="16" style="29" customWidth="1"/>
    <col min="15118" max="15118" width="2.7109375" style="29" customWidth="1"/>
    <col min="15119" max="15119" width="0.7109375" style="29" customWidth="1"/>
    <col min="15120" max="15120" width="11.42578125" style="29"/>
    <col min="15121" max="15121" width="15.42578125" style="29" customWidth="1"/>
    <col min="15122" max="15124" width="14.7109375" style="29" customWidth="1"/>
    <col min="15125" max="15125" width="0.7109375" style="29" customWidth="1"/>
    <col min="15126" max="15126" width="11.42578125" style="29"/>
    <col min="15127" max="15127" width="15.7109375" style="29" customWidth="1"/>
    <col min="15128" max="15129" width="14.7109375" style="29" customWidth="1"/>
    <col min="15130" max="15130" width="3.28515625" style="29" customWidth="1"/>
    <col min="15131" max="15131" width="20.28515625" style="29" customWidth="1"/>
    <col min="15132" max="15132" width="3.28515625" style="29" customWidth="1"/>
    <col min="15133" max="15137" width="11.42578125" style="29"/>
    <col min="15138" max="15150" width="4.7109375" style="29" customWidth="1"/>
    <col min="15151" max="15360" width="11.42578125" style="29"/>
    <col min="15361" max="15361" width="0.7109375" style="29" customWidth="1"/>
    <col min="15362" max="15362" width="6.5703125" style="29" customWidth="1"/>
    <col min="15363" max="15363" width="13.5703125" style="29" customWidth="1"/>
    <col min="15364" max="15364" width="13.42578125" style="29" customWidth="1"/>
    <col min="15365" max="15366" width="12.5703125" style="29" customWidth="1"/>
    <col min="15367" max="15367" width="14.7109375" style="29" customWidth="1"/>
    <col min="15368" max="15368" width="20.7109375" style="29" customWidth="1"/>
    <col min="15369" max="15369" width="12.5703125" style="29" customWidth="1"/>
    <col min="15370" max="15370" width="13" style="29" customWidth="1"/>
    <col min="15371" max="15371" width="16" style="29" customWidth="1"/>
    <col min="15372" max="15372" width="6.42578125" style="29" customWidth="1"/>
    <col min="15373" max="15373" width="16" style="29" customWidth="1"/>
    <col min="15374" max="15374" width="2.7109375" style="29" customWidth="1"/>
    <col min="15375" max="15375" width="0.7109375" style="29" customWidth="1"/>
    <col min="15376" max="15376" width="11.42578125" style="29"/>
    <col min="15377" max="15377" width="15.42578125" style="29" customWidth="1"/>
    <col min="15378" max="15380" width="14.7109375" style="29" customWidth="1"/>
    <col min="15381" max="15381" width="0.7109375" style="29" customWidth="1"/>
    <col min="15382" max="15382" width="11.42578125" style="29"/>
    <col min="15383" max="15383" width="15.7109375" style="29" customWidth="1"/>
    <col min="15384" max="15385" width="14.7109375" style="29" customWidth="1"/>
    <col min="15386" max="15386" width="3.28515625" style="29" customWidth="1"/>
    <col min="15387" max="15387" width="20.28515625" style="29" customWidth="1"/>
    <col min="15388" max="15388" width="3.28515625" style="29" customWidth="1"/>
    <col min="15389" max="15393" width="11.42578125" style="29"/>
    <col min="15394" max="15406" width="4.7109375" style="29" customWidth="1"/>
    <col min="15407" max="15616" width="11.42578125" style="29"/>
    <col min="15617" max="15617" width="0.7109375" style="29" customWidth="1"/>
    <col min="15618" max="15618" width="6.5703125" style="29" customWidth="1"/>
    <col min="15619" max="15619" width="13.5703125" style="29" customWidth="1"/>
    <col min="15620" max="15620" width="13.42578125" style="29" customWidth="1"/>
    <col min="15621" max="15622" width="12.5703125" style="29" customWidth="1"/>
    <col min="15623" max="15623" width="14.7109375" style="29" customWidth="1"/>
    <col min="15624" max="15624" width="20.7109375" style="29" customWidth="1"/>
    <col min="15625" max="15625" width="12.5703125" style="29" customWidth="1"/>
    <col min="15626" max="15626" width="13" style="29" customWidth="1"/>
    <col min="15627" max="15627" width="16" style="29" customWidth="1"/>
    <col min="15628" max="15628" width="6.42578125" style="29" customWidth="1"/>
    <col min="15629" max="15629" width="16" style="29" customWidth="1"/>
    <col min="15630" max="15630" width="2.7109375" style="29" customWidth="1"/>
    <col min="15631" max="15631" width="0.7109375" style="29" customWidth="1"/>
    <col min="15632" max="15632" width="11.42578125" style="29"/>
    <col min="15633" max="15633" width="15.42578125" style="29" customWidth="1"/>
    <col min="15634" max="15636" width="14.7109375" style="29" customWidth="1"/>
    <col min="15637" max="15637" width="0.7109375" style="29" customWidth="1"/>
    <col min="15638" max="15638" width="11.42578125" style="29"/>
    <col min="15639" max="15639" width="15.7109375" style="29" customWidth="1"/>
    <col min="15640" max="15641" width="14.7109375" style="29" customWidth="1"/>
    <col min="15642" max="15642" width="3.28515625" style="29" customWidth="1"/>
    <col min="15643" max="15643" width="20.28515625" style="29" customWidth="1"/>
    <col min="15644" max="15644" width="3.28515625" style="29" customWidth="1"/>
    <col min="15645" max="15649" width="11.42578125" style="29"/>
    <col min="15650" max="15662" width="4.7109375" style="29" customWidth="1"/>
    <col min="15663" max="15872" width="11.42578125" style="29"/>
    <col min="15873" max="15873" width="0.7109375" style="29" customWidth="1"/>
    <col min="15874" max="15874" width="6.5703125" style="29" customWidth="1"/>
    <col min="15875" max="15875" width="13.5703125" style="29" customWidth="1"/>
    <col min="15876" max="15876" width="13.42578125" style="29" customWidth="1"/>
    <col min="15877" max="15878" width="12.5703125" style="29" customWidth="1"/>
    <col min="15879" max="15879" width="14.7109375" style="29" customWidth="1"/>
    <col min="15880" max="15880" width="20.7109375" style="29" customWidth="1"/>
    <col min="15881" max="15881" width="12.5703125" style="29" customWidth="1"/>
    <col min="15882" max="15882" width="13" style="29" customWidth="1"/>
    <col min="15883" max="15883" width="16" style="29" customWidth="1"/>
    <col min="15884" max="15884" width="6.42578125" style="29" customWidth="1"/>
    <col min="15885" max="15885" width="16" style="29" customWidth="1"/>
    <col min="15886" max="15886" width="2.7109375" style="29" customWidth="1"/>
    <col min="15887" max="15887" width="0.7109375" style="29" customWidth="1"/>
    <col min="15888" max="15888" width="11.42578125" style="29"/>
    <col min="15889" max="15889" width="15.42578125" style="29" customWidth="1"/>
    <col min="15890" max="15892" width="14.7109375" style="29" customWidth="1"/>
    <col min="15893" max="15893" width="0.7109375" style="29" customWidth="1"/>
    <col min="15894" max="15894" width="11.42578125" style="29"/>
    <col min="15895" max="15895" width="15.7109375" style="29" customWidth="1"/>
    <col min="15896" max="15897" width="14.7109375" style="29" customWidth="1"/>
    <col min="15898" max="15898" width="3.28515625" style="29" customWidth="1"/>
    <col min="15899" max="15899" width="20.28515625" style="29" customWidth="1"/>
    <col min="15900" max="15900" width="3.28515625" style="29" customWidth="1"/>
    <col min="15901" max="15905" width="11.42578125" style="29"/>
    <col min="15906" max="15918" width="4.7109375" style="29" customWidth="1"/>
    <col min="15919" max="16128" width="11.42578125" style="29"/>
    <col min="16129" max="16129" width="0.7109375" style="29" customWidth="1"/>
    <col min="16130" max="16130" width="6.5703125" style="29" customWidth="1"/>
    <col min="16131" max="16131" width="13.5703125" style="29" customWidth="1"/>
    <col min="16132" max="16132" width="13.42578125" style="29" customWidth="1"/>
    <col min="16133" max="16134" width="12.5703125" style="29" customWidth="1"/>
    <col min="16135" max="16135" width="14.7109375" style="29" customWidth="1"/>
    <col min="16136" max="16136" width="20.7109375" style="29" customWidth="1"/>
    <col min="16137" max="16137" width="12.5703125" style="29" customWidth="1"/>
    <col min="16138" max="16138" width="13" style="29" customWidth="1"/>
    <col min="16139" max="16139" width="16" style="29" customWidth="1"/>
    <col min="16140" max="16140" width="6.42578125" style="29" customWidth="1"/>
    <col min="16141" max="16141" width="16" style="29" customWidth="1"/>
    <col min="16142" max="16142" width="2.7109375" style="29" customWidth="1"/>
    <col min="16143" max="16143" width="0.7109375" style="29" customWidth="1"/>
    <col min="16144" max="16144" width="11.42578125" style="29"/>
    <col min="16145" max="16145" width="15.42578125" style="29" customWidth="1"/>
    <col min="16146" max="16148" width="14.7109375" style="29" customWidth="1"/>
    <col min="16149" max="16149" width="0.7109375" style="29" customWidth="1"/>
    <col min="16150" max="16150" width="11.42578125" style="29"/>
    <col min="16151" max="16151" width="15.7109375" style="29" customWidth="1"/>
    <col min="16152" max="16153" width="14.7109375" style="29" customWidth="1"/>
    <col min="16154" max="16154" width="3.28515625" style="29" customWidth="1"/>
    <col min="16155" max="16155" width="20.28515625" style="29" customWidth="1"/>
    <col min="16156" max="16156" width="3.28515625" style="29" customWidth="1"/>
    <col min="16157" max="16161" width="11.42578125" style="29"/>
    <col min="16162" max="16174" width="4.7109375" style="29" customWidth="1"/>
    <col min="16175" max="16383" width="11.42578125" style="29"/>
    <col min="16384" max="16384" width="11.5703125" style="29" customWidth="1"/>
  </cols>
  <sheetData>
    <row r="1" spans="1:59" ht="17.25" customHeight="1" x14ac:dyDescent="0.2">
      <c r="A1" s="26"/>
      <c r="B1" s="190"/>
      <c r="C1" s="190"/>
      <c r="D1" s="190"/>
      <c r="E1" s="190" t="s">
        <v>93</v>
      </c>
      <c r="F1" s="190"/>
      <c r="G1" s="190"/>
      <c r="H1" s="190"/>
      <c r="I1" s="190"/>
      <c r="J1" s="190"/>
      <c r="K1" s="193"/>
      <c r="L1" s="194" t="s">
        <v>17</v>
      </c>
      <c r="M1" s="195"/>
      <c r="N1" s="196"/>
      <c r="O1" s="28"/>
      <c r="P1" s="190"/>
      <c r="Q1" s="190"/>
      <c r="R1" s="190"/>
      <c r="S1" s="190" t="str">
        <f>E1</f>
        <v>INFORME DE RESULTADOS</v>
      </c>
      <c r="T1" s="190"/>
      <c r="U1" s="190"/>
      <c r="V1" s="190"/>
      <c r="W1" s="190"/>
      <c r="X1" s="190"/>
      <c r="Y1" s="193"/>
      <c r="Z1" s="197" t="s">
        <v>113</v>
      </c>
      <c r="AA1" s="198"/>
      <c r="AB1" s="199"/>
    </row>
    <row r="2" spans="1:59" ht="17.25" customHeight="1" x14ac:dyDescent="0.2">
      <c r="A2" s="31"/>
      <c r="B2" s="191"/>
      <c r="C2" s="191"/>
      <c r="D2" s="191"/>
      <c r="E2" s="200" t="s">
        <v>124</v>
      </c>
      <c r="F2" s="200"/>
      <c r="G2" s="200"/>
      <c r="H2" s="200"/>
      <c r="I2" s="200"/>
      <c r="J2" s="200"/>
      <c r="K2" s="201"/>
      <c r="L2" s="204" t="s">
        <v>120</v>
      </c>
      <c r="M2" s="205"/>
      <c r="N2" s="206"/>
      <c r="O2" s="33"/>
      <c r="P2" s="191"/>
      <c r="Q2" s="191"/>
      <c r="R2" s="191"/>
      <c r="S2" s="200" t="s">
        <v>96</v>
      </c>
      <c r="T2" s="200"/>
      <c r="U2" s="200"/>
      <c r="V2" s="200"/>
      <c r="W2" s="200"/>
      <c r="X2" s="200"/>
      <c r="Y2" s="201"/>
      <c r="Z2" s="204" t="s">
        <v>125</v>
      </c>
      <c r="AA2" s="205"/>
      <c r="AB2" s="206"/>
    </row>
    <row r="3" spans="1:59" ht="17.25" customHeight="1" x14ac:dyDescent="0.2">
      <c r="A3" s="31"/>
      <c r="B3" s="191"/>
      <c r="C3" s="191"/>
      <c r="D3" s="191"/>
      <c r="E3" s="200"/>
      <c r="F3" s="200"/>
      <c r="G3" s="200"/>
      <c r="H3" s="200"/>
      <c r="I3" s="200"/>
      <c r="J3" s="200"/>
      <c r="K3" s="201"/>
      <c r="L3" s="34"/>
      <c r="M3" s="35" t="s">
        <v>18</v>
      </c>
      <c r="N3" s="36"/>
      <c r="O3" s="33"/>
      <c r="P3" s="191"/>
      <c r="Q3" s="191"/>
      <c r="R3" s="191"/>
      <c r="S3" s="200"/>
      <c r="T3" s="200"/>
      <c r="U3" s="200"/>
      <c r="V3" s="200"/>
      <c r="W3" s="200"/>
      <c r="X3" s="200"/>
      <c r="Y3" s="201"/>
      <c r="Z3" s="37"/>
      <c r="AA3" s="37" t="s">
        <v>18</v>
      </c>
      <c r="AB3" s="38"/>
      <c r="AG3" s="178" t="s">
        <v>102</v>
      </c>
      <c r="AH3" s="178"/>
      <c r="AI3" s="178"/>
      <c r="AJ3" s="178"/>
    </row>
    <row r="4" spans="1:59" ht="17.25" customHeight="1" thickBot="1" x14ac:dyDescent="0.25">
      <c r="A4" s="39"/>
      <c r="B4" s="192"/>
      <c r="C4" s="192"/>
      <c r="D4" s="192"/>
      <c r="E4" s="202"/>
      <c r="F4" s="202"/>
      <c r="G4" s="202"/>
      <c r="H4" s="202"/>
      <c r="I4" s="202"/>
      <c r="J4" s="202"/>
      <c r="K4" s="203"/>
      <c r="L4" s="179" t="s">
        <v>126</v>
      </c>
      <c r="M4" s="180"/>
      <c r="N4" s="181"/>
      <c r="O4" s="40"/>
      <c r="P4" s="192"/>
      <c r="Q4" s="192"/>
      <c r="R4" s="192"/>
      <c r="S4" s="202"/>
      <c r="T4" s="202"/>
      <c r="U4" s="202"/>
      <c r="V4" s="202"/>
      <c r="W4" s="202"/>
      <c r="X4" s="202"/>
      <c r="Y4" s="203"/>
      <c r="Z4" s="182" t="s">
        <v>127</v>
      </c>
      <c r="AA4" s="183"/>
      <c r="AB4" s="184"/>
      <c r="AG4" s="178"/>
      <c r="AH4" s="178"/>
      <c r="AI4" s="178"/>
      <c r="AJ4" s="178"/>
    </row>
    <row r="5" spans="1:59" ht="4.1500000000000004" customHeight="1" thickBot="1" x14ac:dyDescent="0.25">
      <c r="A5" s="31"/>
      <c r="B5" s="177"/>
      <c r="C5" s="177"/>
      <c r="D5" s="177"/>
      <c r="E5" s="177"/>
      <c r="F5" s="177"/>
      <c r="G5" s="177"/>
      <c r="H5" s="177"/>
      <c r="I5" s="177"/>
      <c r="J5" s="177"/>
      <c r="K5" s="177"/>
      <c r="L5" s="177"/>
      <c r="M5" s="41"/>
      <c r="N5" s="42"/>
      <c r="O5" s="26"/>
      <c r="P5" s="185"/>
      <c r="Q5" s="185"/>
      <c r="R5" s="185"/>
      <c r="S5" s="185"/>
      <c r="T5" s="185"/>
      <c r="U5" s="185"/>
      <c r="V5" s="185"/>
      <c r="W5" s="185"/>
      <c r="X5" s="185"/>
      <c r="Y5" s="185"/>
      <c r="Z5" s="177"/>
      <c r="AB5" s="42"/>
      <c r="AG5" s="178"/>
      <c r="AH5" s="178"/>
      <c r="AI5" s="178"/>
      <c r="AJ5" s="178"/>
      <c r="BA5" s="30"/>
      <c r="BB5" s="30"/>
      <c r="BF5" s="30"/>
      <c r="BG5" s="30"/>
    </row>
    <row r="6" spans="1:59" ht="22.5" customHeight="1" x14ac:dyDescent="0.2">
      <c r="A6" s="26"/>
      <c r="B6" s="186" t="s">
        <v>19</v>
      </c>
      <c r="C6" s="186"/>
      <c r="D6" s="187"/>
      <c r="E6" s="187"/>
      <c r="F6" s="187"/>
      <c r="G6" s="187"/>
      <c r="H6" s="187"/>
      <c r="I6" s="186" t="s">
        <v>82</v>
      </c>
      <c r="J6" s="186"/>
      <c r="K6" s="188"/>
      <c r="L6" s="188"/>
      <c r="M6" s="188"/>
      <c r="N6" s="44"/>
      <c r="O6" s="45"/>
      <c r="P6" s="46" t="str">
        <f>B6</f>
        <v>CLIENTE:</v>
      </c>
      <c r="Q6" s="46"/>
      <c r="R6" s="189">
        <f>+D6</f>
        <v>0</v>
      </c>
      <c r="S6" s="189"/>
      <c r="T6" s="189"/>
      <c r="U6" s="189"/>
      <c r="V6" s="48"/>
      <c r="W6" s="207" t="str">
        <f>I6</f>
        <v>FECHA DE RECEPCIÓN:</v>
      </c>
      <c r="X6" s="207"/>
      <c r="Y6" s="188">
        <f>K6</f>
        <v>0</v>
      </c>
      <c r="Z6" s="188"/>
      <c r="AA6" s="188"/>
      <c r="AB6" s="49"/>
      <c r="AG6" s="50" t="s">
        <v>103</v>
      </c>
      <c r="AO6" s="177"/>
      <c r="AP6" s="177"/>
      <c r="AQ6" s="177"/>
      <c r="BA6" s="170">
        <f>AY7-AY8</f>
        <v>0</v>
      </c>
      <c r="BF6" s="30"/>
      <c r="BG6" s="30"/>
    </row>
    <row r="7" spans="1:59" ht="22.5" customHeight="1" x14ac:dyDescent="0.2">
      <c r="A7" s="31"/>
      <c r="B7" s="213" t="s">
        <v>20</v>
      </c>
      <c r="C7" s="213"/>
      <c r="D7" s="214"/>
      <c r="E7" s="214"/>
      <c r="F7" s="214"/>
      <c r="G7" s="214"/>
      <c r="H7" s="214"/>
      <c r="I7" s="213" t="s">
        <v>83</v>
      </c>
      <c r="J7" s="213"/>
      <c r="K7" s="215"/>
      <c r="L7" s="215"/>
      <c r="M7" s="215"/>
      <c r="N7" s="52"/>
      <c r="O7" s="53"/>
      <c r="P7" s="54" t="str">
        <f>B7</f>
        <v>PROYECTO:</v>
      </c>
      <c r="Q7" s="54"/>
      <c r="R7" s="216">
        <f>D7</f>
        <v>0</v>
      </c>
      <c r="S7" s="216"/>
      <c r="T7" s="216"/>
      <c r="U7" s="216"/>
      <c r="V7" s="55"/>
      <c r="W7" s="217" t="str">
        <f>I7</f>
        <v xml:space="preserve">FECHA DE EJECUCIÓN: </v>
      </c>
      <c r="X7" s="217"/>
      <c r="Y7" s="215">
        <f>K7</f>
        <v>0</v>
      </c>
      <c r="Z7" s="215"/>
      <c r="AA7" s="215"/>
      <c r="AB7" s="42"/>
      <c r="AG7" s="50" t="s">
        <v>104</v>
      </c>
      <c r="AO7" s="177"/>
      <c r="AP7" s="177"/>
      <c r="AQ7" s="177"/>
      <c r="AX7" s="169" t="s">
        <v>123</v>
      </c>
      <c r="AY7" s="168"/>
      <c r="AZ7" s="167"/>
      <c r="BA7" s="171">
        <f>SUM(E20:E28)</f>
        <v>0</v>
      </c>
      <c r="BF7" s="30"/>
      <c r="BG7" s="30"/>
    </row>
    <row r="8" spans="1:59" ht="22.5" customHeight="1" x14ac:dyDescent="0.2">
      <c r="A8" s="31"/>
      <c r="B8" s="213" t="s">
        <v>89</v>
      </c>
      <c r="C8" s="213"/>
      <c r="D8" s="218"/>
      <c r="E8" s="214"/>
      <c r="F8" s="214"/>
      <c r="G8" s="214"/>
      <c r="H8" s="214"/>
      <c r="I8" s="213" t="s">
        <v>84</v>
      </c>
      <c r="J8" s="213"/>
      <c r="K8" s="215"/>
      <c r="L8" s="215"/>
      <c r="M8" s="215"/>
      <c r="N8" s="52"/>
      <c r="O8" s="53"/>
      <c r="P8" s="54" t="str">
        <f>B8</f>
        <v>CORREO ELECTRÓNICO:</v>
      </c>
      <c r="Q8" s="54"/>
      <c r="R8" s="216">
        <f>D8</f>
        <v>0</v>
      </c>
      <c r="S8" s="216"/>
      <c r="T8" s="216"/>
      <c r="U8" s="216"/>
      <c r="V8" s="55"/>
      <c r="W8" s="217" t="str">
        <f>I8</f>
        <v>FECHA DE EMISIÓN:</v>
      </c>
      <c r="X8" s="217"/>
      <c r="Y8" s="215">
        <f>K8</f>
        <v>0</v>
      </c>
      <c r="Z8" s="215"/>
      <c r="AA8" s="215"/>
      <c r="AB8" s="42"/>
      <c r="AD8" s="29">
        <f>17-2.57</f>
        <v>14.43</v>
      </c>
      <c r="AG8" s="50" t="s">
        <v>105</v>
      </c>
      <c r="AO8" s="177"/>
      <c r="AP8" s="177"/>
      <c r="AQ8" s="177"/>
      <c r="AX8" s="169" t="s">
        <v>138</v>
      </c>
      <c r="AY8" s="168"/>
      <c r="AZ8" s="167"/>
      <c r="BA8" s="171">
        <f>D17-BA7</f>
        <v>0</v>
      </c>
    </row>
    <row r="9" spans="1:59" ht="22.5" customHeight="1" x14ac:dyDescent="0.2">
      <c r="A9" s="31"/>
      <c r="B9" s="213" t="s">
        <v>85</v>
      </c>
      <c r="C9" s="213"/>
      <c r="D9" s="214"/>
      <c r="E9" s="214"/>
      <c r="F9" s="214"/>
      <c r="G9" s="214"/>
      <c r="H9" s="214"/>
      <c r="I9" s="213" t="s">
        <v>86</v>
      </c>
      <c r="J9" s="213"/>
      <c r="K9" s="56" t="s">
        <v>95</v>
      </c>
      <c r="L9" s="57"/>
      <c r="M9" s="58"/>
      <c r="N9" s="52"/>
      <c r="O9" s="53"/>
      <c r="P9" s="54" t="str">
        <f>B9</f>
        <v>LOCALIZACIÓN:</v>
      </c>
      <c r="Q9" s="54"/>
      <c r="R9" s="216">
        <f>D9</f>
        <v>0</v>
      </c>
      <c r="S9" s="216"/>
      <c r="T9" s="216"/>
      <c r="U9" s="216"/>
      <c r="V9" s="55"/>
      <c r="W9" s="217" t="str">
        <f>I9</f>
        <v xml:space="preserve">ORDEN INTERNA: </v>
      </c>
      <c r="X9" s="217"/>
      <c r="Y9" s="59" t="str">
        <f>K9</f>
        <v>GDA</v>
      </c>
      <c r="Z9" s="60"/>
      <c r="AA9" s="61" t="str">
        <f>L9&amp;" "&amp;"-"&amp;" "&amp;M9</f>
        <v xml:space="preserve"> - </v>
      </c>
      <c r="AB9" s="42"/>
      <c r="AD9" s="62"/>
      <c r="AG9" s="50" t="s">
        <v>106</v>
      </c>
      <c r="AO9" s="177"/>
      <c r="AP9" s="177"/>
      <c r="AQ9" s="177"/>
      <c r="AY9" s="167"/>
      <c r="AZ9" s="167"/>
    </row>
    <row r="10" spans="1:59" ht="22.5" customHeight="1" x14ac:dyDescent="0.2">
      <c r="A10" s="31"/>
      <c r="B10" s="225" t="s">
        <v>87</v>
      </c>
      <c r="C10" s="225"/>
      <c r="D10" s="214"/>
      <c r="E10" s="214"/>
      <c r="F10" s="214"/>
      <c r="G10" s="214"/>
      <c r="H10" s="214"/>
      <c r="I10" s="226" t="s">
        <v>88</v>
      </c>
      <c r="J10" s="226"/>
      <c r="K10" s="227" t="str">
        <f>CONCATENATE(L9,," ",M9,"-",E12,"-",H12)</f>
        <v xml:space="preserve"> --</v>
      </c>
      <c r="L10" s="227"/>
      <c r="M10" s="227"/>
      <c r="N10" s="63"/>
      <c r="O10" s="64"/>
      <c r="P10" s="54" t="str">
        <f>B10</f>
        <v>MUESTRA TOMADA POR:</v>
      </c>
      <c r="Q10" s="54"/>
      <c r="R10" s="216">
        <f>D10</f>
        <v>0</v>
      </c>
      <c r="S10" s="216"/>
      <c r="T10" s="216"/>
      <c r="U10" s="216"/>
      <c r="V10" s="55"/>
      <c r="W10" s="217" t="str">
        <f>I10</f>
        <v>INFORME ID No:</v>
      </c>
      <c r="X10" s="217"/>
      <c r="Y10" s="216" t="str">
        <f>K10</f>
        <v xml:space="preserve"> --</v>
      </c>
      <c r="Z10" s="216"/>
      <c r="AA10" s="216"/>
      <c r="AB10" s="42"/>
      <c r="AG10" s="50" t="s">
        <v>107</v>
      </c>
      <c r="AO10" s="177"/>
      <c r="AP10" s="177"/>
      <c r="AQ10" s="177"/>
      <c r="AV10" s="208" t="s">
        <v>122</v>
      </c>
      <c r="AW10" s="208"/>
      <c r="AX10" s="208"/>
      <c r="AY10" s="209" t="e" cm="1">
        <f t="array" ref="AY10">G17+AY</f>
        <v>#VALUE!</v>
      </c>
      <c r="AZ10" s="210"/>
    </row>
    <row r="11" spans="1:59" ht="4.1500000000000004" customHeight="1" thickBot="1" x14ac:dyDescent="0.25">
      <c r="A11" s="39"/>
      <c r="B11" s="223"/>
      <c r="C11" s="223"/>
      <c r="D11" s="223"/>
      <c r="E11" s="223"/>
      <c r="F11" s="223"/>
      <c r="G11" s="223"/>
      <c r="H11" s="223"/>
      <c r="I11" s="223"/>
      <c r="J11" s="223"/>
      <c r="K11" s="223"/>
      <c r="L11" s="223"/>
      <c r="M11" s="65"/>
      <c r="N11" s="66"/>
      <c r="O11" s="39"/>
      <c r="P11" s="224"/>
      <c r="Q11" s="224"/>
      <c r="R11" s="224"/>
      <c r="S11" s="224"/>
      <c r="T11" s="224"/>
      <c r="U11" s="224"/>
      <c r="V11" s="224"/>
      <c r="W11" s="224"/>
      <c r="X11" s="224"/>
      <c r="Y11" s="224"/>
      <c r="Z11" s="224"/>
      <c r="AA11" s="67"/>
      <c r="AB11" s="66"/>
      <c r="AG11" s="50"/>
      <c r="AV11" s="208"/>
      <c r="AW11" s="208"/>
      <c r="AX11" s="208"/>
      <c r="AY11" s="211"/>
      <c r="AZ11" s="212"/>
    </row>
    <row r="12" spans="1:59" ht="22.5" customHeight="1" x14ac:dyDescent="0.2">
      <c r="A12" s="26"/>
      <c r="B12" s="186" t="s">
        <v>21</v>
      </c>
      <c r="C12" s="186"/>
      <c r="D12" s="68" t="s">
        <v>103</v>
      </c>
      <c r="E12" s="219"/>
      <c r="F12" s="219"/>
      <c r="G12" s="69" t="s">
        <v>22</v>
      </c>
      <c r="H12" s="70"/>
      <c r="I12" s="220" t="s">
        <v>23</v>
      </c>
      <c r="J12" s="220"/>
      <c r="K12" s="71"/>
      <c r="L12" s="72" t="s">
        <v>12</v>
      </c>
      <c r="M12" s="73"/>
      <c r="N12" s="74"/>
      <c r="O12" s="75"/>
      <c r="P12" s="76" t="s">
        <v>21</v>
      </c>
      <c r="Q12" s="77"/>
      <c r="R12" s="78" t="str">
        <f>D12</f>
        <v>SONDEO</v>
      </c>
      <c r="S12" s="79">
        <f>E12</f>
        <v>0</v>
      </c>
      <c r="T12" s="27" t="s">
        <v>22</v>
      </c>
      <c r="U12" s="47">
        <f>+H12</f>
        <v>0</v>
      </c>
      <c r="V12" s="43"/>
      <c r="W12" s="190" t="s">
        <v>23</v>
      </c>
      <c r="X12" s="190"/>
      <c r="Y12" s="80">
        <f>+K12</f>
        <v>0</v>
      </c>
      <c r="Z12" s="81" t="s">
        <v>12</v>
      </c>
      <c r="AA12" s="82">
        <f>+M12</f>
        <v>0</v>
      </c>
      <c r="AB12" s="49"/>
      <c r="AG12" s="50"/>
    </row>
    <row r="13" spans="1:59" ht="22.5" customHeight="1" x14ac:dyDescent="0.2">
      <c r="A13" s="31"/>
      <c r="B13" s="213" t="s">
        <v>109</v>
      </c>
      <c r="C13" s="213"/>
      <c r="D13" s="221"/>
      <c r="E13" s="221"/>
      <c r="F13" s="221"/>
      <c r="G13" s="221"/>
      <c r="H13" s="221"/>
      <c r="I13" s="221"/>
      <c r="J13" s="221"/>
      <c r="K13" s="221"/>
      <c r="L13" s="221"/>
      <c r="M13" s="221"/>
      <c r="N13" s="83"/>
      <c r="O13" s="84"/>
      <c r="P13" s="85" t="s">
        <v>109</v>
      </c>
      <c r="R13" s="222">
        <f>D13</f>
        <v>0</v>
      </c>
      <c r="S13" s="222"/>
      <c r="T13" s="222"/>
      <c r="U13" s="222"/>
      <c r="V13" s="222"/>
      <c r="W13" s="222"/>
      <c r="X13" s="222"/>
      <c r="Y13" s="222"/>
      <c r="Z13" s="222"/>
      <c r="AA13" s="222"/>
      <c r="AB13" s="42"/>
      <c r="AG13" s="50"/>
    </row>
    <row r="14" spans="1:59" ht="7.15" customHeight="1" thickBot="1" x14ac:dyDescent="0.25">
      <c r="A14" s="31"/>
      <c r="B14" s="51"/>
      <c r="C14" s="51"/>
      <c r="D14" s="86"/>
      <c r="E14" s="86"/>
      <c r="F14" s="86"/>
      <c r="G14" s="86"/>
      <c r="H14" s="86"/>
      <c r="I14" s="86"/>
      <c r="J14" s="86"/>
      <c r="K14" s="86"/>
      <c r="L14" s="86"/>
      <c r="M14" s="86"/>
      <c r="N14" s="63"/>
      <c r="O14" s="64"/>
      <c r="P14" s="85"/>
      <c r="R14" s="55"/>
      <c r="S14" s="55"/>
      <c r="T14" s="55"/>
      <c r="U14" s="55"/>
      <c r="V14" s="55"/>
      <c r="W14" s="55"/>
      <c r="X14" s="55"/>
      <c r="Y14" s="55"/>
      <c r="Z14" s="55"/>
      <c r="AA14" s="55"/>
      <c r="AB14" s="42"/>
    </row>
    <row r="15" spans="1:59" ht="9.75" customHeight="1" thickBot="1" x14ac:dyDescent="0.25">
      <c r="A15" s="26"/>
      <c r="B15" s="77"/>
      <c r="C15" s="77"/>
      <c r="D15" s="77"/>
      <c r="E15" s="77"/>
      <c r="F15" s="77"/>
      <c r="G15" s="77"/>
      <c r="H15" s="77"/>
      <c r="I15" s="77"/>
      <c r="J15" s="77"/>
      <c r="K15" s="77"/>
      <c r="L15" s="77"/>
      <c r="M15" s="77"/>
      <c r="N15" s="49"/>
      <c r="O15" s="87"/>
      <c r="P15" s="88"/>
      <c r="Q15" s="89"/>
      <c r="R15" s="90"/>
      <c r="S15" s="90"/>
      <c r="T15" s="90"/>
      <c r="U15" s="90"/>
      <c r="V15" s="90"/>
      <c r="W15" s="90"/>
      <c r="X15" s="90"/>
      <c r="Y15" s="90"/>
      <c r="Z15" s="90"/>
      <c r="AA15" s="90"/>
      <c r="AB15" s="91"/>
      <c r="AZ15" s="228" t="s">
        <v>129</v>
      </c>
      <c r="BA15" s="228"/>
      <c r="BB15" s="247">
        <v>320</v>
      </c>
    </row>
    <row r="16" spans="1:59" ht="18" customHeight="1" thickBot="1" x14ac:dyDescent="0.25">
      <c r="A16" s="31"/>
      <c r="C16" s="229" t="s">
        <v>14</v>
      </c>
      <c r="D16" s="230"/>
      <c r="E16" s="230"/>
      <c r="F16" s="230"/>
      <c r="G16" s="231"/>
      <c r="N16" s="42"/>
      <c r="O16" s="232" t="s">
        <v>111</v>
      </c>
      <c r="P16" s="233"/>
      <c r="Q16" s="233"/>
      <c r="R16" s="233"/>
      <c r="S16" s="233"/>
      <c r="T16" s="233"/>
      <c r="U16" s="233"/>
      <c r="V16" s="233"/>
      <c r="W16" s="233"/>
      <c r="X16" s="233"/>
      <c r="Y16" s="233"/>
      <c r="Z16" s="233"/>
      <c r="AA16" s="233"/>
      <c r="AB16" s="234"/>
      <c r="AZ16" s="228"/>
      <c r="BA16" s="228"/>
      <c r="BB16" s="247"/>
    </row>
    <row r="17" spans="1:58" ht="22.5" customHeight="1" thickBot="1" x14ac:dyDescent="0.25">
      <c r="A17" s="31"/>
      <c r="C17" s="235" t="s">
        <v>100</v>
      </c>
      <c r="D17" s="237"/>
      <c r="E17" s="239" t="s">
        <v>101</v>
      </c>
      <c r="F17" s="240"/>
      <c r="G17" s="243" t="str">
        <f>+IF(D17="","",SUM(E20:E34))</f>
        <v/>
      </c>
      <c r="N17" s="42"/>
      <c r="O17" s="31"/>
      <c r="Q17" s="93" t="s">
        <v>97</v>
      </c>
      <c r="R17" s="93"/>
      <c r="S17" s="93"/>
      <c r="T17" s="93" t="s">
        <v>98</v>
      </c>
      <c r="U17" s="93"/>
      <c r="V17" s="93"/>
      <c r="W17" s="245" t="s">
        <v>112</v>
      </c>
      <c r="X17" s="245"/>
      <c r="Y17" s="245"/>
      <c r="Z17" s="245"/>
      <c r="AA17" s="245"/>
      <c r="AB17" s="42"/>
      <c r="AH17" s="29"/>
      <c r="AY17" s="168">
        <v>10</v>
      </c>
      <c r="AZ17" s="246"/>
      <c r="BA17" s="246"/>
      <c r="BB17" s="246"/>
      <c r="BD17" s="247">
        <f t="shared" ref="BD17:BD22" si="0">AZ17*$BA$8/$BB$15</f>
        <v>0</v>
      </c>
      <c r="BE17" s="247"/>
      <c r="BF17" s="247"/>
    </row>
    <row r="18" spans="1:58" ht="23.1" customHeight="1" thickBot="1" x14ac:dyDescent="0.25">
      <c r="A18" s="31"/>
      <c r="C18" s="236"/>
      <c r="D18" s="238"/>
      <c r="E18" s="241"/>
      <c r="F18" s="242"/>
      <c r="G18" s="244"/>
      <c r="N18" s="42"/>
      <c r="O18" s="31"/>
      <c r="P18" s="94"/>
      <c r="Q18" s="232" t="s">
        <v>24</v>
      </c>
      <c r="R18" s="233"/>
      <c r="S18" s="233"/>
      <c r="T18" s="233"/>
      <c r="U18" s="234"/>
      <c r="W18" s="248" t="s">
        <v>25</v>
      </c>
      <c r="X18" s="249"/>
      <c r="Y18" s="249"/>
      <c r="Z18" s="249"/>
      <c r="AA18" s="250"/>
      <c r="AB18" s="42"/>
      <c r="AE18" s="254" t="s">
        <v>28</v>
      </c>
      <c r="AF18" s="255"/>
      <c r="AG18" s="256" t="s">
        <v>29</v>
      </c>
      <c r="AH18" s="257"/>
      <c r="AK18" s="177"/>
      <c r="AL18" s="177"/>
      <c r="AM18" s="177"/>
      <c r="AO18" s="177"/>
      <c r="AP18" s="177"/>
      <c r="AQ18" s="177"/>
      <c r="AS18" s="177"/>
      <c r="AT18" s="177"/>
      <c r="AU18" s="177"/>
      <c r="AY18" s="168">
        <v>20</v>
      </c>
      <c r="AZ18" s="246"/>
      <c r="BA18" s="246"/>
      <c r="BB18" s="246"/>
      <c r="BD18" s="247">
        <f t="shared" si="0"/>
        <v>0</v>
      </c>
      <c r="BE18" s="247"/>
      <c r="BF18" s="247"/>
    </row>
    <row r="19" spans="1:58" ht="23.1" customHeight="1" thickBot="1" x14ac:dyDescent="0.25">
      <c r="A19" s="31"/>
      <c r="C19" s="95" t="s">
        <v>30</v>
      </c>
      <c r="D19" s="96" t="s">
        <v>4</v>
      </c>
      <c r="E19" s="97" t="s">
        <v>31</v>
      </c>
      <c r="F19" s="98" t="s">
        <v>32</v>
      </c>
      <c r="G19" s="99" t="s">
        <v>33</v>
      </c>
      <c r="N19" s="42"/>
      <c r="O19" s="31"/>
      <c r="Q19" s="258" t="s">
        <v>27</v>
      </c>
      <c r="R19" s="259"/>
      <c r="S19" s="18"/>
      <c r="T19" s="18"/>
      <c r="U19" s="19"/>
      <c r="V19" s="100"/>
      <c r="W19" s="251"/>
      <c r="X19" s="252"/>
      <c r="Y19" s="252"/>
      <c r="Z19" s="252"/>
      <c r="AA19" s="253"/>
      <c r="AB19" s="42"/>
      <c r="AC19" s="29" t="s">
        <v>128</v>
      </c>
      <c r="AE19" s="260" t="s">
        <v>35</v>
      </c>
      <c r="AF19" s="261"/>
      <c r="AG19" s="262" t="s">
        <v>36</v>
      </c>
      <c r="AH19" s="263"/>
      <c r="AY19" s="168">
        <v>40</v>
      </c>
      <c r="AZ19" s="246"/>
      <c r="BA19" s="246"/>
      <c r="BB19" s="246"/>
      <c r="BD19" s="247">
        <f t="shared" si="0"/>
        <v>0</v>
      </c>
      <c r="BE19" s="247"/>
      <c r="BF19" s="247"/>
    </row>
    <row r="20" spans="1:58" ht="23.1" customHeight="1" thickBot="1" x14ac:dyDescent="0.25">
      <c r="A20" s="31"/>
      <c r="B20" s="264" t="s">
        <v>37</v>
      </c>
      <c r="C20" s="101" t="s">
        <v>0</v>
      </c>
      <c r="D20" s="102">
        <v>76.2</v>
      </c>
      <c r="E20" s="16"/>
      <c r="F20" s="103" t="str">
        <f>+IF($D$17="","",(E20/$D$17)*100)</f>
        <v/>
      </c>
      <c r="G20" s="104" t="str">
        <f>+IF(D17="","",100-F20)</f>
        <v/>
      </c>
      <c r="N20" s="42"/>
      <c r="O20" s="31"/>
      <c r="Q20" s="265" t="s">
        <v>34</v>
      </c>
      <c r="R20" s="266"/>
      <c r="S20" s="20"/>
      <c r="T20" s="20"/>
      <c r="U20" s="21"/>
      <c r="V20" s="24"/>
      <c r="W20" s="267" t="s">
        <v>34</v>
      </c>
      <c r="X20" s="268"/>
      <c r="Y20" s="18"/>
      <c r="Z20" s="269"/>
      <c r="AA20" s="270"/>
      <c r="AB20" s="42"/>
      <c r="AH20" s="29"/>
      <c r="AY20" s="168">
        <v>60</v>
      </c>
      <c r="AZ20" s="246"/>
      <c r="BA20" s="246"/>
      <c r="BB20" s="246"/>
      <c r="BD20" s="247">
        <f t="shared" si="0"/>
        <v>0</v>
      </c>
      <c r="BE20" s="247"/>
      <c r="BF20" s="247"/>
    </row>
    <row r="21" spans="1:58" ht="23.1" customHeight="1" thickBot="1" x14ac:dyDescent="0.25">
      <c r="A21" s="31"/>
      <c r="B21" s="264"/>
      <c r="C21" s="105" t="s">
        <v>15</v>
      </c>
      <c r="D21" s="106">
        <v>63.5</v>
      </c>
      <c r="E21" s="17"/>
      <c r="F21" s="107" t="str">
        <f t="shared" ref="F21:F34" si="1">+IF($D$17="","",(E21/$D$17)*100)</f>
        <v/>
      </c>
      <c r="G21" s="108" t="str">
        <f>+IF(G20="","",G20-F21)</f>
        <v/>
      </c>
      <c r="N21" s="42"/>
      <c r="O21" s="31"/>
      <c r="Q21" s="265" t="s">
        <v>38</v>
      </c>
      <c r="R21" s="266"/>
      <c r="S21" s="22"/>
      <c r="T21" s="22"/>
      <c r="U21" s="23"/>
      <c r="V21" s="24"/>
      <c r="W21" s="271" t="s">
        <v>38</v>
      </c>
      <c r="X21" s="272"/>
      <c r="Y21" s="22"/>
      <c r="Z21" s="273"/>
      <c r="AA21" s="274"/>
      <c r="AB21" s="42"/>
      <c r="AH21" s="29"/>
      <c r="AY21" s="168">
        <v>100</v>
      </c>
      <c r="AZ21" s="246"/>
      <c r="BA21" s="246"/>
      <c r="BB21" s="246"/>
      <c r="BD21" s="247">
        <f t="shared" si="0"/>
        <v>0</v>
      </c>
      <c r="BE21" s="247"/>
      <c r="BF21" s="247"/>
    </row>
    <row r="22" spans="1:58" ht="23.1" customHeight="1" thickBot="1" x14ac:dyDescent="0.25">
      <c r="A22" s="31"/>
      <c r="B22" s="264"/>
      <c r="C22" s="105" t="s">
        <v>1</v>
      </c>
      <c r="D22" s="106">
        <v>50.8</v>
      </c>
      <c r="E22" s="17"/>
      <c r="F22" s="107" t="str">
        <f t="shared" si="1"/>
        <v/>
      </c>
      <c r="G22" s="108" t="str">
        <f t="shared" ref="G22:G34" si="2">+IF(G21="","",G21-F22)</f>
        <v/>
      </c>
      <c r="N22" s="42"/>
      <c r="O22" s="31"/>
      <c r="Q22" s="265" t="s">
        <v>39</v>
      </c>
      <c r="R22" s="266"/>
      <c r="S22" s="22"/>
      <c r="T22" s="22"/>
      <c r="U22" s="23"/>
      <c r="V22" s="25"/>
      <c r="W22" s="271" t="s">
        <v>39</v>
      </c>
      <c r="X22" s="272"/>
      <c r="Y22" s="22"/>
      <c r="Z22" s="273"/>
      <c r="AA22" s="274"/>
      <c r="AB22" s="42"/>
      <c r="AD22" s="177" t="s">
        <v>110</v>
      </c>
      <c r="AE22" s="177"/>
      <c r="AF22" s="109" t="e">
        <f>T25*(T19/25)^0.121</f>
        <v>#VALUE!</v>
      </c>
      <c r="AH22" s="29"/>
      <c r="AY22" s="168">
        <v>200</v>
      </c>
      <c r="AZ22" s="246"/>
      <c r="BA22" s="246"/>
      <c r="BB22" s="246"/>
      <c r="BD22" s="247">
        <f t="shared" si="0"/>
        <v>0</v>
      </c>
      <c r="BE22" s="247"/>
      <c r="BF22" s="247"/>
    </row>
    <row r="23" spans="1:58" ht="23.1" customHeight="1" thickBot="1" x14ac:dyDescent="0.25">
      <c r="A23" s="31"/>
      <c r="B23" s="264"/>
      <c r="C23" s="105" t="s">
        <v>16</v>
      </c>
      <c r="D23" s="106">
        <v>38.1</v>
      </c>
      <c r="E23" s="17"/>
      <c r="F23" s="107" t="str">
        <f t="shared" si="1"/>
        <v/>
      </c>
      <c r="G23" s="108" t="str">
        <f t="shared" si="2"/>
        <v/>
      </c>
      <c r="N23" s="42"/>
      <c r="O23" s="31"/>
      <c r="Q23" s="265" t="s">
        <v>40</v>
      </c>
      <c r="R23" s="266"/>
      <c r="S23" s="22"/>
      <c r="T23" s="22"/>
      <c r="U23" s="23"/>
      <c r="V23" s="25"/>
      <c r="W23" s="271" t="s">
        <v>40</v>
      </c>
      <c r="X23" s="272"/>
      <c r="Y23" s="22"/>
      <c r="Z23" s="273"/>
      <c r="AA23" s="274"/>
      <c r="AB23" s="42"/>
      <c r="AD23" s="110"/>
      <c r="AE23" s="110"/>
      <c r="AH23" s="29"/>
    </row>
    <row r="24" spans="1:58" ht="23.1" customHeight="1" thickBot="1" x14ac:dyDescent="0.25">
      <c r="A24" s="31"/>
      <c r="B24" s="264"/>
      <c r="C24" s="105" t="s">
        <v>2</v>
      </c>
      <c r="D24" s="106">
        <v>25.4</v>
      </c>
      <c r="E24" s="17"/>
      <c r="F24" s="107" t="str">
        <f t="shared" si="1"/>
        <v/>
      </c>
      <c r="G24" s="108" t="str">
        <f t="shared" si="2"/>
        <v/>
      </c>
      <c r="N24" s="42"/>
      <c r="O24" s="31"/>
      <c r="Q24" s="275" t="s">
        <v>41</v>
      </c>
      <c r="R24" s="276"/>
      <c r="S24" s="111" t="str">
        <f>IF(S22="-"," ",IF(S22=0,"",S22-S23))</f>
        <v/>
      </c>
      <c r="T24" s="111" t="str">
        <f>+IF(T22=0,"",T22-T23)</f>
        <v/>
      </c>
      <c r="U24" s="112" t="str">
        <f>+IF(U22=0,"",U22-U23)</f>
        <v/>
      </c>
      <c r="V24" s="25"/>
      <c r="W24" s="277" t="s">
        <v>41</v>
      </c>
      <c r="X24" s="278"/>
      <c r="Y24" s="113" t="str">
        <f>IF(Y22="-"," ",IF(Y22=0,"",Y22-Y23))</f>
        <v/>
      </c>
      <c r="Z24" s="279" t="str">
        <f>+IF(Z22=0,"",Z22-Z23)</f>
        <v/>
      </c>
      <c r="AA24" s="280"/>
      <c r="AB24" s="42"/>
      <c r="AH24" s="29"/>
    </row>
    <row r="25" spans="1:58" ht="23.1" customHeight="1" thickBot="1" x14ac:dyDescent="0.25">
      <c r="A25" s="31"/>
      <c r="B25" s="264" t="s">
        <v>43</v>
      </c>
      <c r="C25" s="105" t="s">
        <v>3</v>
      </c>
      <c r="D25" s="106">
        <v>19.05</v>
      </c>
      <c r="E25" s="17"/>
      <c r="F25" s="107" t="str">
        <f t="shared" si="1"/>
        <v/>
      </c>
      <c r="G25" s="108" t="str">
        <f t="shared" si="2"/>
        <v/>
      </c>
      <c r="N25" s="42"/>
      <c r="O25" s="31"/>
      <c r="Q25" s="285" t="s">
        <v>42</v>
      </c>
      <c r="R25" s="286"/>
      <c r="S25" s="114" t="str">
        <f>IF(S21="-"," ",IF(S21=0,"",(S21-S22)/(S22-S23)*100))</f>
        <v/>
      </c>
      <c r="T25" s="114" t="str">
        <f>+IF(T21=0,"",(T21-T22)/(T22-T23)*100)</f>
        <v/>
      </c>
      <c r="U25" s="115" t="str">
        <f>+IF(U21=0,"",(U21-U22)/(U22-U23)*100)</f>
        <v/>
      </c>
      <c r="V25" s="116"/>
      <c r="W25" s="287" t="s">
        <v>42</v>
      </c>
      <c r="X25" s="288"/>
      <c r="Y25" s="114" t="str">
        <f>+IF(Y20=0,"",(Y21-Y22)/(Y22-Y23)*100)</f>
        <v/>
      </c>
      <c r="Z25" s="289" t="str">
        <f>+IF(Z20=0,"",(Z21-Z22)/(Z22-Z23)*100)</f>
        <v/>
      </c>
      <c r="AA25" s="290"/>
      <c r="AB25" s="42"/>
      <c r="AC25" s="117" t="e">
        <f>ABS(Y25-Z25)</f>
        <v>#VALUE!</v>
      </c>
      <c r="AX25" s="247" t="s">
        <v>134</v>
      </c>
      <c r="AY25" s="247"/>
      <c r="BA25" s="247" t="s">
        <v>135</v>
      </c>
      <c r="BB25" s="247"/>
    </row>
    <row r="26" spans="1:58" ht="23.1" customHeight="1" thickBot="1" x14ac:dyDescent="0.25">
      <c r="A26" s="31"/>
      <c r="B26" s="264"/>
      <c r="C26" s="105" t="s">
        <v>8</v>
      </c>
      <c r="D26" s="106">
        <v>12.7</v>
      </c>
      <c r="E26" s="17"/>
      <c r="F26" s="107" t="str">
        <f t="shared" si="1"/>
        <v/>
      </c>
      <c r="G26" s="108" t="str">
        <f t="shared" si="2"/>
        <v/>
      </c>
      <c r="N26" s="42"/>
      <c r="O26" s="31"/>
      <c r="V26" s="116"/>
      <c r="AB26" s="42"/>
      <c r="AC26" s="143" t="e">
        <f>T25-S25</f>
        <v>#VALUE!</v>
      </c>
      <c r="AD26" s="291" t="s">
        <v>13</v>
      </c>
      <c r="AH26" s="293" t="s">
        <v>78</v>
      </c>
      <c r="AI26" s="282"/>
      <c r="AJ26" s="282" t="s">
        <v>79</v>
      </c>
      <c r="AK26" s="282"/>
      <c r="AL26" s="282" t="s">
        <v>80</v>
      </c>
      <c r="AM26" s="282"/>
      <c r="AN26" s="2"/>
      <c r="AO26" s="2"/>
      <c r="AP26" s="3"/>
      <c r="AQ26" s="3"/>
      <c r="AR26" s="3"/>
      <c r="AS26" s="3"/>
      <c r="AT26" s="4"/>
      <c r="AX26" s="172" t="s">
        <v>130</v>
      </c>
      <c r="AY26" s="172"/>
      <c r="BA26" s="172" t="s">
        <v>136</v>
      </c>
      <c r="BB26" s="172"/>
    </row>
    <row r="27" spans="1:58" ht="23.1" customHeight="1" thickBot="1" x14ac:dyDescent="0.3">
      <c r="A27" s="31"/>
      <c r="B27" s="264"/>
      <c r="C27" s="105" t="s">
        <v>9</v>
      </c>
      <c r="D27" s="106">
        <v>9.52</v>
      </c>
      <c r="E27" s="17"/>
      <c r="F27" s="107" t="str">
        <f t="shared" si="1"/>
        <v/>
      </c>
      <c r="G27" s="108" t="str">
        <f t="shared" si="2"/>
        <v/>
      </c>
      <c r="N27" s="42"/>
      <c r="O27" s="31"/>
      <c r="AB27" s="42"/>
      <c r="AC27" s="143" t="e">
        <f>U25-T25</f>
        <v>#VALUE!</v>
      </c>
      <c r="AD27" s="292"/>
      <c r="AH27" s="5" t="s">
        <v>44</v>
      </c>
      <c r="AI27" s="6" t="s">
        <v>45</v>
      </c>
      <c r="AJ27" s="7" t="s">
        <v>44</v>
      </c>
      <c r="AK27" s="6" t="s">
        <v>45</v>
      </c>
      <c r="AL27" s="7" t="s">
        <v>44</v>
      </c>
      <c r="AM27" s="6" t="s">
        <v>45</v>
      </c>
      <c r="AN27" s="8"/>
      <c r="AO27" s="8"/>
      <c r="AP27" s="9"/>
      <c r="AQ27" s="9"/>
      <c r="AR27" s="9"/>
      <c r="AS27" s="9"/>
      <c r="AT27" s="10"/>
      <c r="AX27" s="172" t="s">
        <v>131</v>
      </c>
      <c r="AY27" s="172"/>
      <c r="BA27" s="172" t="s">
        <v>139</v>
      </c>
      <c r="BB27" s="172"/>
    </row>
    <row r="28" spans="1:58" ht="23.1" customHeight="1" thickBot="1" x14ac:dyDescent="0.25">
      <c r="A28" s="31"/>
      <c r="B28" s="264"/>
      <c r="C28" s="105" t="s">
        <v>46</v>
      </c>
      <c r="D28" s="106">
        <v>4.76</v>
      </c>
      <c r="E28" s="17"/>
      <c r="F28" s="107" t="str">
        <f t="shared" si="1"/>
        <v/>
      </c>
      <c r="G28" s="108" t="str">
        <f t="shared" si="2"/>
        <v/>
      </c>
      <c r="N28" s="42"/>
      <c r="O28" s="31"/>
      <c r="AB28" s="42"/>
      <c r="AD28" s="283" t="s">
        <v>26</v>
      </c>
      <c r="AH28" s="5"/>
      <c r="AI28" s="6"/>
      <c r="AJ28" s="11"/>
      <c r="AK28" s="9"/>
      <c r="AL28" s="11"/>
      <c r="AM28" s="9"/>
      <c r="AN28" s="8"/>
      <c r="AO28" s="8"/>
      <c r="AP28" s="9"/>
      <c r="AQ28" s="9"/>
      <c r="AR28" s="9"/>
      <c r="AS28" s="9"/>
      <c r="AT28" s="10"/>
      <c r="AX28" s="172" t="s">
        <v>132</v>
      </c>
      <c r="AY28" s="172"/>
      <c r="BA28" s="172" t="s">
        <v>131</v>
      </c>
      <c r="BB28" s="174">
        <f>(BB27-BB26)/1.012</f>
        <v>0</v>
      </c>
      <c r="BC28" s="300" t="s">
        <v>137</v>
      </c>
      <c r="BD28" s="301"/>
      <c r="BE28" s="301"/>
      <c r="BF28" s="301"/>
    </row>
    <row r="29" spans="1:58" ht="23.1" customHeight="1" thickBot="1" x14ac:dyDescent="0.25">
      <c r="A29" s="31"/>
      <c r="B29" s="264" t="s">
        <v>47</v>
      </c>
      <c r="C29" s="105" t="s">
        <v>48</v>
      </c>
      <c r="D29" s="106">
        <v>2</v>
      </c>
      <c r="E29" s="17"/>
      <c r="F29" s="107" t="str">
        <f t="shared" si="1"/>
        <v/>
      </c>
      <c r="G29" s="108" t="str">
        <f t="shared" si="2"/>
        <v/>
      </c>
      <c r="N29" s="42"/>
      <c r="O29" s="31"/>
      <c r="AB29" s="42"/>
      <c r="AD29" s="284"/>
      <c r="AH29" s="12">
        <v>50</v>
      </c>
      <c r="AI29" s="9">
        <v>0</v>
      </c>
      <c r="AJ29" s="11">
        <v>24.100999999999999</v>
      </c>
      <c r="AK29" s="9">
        <f t="shared" ref="AK29:AK37" si="3">0.73*(AJ29-20)</f>
        <v>2.9937299999999993</v>
      </c>
      <c r="AL29" s="11">
        <v>16.89</v>
      </c>
      <c r="AM29" s="9">
        <f t="shared" ref="AM29:AM37" si="4">0.9*(AL29-8)</f>
        <v>8.0010000000000012</v>
      </c>
      <c r="AN29" s="8"/>
      <c r="AO29" s="8">
        <v>3</v>
      </c>
      <c r="AP29" s="9">
        <v>10</v>
      </c>
      <c r="AQ29" s="9">
        <v>10</v>
      </c>
      <c r="AR29" s="9">
        <v>3</v>
      </c>
      <c r="AS29" s="9">
        <v>10</v>
      </c>
      <c r="AT29" s="10">
        <v>8</v>
      </c>
      <c r="AX29" s="172" t="s">
        <v>133</v>
      </c>
      <c r="AY29" s="173" t="e">
        <f>(AY26-AY27)/(AY27-AY28)*100</f>
        <v>#DIV/0!</v>
      </c>
      <c r="AZ29" s="176" t="e">
        <f>((BB27-BB29)/(BB29-BB26))*100</f>
        <v>#DIV/0!</v>
      </c>
      <c r="BA29" s="169" t="s">
        <v>140</v>
      </c>
      <c r="BB29" s="175">
        <f>BB28+BB26</f>
        <v>0</v>
      </c>
    </row>
    <row r="30" spans="1:58" ht="23.1" customHeight="1" thickBot="1" x14ac:dyDescent="0.25">
      <c r="A30" s="31"/>
      <c r="B30" s="264"/>
      <c r="C30" s="105" t="s">
        <v>49</v>
      </c>
      <c r="D30" s="106">
        <v>0.84099999999999997</v>
      </c>
      <c r="E30" s="17"/>
      <c r="F30" s="107" t="str">
        <f t="shared" si="1"/>
        <v/>
      </c>
      <c r="G30" s="108" t="str">
        <f t="shared" si="2"/>
        <v/>
      </c>
      <c r="N30" s="42"/>
      <c r="O30" s="31"/>
      <c r="AB30" s="42"/>
      <c r="AD30" s="13"/>
      <c r="AH30" s="12">
        <v>50</v>
      </c>
      <c r="AI30" s="9">
        <v>10</v>
      </c>
      <c r="AJ30" s="11">
        <v>30</v>
      </c>
      <c r="AK30" s="9">
        <f t="shared" si="3"/>
        <v>7.3</v>
      </c>
      <c r="AL30" s="11">
        <v>20</v>
      </c>
      <c r="AM30" s="9">
        <f t="shared" si="4"/>
        <v>10.8</v>
      </c>
      <c r="AN30" s="8"/>
      <c r="AO30" s="8">
        <v>4</v>
      </c>
      <c r="AP30" s="9">
        <v>10</v>
      </c>
      <c r="AQ30" s="9">
        <v>12</v>
      </c>
      <c r="AR30" s="9">
        <v>3</v>
      </c>
      <c r="AS30" s="9">
        <v>15</v>
      </c>
      <c r="AT30" s="10">
        <v>8</v>
      </c>
      <c r="AX30" s="1"/>
      <c r="AY30" s="1"/>
      <c r="AZ30" s="1"/>
    </row>
    <row r="31" spans="1:58" ht="23.1" customHeight="1" thickBot="1" x14ac:dyDescent="0.25">
      <c r="A31" s="31"/>
      <c r="B31" s="264" t="s">
        <v>50</v>
      </c>
      <c r="C31" s="105" t="s">
        <v>51</v>
      </c>
      <c r="D31" s="106">
        <v>0.42</v>
      </c>
      <c r="E31" s="17"/>
      <c r="F31" s="107" t="str">
        <f>+IF($D$17="","",(E31/$D$17)*100)</f>
        <v/>
      </c>
      <c r="G31" s="108" t="str">
        <f t="shared" si="2"/>
        <v/>
      </c>
      <c r="N31" s="42"/>
      <c r="O31" s="31"/>
      <c r="AB31" s="42"/>
      <c r="AD31" s="14"/>
      <c r="AH31" s="12">
        <v>50</v>
      </c>
      <c r="AI31" s="9">
        <v>20</v>
      </c>
      <c r="AJ31" s="11">
        <v>40</v>
      </c>
      <c r="AK31" s="9">
        <f t="shared" si="3"/>
        <v>14.6</v>
      </c>
      <c r="AL31" s="11">
        <v>30</v>
      </c>
      <c r="AM31" s="9">
        <f t="shared" si="4"/>
        <v>19.8</v>
      </c>
      <c r="AN31" s="8"/>
      <c r="AO31" s="8">
        <v>5</v>
      </c>
      <c r="AP31" s="9">
        <v>10</v>
      </c>
      <c r="AQ31" s="9">
        <v>14</v>
      </c>
      <c r="AR31" s="9">
        <v>3</v>
      </c>
      <c r="AS31" s="9">
        <v>20</v>
      </c>
      <c r="AT31" s="10">
        <v>8</v>
      </c>
      <c r="AX31" s="1"/>
      <c r="AY31" s="1"/>
      <c r="AZ31" s="1"/>
    </row>
    <row r="32" spans="1:58" ht="23.1" customHeight="1" thickBot="1" x14ac:dyDescent="0.25">
      <c r="A32" s="31"/>
      <c r="B32" s="264"/>
      <c r="C32" s="105" t="s">
        <v>52</v>
      </c>
      <c r="D32" s="106">
        <v>0.25</v>
      </c>
      <c r="E32" s="17"/>
      <c r="F32" s="107" t="str">
        <f t="shared" si="1"/>
        <v/>
      </c>
      <c r="G32" s="108" t="str">
        <f t="shared" si="2"/>
        <v/>
      </c>
      <c r="N32" s="42"/>
      <c r="O32" s="31"/>
      <c r="AB32" s="42"/>
      <c r="AD32" s="14"/>
      <c r="AH32" s="12">
        <v>50</v>
      </c>
      <c r="AI32" s="9">
        <v>30</v>
      </c>
      <c r="AJ32" s="11">
        <v>50</v>
      </c>
      <c r="AK32" s="9">
        <f t="shared" si="3"/>
        <v>21.9</v>
      </c>
      <c r="AL32" s="11">
        <v>50</v>
      </c>
      <c r="AM32" s="9">
        <f t="shared" si="4"/>
        <v>37.800000000000004</v>
      </c>
      <c r="AN32" s="8"/>
      <c r="AO32" s="8">
        <v>6</v>
      </c>
      <c r="AP32" s="9">
        <v>10</v>
      </c>
      <c r="AQ32" s="9">
        <v>16</v>
      </c>
      <c r="AR32" s="9">
        <v>3</v>
      </c>
      <c r="AS32" s="9">
        <v>25</v>
      </c>
      <c r="AT32" s="10">
        <v>8</v>
      </c>
      <c r="AX32" s="1"/>
      <c r="AZ32" s="1"/>
    </row>
    <row r="33" spans="1:46" ht="23.1" customHeight="1" thickBot="1" x14ac:dyDescent="0.25">
      <c r="A33" s="31"/>
      <c r="B33" s="264" t="s">
        <v>53</v>
      </c>
      <c r="C33" s="105" t="s">
        <v>54</v>
      </c>
      <c r="D33" s="106">
        <v>0.14899999999999999</v>
      </c>
      <c r="E33" s="17"/>
      <c r="F33" s="107" t="str">
        <f t="shared" si="1"/>
        <v/>
      </c>
      <c r="G33" s="108" t="str">
        <f t="shared" si="2"/>
        <v/>
      </c>
      <c r="N33" s="42"/>
      <c r="O33" s="31"/>
      <c r="AB33" s="42"/>
      <c r="AD33" s="14"/>
      <c r="AH33" s="12">
        <v>50</v>
      </c>
      <c r="AI33" s="9">
        <v>40</v>
      </c>
      <c r="AJ33" s="11">
        <v>60</v>
      </c>
      <c r="AK33" s="9">
        <f t="shared" si="3"/>
        <v>29.2</v>
      </c>
      <c r="AL33" s="11">
        <v>60</v>
      </c>
      <c r="AM33" s="9">
        <f t="shared" si="4"/>
        <v>46.800000000000004</v>
      </c>
      <c r="AN33" s="8"/>
      <c r="AO33" s="8">
        <v>7</v>
      </c>
      <c r="AP33" s="9">
        <v>10</v>
      </c>
      <c r="AQ33" s="9">
        <v>20</v>
      </c>
      <c r="AR33" s="9">
        <v>3</v>
      </c>
      <c r="AS33" s="9">
        <v>30</v>
      </c>
      <c r="AT33" s="10">
        <v>8</v>
      </c>
    </row>
    <row r="34" spans="1:46" ht="23.1" customHeight="1" thickBot="1" x14ac:dyDescent="0.25">
      <c r="A34" s="31"/>
      <c r="B34" s="264"/>
      <c r="C34" s="118" t="s">
        <v>55</v>
      </c>
      <c r="D34" s="119">
        <v>7.4999999999999997E-2</v>
      </c>
      <c r="E34" s="17"/>
      <c r="F34" s="120" t="str">
        <f t="shared" si="1"/>
        <v/>
      </c>
      <c r="G34" s="121" t="str">
        <f t="shared" si="2"/>
        <v/>
      </c>
      <c r="N34" s="42"/>
      <c r="O34" s="31"/>
      <c r="AB34" s="42"/>
      <c r="AD34" s="122" t="str">
        <f>+IF(AD32=0,"",AD32-AD33)</f>
        <v/>
      </c>
      <c r="AH34" s="12">
        <v>50</v>
      </c>
      <c r="AI34" s="9">
        <v>50</v>
      </c>
      <c r="AJ34" s="11">
        <v>70</v>
      </c>
      <c r="AK34" s="9">
        <f t="shared" si="3"/>
        <v>36.5</v>
      </c>
      <c r="AL34" s="11">
        <v>70</v>
      </c>
      <c r="AM34" s="9">
        <f t="shared" si="4"/>
        <v>55.800000000000004</v>
      </c>
      <c r="AN34" s="8"/>
      <c r="AO34" s="8">
        <v>8</v>
      </c>
      <c r="AP34" s="9">
        <v>10</v>
      </c>
      <c r="AQ34" s="9">
        <v>24.100999999999999</v>
      </c>
      <c r="AR34" s="9">
        <v>3</v>
      </c>
      <c r="AS34" s="9">
        <v>31</v>
      </c>
      <c r="AT34" s="10">
        <v>8</v>
      </c>
    </row>
    <row r="35" spans="1:46" ht="23.1" customHeight="1" thickBot="1" x14ac:dyDescent="0.25">
      <c r="A35" s="31"/>
      <c r="B35" s="294" t="s">
        <v>11</v>
      </c>
      <c r="C35" s="295"/>
      <c r="D35" s="296"/>
      <c r="E35" s="123" t="str">
        <f>+IF(D17=0,"",D17-SUM(E20:E34))</f>
        <v/>
      </c>
      <c r="F35" s="124" t="str">
        <f>+IF(D17="","",(E35/D17)*100)</f>
        <v/>
      </c>
      <c r="G35" s="125" t="str">
        <f>+IF(D17="","",G34-F35)</f>
        <v/>
      </c>
      <c r="N35" s="42"/>
      <c r="O35" s="31"/>
      <c r="AB35" s="42"/>
      <c r="AD35" s="126" t="str">
        <f>+IF(AD30=0,"---",(AD31-AD32)/(AD32-AD33)*100)</f>
        <v>---</v>
      </c>
      <c r="AH35" s="12">
        <v>50</v>
      </c>
      <c r="AI35" s="9">
        <v>60</v>
      </c>
      <c r="AJ35" s="11">
        <v>80</v>
      </c>
      <c r="AK35" s="9">
        <f t="shared" si="3"/>
        <v>43.8</v>
      </c>
      <c r="AL35" s="11">
        <v>80</v>
      </c>
      <c r="AM35" s="9">
        <f t="shared" si="4"/>
        <v>64.8</v>
      </c>
      <c r="AN35" s="8"/>
      <c r="AO35" s="8"/>
      <c r="AP35" s="9"/>
      <c r="AQ35" s="9"/>
      <c r="AR35" s="9"/>
      <c r="AS35" s="9"/>
      <c r="AT35" s="10"/>
    </row>
    <row r="36" spans="1:46" ht="3.75" customHeight="1" thickBot="1" x14ac:dyDescent="0.3">
      <c r="A36" s="31"/>
      <c r="N36" s="42"/>
      <c r="O36" s="31"/>
      <c r="AB36" s="42"/>
      <c r="AF36" s="15" t="e">
        <f>ROUND(0.01*(G34-15)*(R42-10),0)</f>
        <v>#VALUE!</v>
      </c>
      <c r="AH36" s="12">
        <v>50</v>
      </c>
      <c r="AI36" s="9">
        <v>70</v>
      </c>
      <c r="AJ36" s="11">
        <v>90</v>
      </c>
      <c r="AK36" s="9">
        <f t="shared" si="3"/>
        <v>51.1</v>
      </c>
      <c r="AL36" s="11">
        <v>90</v>
      </c>
      <c r="AM36" s="9">
        <f t="shared" si="4"/>
        <v>73.8</v>
      </c>
      <c r="AN36" s="8"/>
      <c r="AO36" s="8"/>
      <c r="AP36" s="9"/>
      <c r="AQ36" s="9"/>
      <c r="AR36" s="9"/>
      <c r="AS36" s="9"/>
      <c r="AT36" s="10"/>
    </row>
    <row r="37" spans="1:46" ht="3.75" customHeight="1" thickBot="1" x14ac:dyDescent="0.3">
      <c r="A37" s="31"/>
      <c r="N37" s="42"/>
      <c r="O37" s="31"/>
      <c r="P37" s="248" t="s">
        <v>10</v>
      </c>
      <c r="Q37" s="249"/>
      <c r="R37" s="249"/>
      <c r="S37" s="249"/>
      <c r="T37" s="249"/>
      <c r="U37" s="250"/>
      <c r="V37" s="94"/>
      <c r="W37" s="94"/>
      <c r="X37" s="37"/>
      <c r="Y37" s="37"/>
      <c r="Z37" s="37"/>
      <c r="AA37" s="37"/>
      <c r="AB37" s="42"/>
      <c r="AF37" s="15"/>
      <c r="AH37" s="12">
        <v>50</v>
      </c>
      <c r="AI37" s="9">
        <v>80</v>
      </c>
      <c r="AJ37" s="11">
        <v>100</v>
      </c>
      <c r="AK37" s="9">
        <f t="shared" si="3"/>
        <v>58.4</v>
      </c>
      <c r="AL37" s="11">
        <v>100</v>
      </c>
      <c r="AM37" s="9">
        <f t="shared" si="4"/>
        <v>82.8</v>
      </c>
      <c r="AN37" s="9"/>
      <c r="AO37" s="9">
        <v>24.101199999999999</v>
      </c>
      <c r="AP37" s="9">
        <f>0.73*(AO37-20)</f>
        <v>2.9938759999999989</v>
      </c>
      <c r="AQ37" s="9"/>
      <c r="AR37" s="9"/>
      <c r="AS37" s="9"/>
      <c r="AT37" s="10"/>
    </row>
    <row r="38" spans="1:46" ht="15.75" customHeight="1" thickBot="1" x14ac:dyDescent="0.25">
      <c r="A38" s="31"/>
      <c r="C38" s="232" t="s">
        <v>56</v>
      </c>
      <c r="D38" s="233"/>
      <c r="E38" s="233"/>
      <c r="F38" s="234"/>
      <c r="G38" s="143"/>
      <c r="H38" s="281" t="s">
        <v>116</v>
      </c>
      <c r="I38" s="281"/>
      <c r="J38" s="37"/>
      <c r="K38" s="281" t="s">
        <v>117</v>
      </c>
      <c r="L38" s="281"/>
      <c r="M38" s="281"/>
      <c r="N38" s="42"/>
      <c r="O38" s="31"/>
      <c r="P38" s="297"/>
      <c r="Q38" s="298"/>
      <c r="R38" s="298"/>
      <c r="S38" s="298"/>
      <c r="T38" s="298"/>
      <c r="U38" s="299"/>
      <c r="V38" s="94"/>
      <c r="W38" s="281" t="s">
        <v>116</v>
      </c>
      <c r="X38" s="281"/>
      <c r="Y38" s="281" t="s">
        <v>117</v>
      </c>
      <c r="Z38" s="281"/>
      <c r="AA38" s="281"/>
      <c r="AB38" s="42"/>
      <c r="AH38" s="12">
        <v>50</v>
      </c>
      <c r="AI38" s="9">
        <v>90</v>
      </c>
      <c r="AJ38" s="11"/>
      <c r="AK38" s="9"/>
      <c r="AL38" s="11"/>
      <c r="AM38" s="9"/>
      <c r="AN38" s="9"/>
      <c r="AO38" s="9">
        <v>31</v>
      </c>
      <c r="AP38" s="9">
        <f>0.73*(AO38-20)</f>
        <v>8.0299999999999994</v>
      </c>
      <c r="AQ38" s="9"/>
      <c r="AR38" s="9"/>
      <c r="AS38" s="9"/>
      <c r="AT38" s="10"/>
    </row>
    <row r="39" spans="1:46" ht="15" x14ac:dyDescent="0.2">
      <c r="A39" s="31"/>
      <c r="C39" s="94"/>
      <c r="D39" s="94"/>
      <c r="E39" s="128" t="s">
        <v>57</v>
      </c>
      <c r="F39" s="129" t="str">
        <f>IFERROR(IF(E54&lt;0,E54*-1,E54),"-")</f>
        <v>-</v>
      </c>
      <c r="I39" s="37"/>
      <c r="J39" s="37"/>
      <c r="L39" s="37"/>
      <c r="N39" s="42"/>
      <c r="O39" s="31"/>
      <c r="Q39" s="100"/>
      <c r="R39" s="100"/>
      <c r="S39" s="100"/>
      <c r="T39" s="100"/>
      <c r="U39" s="100"/>
      <c r="V39" s="100"/>
      <c r="X39" s="37"/>
      <c r="Z39" s="37"/>
      <c r="AA39" s="127"/>
      <c r="AB39" s="42"/>
      <c r="AH39" s="12">
        <v>50</v>
      </c>
      <c r="AI39" s="9">
        <v>100</v>
      </c>
      <c r="AJ39" s="11"/>
      <c r="AK39" s="9"/>
      <c r="AL39" s="9"/>
      <c r="AM39" s="8"/>
      <c r="AN39" s="9"/>
      <c r="AO39" s="9"/>
      <c r="AP39" s="9"/>
      <c r="AQ39" s="9"/>
      <c r="AR39" s="9"/>
      <c r="AS39" s="9"/>
      <c r="AT39" s="10"/>
    </row>
    <row r="40" spans="1:46" ht="15" x14ac:dyDescent="0.2">
      <c r="A40" s="31"/>
      <c r="C40" s="85" t="s">
        <v>59</v>
      </c>
      <c r="D40" s="130" t="str">
        <f>+IF(D17="","---",100-G28)</f>
        <v>---</v>
      </c>
      <c r="E40" s="128" t="s">
        <v>58</v>
      </c>
      <c r="F40" s="129" t="str">
        <f>IFERROR(IF(E57&lt;0,E57*-1,E57),"-")</f>
        <v>-</v>
      </c>
      <c r="I40" s="37"/>
      <c r="J40" s="37"/>
      <c r="L40" s="37"/>
      <c r="N40" s="42"/>
      <c r="O40" s="31"/>
      <c r="P40" s="191" t="s">
        <v>61</v>
      </c>
      <c r="Q40" s="191"/>
      <c r="R40" s="131" t="e">
        <f>ROUNDDOWN(IF(T19=25,T25,Q52),0)</f>
        <v>#VALUE!</v>
      </c>
      <c r="S40" s="191" t="s">
        <v>68</v>
      </c>
      <c r="T40" s="191"/>
      <c r="U40" s="132" t="str">
        <f t="array" ref="U40">IFERROR(USC(D40,D41,D42,R40,R42,C61,F42,F43),"-")</f>
        <v>-</v>
      </c>
      <c r="V40" s="85"/>
      <c r="X40" s="37"/>
      <c r="Z40" s="37"/>
      <c r="AA40" s="37"/>
      <c r="AB40" s="42"/>
      <c r="AH40" s="133"/>
      <c r="AI40" s="134"/>
      <c r="AJ40" s="134"/>
      <c r="AK40" s="134"/>
      <c r="AL40" s="134"/>
      <c r="AM40" s="134"/>
      <c r="AN40" s="134"/>
      <c r="AO40" s="134"/>
      <c r="AP40" s="134"/>
      <c r="AQ40" s="134"/>
      <c r="AR40" s="134"/>
      <c r="AS40" s="134"/>
      <c r="AT40" s="135"/>
    </row>
    <row r="41" spans="1:46" ht="15.75" thickBot="1" x14ac:dyDescent="0.25">
      <c r="A41" s="31"/>
      <c r="C41" s="85" t="s">
        <v>62</v>
      </c>
      <c r="D41" s="130" t="str">
        <f>+IF(D17="","---",G28-G34)</f>
        <v>---</v>
      </c>
      <c r="E41" s="128" t="s">
        <v>60</v>
      </c>
      <c r="F41" s="129" t="str">
        <f>IFERROR(IF(E60&lt;0,E60*-1,E60),"-")</f>
        <v>-</v>
      </c>
      <c r="I41" s="37"/>
      <c r="J41" s="37"/>
      <c r="N41" s="42"/>
      <c r="O41" s="31"/>
      <c r="P41" s="191" t="s">
        <v>64</v>
      </c>
      <c r="Q41" s="191"/>
      <c r="R41" s="136" t="e">
        <f>ROUNDDOWN(IF(Y24="","NO PLÁSTICO",AVERAGE(Y25:Z25)),0)</f>
        <v>#VALUE!</v>
      </c>
      <c r="S41" s="191" t="s">
        <v>75</v>
      </c>
      <c r="T41" s="191"/>
      <c r="U41" s="132" t="str">
        <f>IFERROR(_xlfn.CONCAT(AE41," (",IF(AE41="A-2-6 O A-2-7",AF43,AE43),")"),"-")</f>
        <v>-</v>
      </c>
      <c r="V41" s="85"/>
      <c r="X41" s="37"/>
      <c r="Z41" s="37"/>
      <c r="AA41" s="37"/>
      <c r="AB41" s="42"/>
      <c r="AD41" s="29" t="s">
        <v>76</v>
      </c>
      <c r="AE41" s="29" t="e">
        <f t="array" ref="AE41">AASH(G34,G31,G29,R40,R41)</f>
        <v>#VALUE!</v>
      </c>
      <c r="AH41" s="137"/>
      <c r="AI41" s="138"/>
      <c r="AJ41" s="138"/>
      <c r="AK41" s="138"/>
      <c r="AL41" s="138"/>
      <c r="AM41" s="138"/>
      <c r="AN41" s="138"/>
      <c r="AO41" s="138"/>
      <c r="AP41" s="138"/>
      <c r="AQ41" s="138"/>
      <c r="AR41" s="138"/>
      <c r="AS41" s="138"/>
      <c r="AT41" s="139"/>
    </row>
    <row r="42" spans="1:46" ht="18" x14ac:dyDescent="0.25">
      <c r="A42" s="31"/>
      <c r="C42" s="85" t="s">
        <v>65</v>
      </c>
      <c r="D42" s="130" t="str">
        <f>+IF(D17="","---",G34)</f>
        <v>---</v>
      </c>
      <c r="E42" s="128" t="s">
        <v>63</v>
      </c>
      <c r="F42" s="140" t="str">
        <f>IFERROR(IF(D42="---","---",F41/F39),"-")</f>
        <v>---</v>
      </c>
      <c r="H42" s="141"/>
      <c r="I42" s="141"/>
      <c r="J42" s="142"/>
      <c r="L42" s="37"/>
      <c r="N42" s="42"/>
      <c r="O42" s="31"/>
      <c r="P42" s="191" t="s">
        <v>67</v>
      </c>
      <c r="Q42" s="191"/>
      <c r="R42" s="136" t="e">
        <f>IF(R40="NO LÍQUIDO","N.L. - N.P.",R40-R41)</f>
        <v>#VALUE!</v>
      </c>
      <c r="T42" s="143"/>
      <c r="U42" s="32"/>
      <c r="V42" s="32"/>
      <c r="W42" s="142"/>
      <c r="X42" s="37"/>
      <c r="Y42" s="142"/>
      <c r="Z42" s="37"/>
      <c r="AA42" s="37"/>
      <c r="AB42" s="42"/>
      <c r="AD42" s="29" t="s">
        <v>81</v>
      </c>
      <c r="AE42" s="15" t="e">
        <f>ROUND((G34-35)*(0.2+0.005*(R40-40))+0.01*(G34-15)*(R42-10),0)</f>
        <v>#VALUE!</v>
      </c>
      <c r="AS42" s="29"/>
      <c r="AT42" s="29"/>
    </row>
    <row r="43" spans="1:46" ht="18" x14ac:dyDescent="0.25">
      <c r="A43" s="31"/>
      <c r="E43" s="128" t="s">
        <v>66</v>
      </c>
      <c r="F43" s="140" t="str">
        <f>IFERROR(IF(D42="---","---",(F40^2)/(F41*F39)),"-")</f>
        <v>---</v>
      </c>
      <c r="H43" s="318" t="s">
        <v>99</v>
      </c>
      <c r="I43" s="318"/>
      <c r="J43" s="142"/>
      <c r="K43" s="318" t="s">
        <v>121</v>
      </c>
      <c r="L43" s="318"/>
      <c r="M43" s="318"/>
      <c r="N43" s="42"/>
      <c r="O43" s="31"/>
      <c r="Q43" s="85"/>
      <c r="R43" s="85"/>
      <c r="T43" s="85"/>
      <c r="W43" s="318" t="s">
        <v>99</v>
      </c>
      <c r="X43" s="318"/>
      <c r="Y43" s="318" t="s">
        <v>121</v>
      </c>
      <c r="Z43" s="318"/>
      <c r="AA43" s="318"/>
      <c r="AB43" s="42"/>
      <c r="AD43" s="29" t="s">
        <v>77</v>
      </c>
      <c r="AE43" s="15" t="e">
        <f>IF(AE42&gt;0,AE42,0)</f>
        <v>#VALUE!</v>
      </c>
      <c r="AF43" s="15" t="e">
        <f>ROUND(0.01*(F41-15)*(S47-10),0)</f>
        <v>#VALUE!</v>
      </c>
      <c r="AG43" s="30"/>
    </row>
    <row r="44" spans="1:46" ht="15" customHeight="1" x14ac:dyDescent="0.2">
      <c r="A44" s="31"/>
      <c r="B44" s="144" t="s">
        <v>108</v>
      </c>
      <c r="C44" s="144"/>
      <c r="D44" s="144"/>
      <c r="E44" s="144"/>
      <c r="F44" s="144"/>
      <c r="G44" s="144"/>
      <c r="H44" s="281" t="s">
        <v>90</v>
      </c>
      <c r="I44" s="281"/>
      <c r="J44" s="37"/>
      <c r="K44" s="281" t="s">
        <v>118</v>
      </c>
      <c r="L44" s="281"/>
      <c r="M44" s="281"/>
      <c r="N44" s="42"/>
      <c r="O44" s="31"/>
      <c r="P44" s="319" t="s">
        <v>108</v>
      </c>
      <c r="Q44" s="319"/>
      <c r="R44" s="145"/>
      <c r="S44" s="146"/>
      <c r="T44" s="146"/>
      <c r="U44" s="146"/>
      <c r="V44" s="146"/>
      <c r="W44" s="281" t="s">
        <v>90</v>
      </c>
      <c r="X44" s="281"/>
      <c r="Y44" s="281" t="s">
        <v>119</v>
      </c>
      <c r="Z44" s="281"/>
      <c r="AA44" s="281"/>
      <c r="AB44" s="42"/>
    </row>
    <row r="45" spans="1:46" ht="15" customHeight="1" x14ac:dyDescent="0.2">
      <c r="A45" s="147"/>
      <c r="N45" s="42"/>
      <c r="O45" s="31"/>
      <c r="X45" s="37"/>
      <c r="Y45" s="37"/>
      <c r="Z45" s="37"/>
      <c r="AA45" s="37"/>
      <c r="AB45" s="42"/>
    </row>
    <row r="46" spans="1:46" ht="14.25" customHeight="1" x14ac:dyDescent="0.2">
      <c r="A46" s="31"/>
      <c r="B46" s="306" t="s">
        <v>114</v>
      </c>
      <c r="C46" s="306"/>
      <c r="D46" s="306"/>
      <c r="E46" s="306"/>
      <c r="F46" s="306"/>
      <c r="G46" s="306"/>
      <c r="H46" s="306"/>
      <c r="I46" s="306"/>
      <c r="J46" s="306"/>
      <c r="K46" s="306"/>
      <c r="L46" s="306"/>
      <c r="M46" s="306"/>
      <c r="N46" s="307"/>
      <c r="O46" s="308" t="s">
        <v>114</v>
      </c>
      <c r="P46" s="309"/>
      <c r="Q46" s="309"/>
      <c r="R46" s="309"/>
      <c r="S46" s="309"/>
      <c r="T46" s="309"/>
      <c r="U46" s="309"/>
      <c r="V46" s="309"/>
      <c r="W46" s="309"/>
      <c r="X46" s="309"/>
      <c r="Y46" s="309"/>
      <c r="Z46" s="309"/>
      <c r="AA46" s="309"/>
      <c r="AB46" s="310"/>
    </row>
    <row r="47" spans="1:46" ht="25.5" customHeight="1" x14ac:dyDescent="0.2">
      <c r="A47" s="31"/>
      <c r="B47" s="306" t="s">
        <v>115</v>
      </c>
      <c r="C47" s="306"/>
      <c r="D47" s="306"/>
      <c r="E47" s="306"/>
      <c r="F47" s="306"/>
      <c r="G47" s="306"/>
      <c r="H47" s="306"/>
      <c r="I47" s="306"/>
      <c r="J47" s="306"/>
      <c r="K47" s="306"/>
      <c r="L47" s="306"/>
      <c r="M47" s="306"/>
      <c r="N47" s="307"/>
      <c r="O47" s="311" t="s">
        <v>115</v>
      </c>
      <c r="P47" s="306"/>
      <c r="Q47" s="306"/>
      <c r="R47" s="306"/>
      <c r="S47" s="306"/>
      <c r="T47" s="306"/>
      <c r="U47" s="306"/>
      <c r="V47" s="306"/>
      <c r="W47" s="306"/>
      <c r="X47" s="306"/>
      <c r="Y47" s="306"/>
      <c r="Z47" s="306"/>
      <c r="AA47" s="306"/>
      <c r="AB47" s="307"/>
    </row>
    <row r="48" spans="1:46" ht="25.5" customHeight="1" x14ac:dyDescent="0.2">
      <c r="A48" s="148"/>
      <c r="B48" s="306"/>
      <c r="C48" s="306"/>
      <c r="D48" s="306"/>
      <c r="E48" s="306"/>
      <c r="F48" s="306"/>
      <c r="G48" s="306"/>
      <c r="H48" s="306"/>
      <c r="I48" s="306"/>
      <c r="J48" s="306"/>
      <c r="K48" s="306"/>
      <c r="L48" s="306"/>
      <c r="M48" s="306"/>
      <c r="N48" s="307"/>
      <c r="O48" s="311"/>
      <c r="P48" s="306"/>
      <c r="Q48" s="306"/>
      <c r="R48" s="306"/>
      <c r="S48" s="306"/>
      <c r="T48" s="306"/>
      <c r="U48" s="306"/>
      <c r="V48" s="306"/>
      <c r="W48" s="306"/>
      <c r="X48" s="306"/>
      <c r="Y48" s="306"/>
      <c r="Z48" s="306"/>
      <c r="AA48" s="306"/>
      <c r="AB48" s="307"/>
    </row>
    <row r="49" spans="1:28" ht="21" customHeight="1" thickBot="1" x14ac:dyDescent="0.25">
      <c r="A49" s="312" t="s">
        <v>91</v>
      </c>
      <c r="B49" s="313"/>
      <c r="C49" s="313"/>
      <c r="D49" s="313"/>
      <c r="E49" s="313"/>
      <c r="F49" s="313"/>
      <c r="G49" s="313"/>
      <c r="H49" s="313"/>
      <c r="I49" s="313"/>
      <c r="J49" s="313"/>
      <c r="K49" s="313"/>
      <c r="L49" s="313"/>
      <c r="M49" s="313"/>
      <c r="N49" s="314"/>
      <c r="O49" s="315" t="s">
        <v>91</v>
      </c>
      <c r="P49" s="316"/>
      <c r="Q49" s="316"/>
      <c r="R49" s="316"/>
      <c r="S49" s="316"/>
      <c r="T49" s="316"/>
      <c r="U49" s="316"/>
      <c r="V49" s="316"/>
      <c r="W49" s="316"/>
      <c r="X49" s="316"/>
      <c r="Y49" s="316"/>
      <c r="Z49" s="316"/>
      <c r="AA49" s="316"/>
      <c r="AB49" s="317"/>
    </row>
    <row r="50" spans="1:28" ht="14.25" customHeight="1" thickBot="1" x14ac:dyDescent="0.25">
      <c r="A50" s="149"/>
      <c r="B50" s="149"/>
      <c r="C50" s="149"/>
      <c r="D50" s="149"/>
      <c r="E50" s="149"/>
      <c r="F50" s="149"/>
      <c r="G50" s="149"/>
      <c r="H50" s="149"/>
      <c r="I50" s="149"/>
      <c r="J50" s="149"/>
      <c r="K50" s="149"/>
      <c r="L50" s="149"/>
      <c r="M50" s="149"/>
      <c r="N50" s="149"/>
      <c r="O50" s="150"/>
      <c r="P50" s="92"/>
      <c r="Q50" s="92"/>
      <c r="R50" s="92"/>
      <c r="S50" s="92"/>
      <c r="T50" s="92"/>
      <c r="U50" s="92"/>
      <c r="V50" s="92"/>
      <c r="W50" s="92"/>
      <c r="X50" s="92"/>
      <c r="Y50" s="92"/>
      <c r="Z50" s="92"/>
      <c r="AA50" s="92"/>
      <c r="AB50" s="92"/>
    </row>
    <row r="51" spans="1:28" ht="40.5" customHeight="1" thickBot="1" x14ac:dyDescent="0.25">
      <c r="B51" s="151">
        <v>3</v>
      </c>
      <c r="C51" s="302" t="s">
        <v>92</v>
      </c>
      <c r="D51" s="303"/>
      <c r="E51" s="303"/>
      <c r="G51" s="153"/>
      <c r="H51" s="152" t="s">
        <v>94</v>
      </c>
      <c r="I51" s="154"/>
      <c r="J51" s="154"/>
      <c r="K51" s="154"/>
      <c r="L51" s="154"/>
      <c r="X51" s="155"/>
      <c r="Y51" s="154"/>
      <c r="Z51" s="154"/>
      <c r="AA51" s="154"/>
    </row>
    <row r="52" spans="1:28" ht="15" thickBot="1" x14ac:dyDescent="0.25">
      <c r="Q52" s="156" t="str">
        <f>IF(S25="","NO LÍQUIDO",((S25*(S19/25)^0.121)+(T25*(T19/25)^0.121)+(U25*(U19/25)^0.121))/3)</f>
        <v>NO LÍQUIDO</v>
      </c>
    </row>
    <row r="53" spans="1:28" ht="15.75" x14ac:dyDescent="0.2">
      <c r="C53" s="157" t="s">
        <v>69</v>
      </c>
      <c r="E53" s="158" t="s">
        <v>7</v>
      </c>
      <c r="F53" s="159">
        <f t="array" ref="F53">MIN(IF($G$20:$G$34&gt;10,$D$20:$D$34))</f>
        <v>7.4999999999999997E-2</v>
      </c>
      <c r="G53" s="159" t="str">
        <f>INDEX($G$20:$G$34,MATCH(F53,$D$20:$D$34,0))</f>
        <v/>
      </c>
      <c r="H53" s="160" t="e">
        <f>+G53-10</f>
        <v>#VALUE!</v>
      </c>
      <c r="I53" s="30"/>
    </row>
    <row r="54" spans="1:28" ht="15.75" x14ac:dyDescent="0.2">
      <c r="C54" s="161" t="s">
        <v>70</v>
      </c>
      <c r="E54" s="162" t="e">
        <f>+F53-((F55/G55)*H53)</f>
        <v>#VALUE!</v>
      </c>
      <c r="F54" s="163">
        <f t="array" ref="F54">MAX(IF($G$20:$G$34&lt;10,$D$20:$D$34))</f>
        <v>0</v>
      </c>
      <c r="G54" s="163" t="e">
        <f>INDEX($G$20:$G$34,MATCH(F54,$D$20:$D$34,0))</f>
        <v>#N/A</v>
      </c>
      <c r="H54" s="304"/>
      <c r="I54" s="30"/>
    </row>
    <row r="55" spans="1:28" ht="16.5" thickBot="1" x14ac:dyDescent="0.25">
      <c r="C55" s="164" t="s">
        <v>71</v>
      </c>
      <c r="E55" s="165"/>
      <c r="F55" s="166">
        <f>+F53-F54</f>
        <v>7.4999999999999997E-2</v>
      </c>
      <c r="G55" s="166" t="e">
        <f>+G53-G54</f>
        <v>#VALUE!</v>
      </c>
      <c r="H55" s="305"/>
      <c r="I55" s="30"/>
    </row>
    <row r="56" spans="1:28" ht="15.75" x14ac:dyDescent="0.2">
      <c r="C56" s="157" t="s">
        <v>72</v>
      </c>
      <c r="E56" s="158" t="s">
        <v>6</v>
      </c>
      <c r="F56" s="159">
        <f t="array" ref="F56">MIN(IF($G$20:$G$34&gt;30,$D$20:$D$34))</f>
        <v>7.4999999999999997E-2</v>
      </c>
      <c r="G56" s="159" t="str">
        <f>INDEX($G$20:$G$34,MATCH(F56,$D$20:$D$34,0))</f>
        <v/>
      </c>
      <c r="H56" s="160" t="e">
        <f>+G56-30</f>
        <v>#VALUE!</v>
      </c>
      <c r="I56" s="30"/>
    </row>
    <row r="57" spans="1:28" ht="15.75" x14ac:dyDescent="0.2">
      <c r="C57" s="161" t="s">
        <v>73</v>
      </c>
      <c r="E57" s="162" t="e">
        <f>+F56-((F58/G58)*H56)</f>
        <v>#VALUE!</v>
      </c>
      <c r="F57" s="163">
        <f t="array" ref="F57">MAX(IF($G$20:$G$34&lt;30,$D$20:$D$34))</f>
        <v>0</v>
      </c>
      <c r="G57" s="163" t="e">
        <f>INDEX($G$20:$G$34,MATCH(F57,$D$20:$D$34,0))</f>
        <v>#N/A</v>
      </c>
      <c r="H57" s="304"/>
      <c r="I57" s="30"/>
    </row>
    <row r="58" spans="1:28" ht="16.5" thickBot="1" x14ac:dyDescent="0.25">
      <c r="C58" s="164" t="s">
        <v>71</v>
      </c>
      <c r="E58" s="165"/>
      <c r="F58" s="166">
        <f>+F56-F57</f>
        <v>7.4999999999999997E-2</v>
      </c>
      <c r="G58" s="166" t="e">
        <f>+G56-G57</f>
        <v>#VALUE!</v>
      </c>
      <c r="H58" s="305"/>
      <c r="I58" s="30"/>
    </row>
    <row r="59" spans="1:28" ht="15.75" x14ac:dyDescent="0.2">
      <c r="E59" s="158" t="s">
        <v>5</v>
      </c>
      <c r="F59" s="159">
        <f t="array" ref="F59">MIN(IF($G$20:$G$34&gt;60,$D$20:$D$34))</f>
        <v>7.4999999999999997E-2</v>
      </c>
      <c r="G59" s="159" t="str">
        <f>INDEX($G$20:$G$34,MATCH(F59,$D$20:$D$34,0))</f>
        <v/>
      </c>
      <c r="H59" s="160" t="e">
        <f>+G59-60</f>
        <v>#VALUE!</v>
      </c>
      <c r="I59" s="30"/>
    </row>
    <row r="60" spans="1:28" ht="15.75" x14ac:dyDescent="0.2">
      <c r="C60" s="29" t="s">
        <v>74</v>
      </c>
      <c r="E60" s="162" t="e">
        <f>+F59-((F61/G61)*H59)</f>
        <v>#VALUE!</v>
      </c>
      <c r="F60" s="163">
        <f t="array" ref="F60">MAX(IF($G$20:$G$34&lt;60,$D$20:$D$34))</f>
        <v>0</v>
      </c>
      <c r="G60" s="163" t="e">
        <f>INDEX($G$20:$G$34,MATCH(F60,$D$20:$D$34,0))</f>
        <v>#N/A</v>
      </c>
      <c r="H60" s="304"/>
      <c r="I60" s="30"/>
    </row>
    <row r="61" spans="1:28" ht="16.5" thickBot="1" x14ac:dyDescent="0.25">
      <c r="E61" s="165"/>
      <c r="F61" s="166">
        <f>+F59-F60</f>
        <v>7.4999999999999997E-2</v>
      </c>
      <c r="G61" s="166" t="e">
        <f>+G59-G60</f>
        <v>#VALUE!</v>
      </c>
      <c r="H61" s="305"/>
      <c r="I61" s="30"/>
    </row>
    <row r="62" spans="1:28" x14ac:dyDescent="0.2">
      <c r="E62" s="30"/>
      <c r="F62" s="30"/>
      <c r="G62" s="30"/>
      <c r="H62" s="30"/>
      <c r="I62" s="30"/>
    </row>
    <row r="110" spans="1:56" x14ac:dyDescent="0.2">
      <c r="AU110" s="30"/>
      <c r="AV110" s="30"/>
      <c r="AW110" s="30"/>
      <c r="AX110" s="30"/>
      <c r="AY110" s="30"/>
      <c r="AZ110" s="30"/>
      <c r="BA110" s="30"/>
      <c r="BB110" s="30"/>
      <c r="BC110" s="30"/>
      <c r="BD110" s="30"/>
    </row>
    <row r="111" spans="1:56" s="30" customFormat="1" x14ac:dyDescent="0.2">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U111" s="29"/>
      <c r="AV111" s="29"/>
      <c r="AW111" s="29"/>
      <c r="AX111" s="29"/>
      <c r="AY111" s="29"/>
      <c r="AZ111" s="29"/>
      <c r="BA111" s="29"/>
      <c r="BB111" s="29"/>
      <c r="BC111" s="29"/>
      <c r="BD111" s="29"/>
    </row>
    <row r="114" ht="45.75" customHeight="1" x14ac:dyDescent="0.2"/>
  </sheetData>
  <sheetProtection insertColumns="0" insertRows="0"/>
  <mergeCells count="158">
    <mergeCell ref="AX25:AY25"/>
    <mergeCell ref="BA25:BB25"/>
    <mergeCell ref="BC28:BF28"/>
    <mergeCell ref="C51:E51"/>
    <mergeCell ref="H54:H55"/>
    <mergeCell ref="H57:H58"/>
    <mergeCell ref="H60:H61"/>
    <mergeCell ref="B46:N46"/>
    <mergeCell ref="O46:AB46"/>
    <mergeCell ref="B47:N48"/>
    <mergeCell ref="O47:AB48"/>
    <mergeCell ref="A49:N49"/>
    <mergeCell ref="O49:AB49"/>
    <mergeCell ref="H43:I43"/>
    <mergeCell ref="K43:M43"/>
    <mergeCell ref="W43:X43"/>
    <mergeCell ref="Y43:AA43"/>
    <mergeCell ref="H44:I44"/>
    <mergeCell ref="K44:M44"/>
    <mergeCell ref="P44:Q44"/>
    <mergeCell ref="W44:X44"/>
    <mergeCell ref="Y44:AA44"/>
    <mergeCell ref="Y38:AA38"/>
    <mergeCell ref="P40:Q40"/>
    <mergeCell ref="S40:T40"/>
    <mergeCell ref="P41:Q41"/>
    <mergeCell ref="S41:T41"/>
    <mergeCell ref="P42:Q42"/>
    <mergeCell ref="B35:D35"/>
    <mergeCell ref="P37:U38"/>
    <mergeCell ref="C38:F38"/>
    <mergeCell ref="H38:I38"/>
    <mergeCell ref="K38:M38"/>
    <mergeCell ref="W38:X38"/>
    <mergeCell ref="AJ26:AK26"/>
    <mergeCell ref="AL26:AM26"/>
    <mergeCell ref="AD28:AD29"/>
    <mergeCell ref="B29:B30"/>
    <mergeCell ref="B31:B32"/>
    <mergeCell ref="B33:B34"/>
    <mergeCell ref="B25:B28"/>
    <mergeCell ref="Q25:R25"/>
    <mergeCell ref="W25:X25"/>
    <mergeCell ref="Z25:AA25"/>
    <mergeCell ref="AD26:AD27"/>
    <mergeCell ref="AH26:AI26"/>
    <mergeCell ref="B20:B24"/>
    <mergeCell ref="Q20:R20"/>
    <mergeCell ref="W20:X20"/>
    <mergeCell ref="Z20:AA20"/>
    <mergeCell ref="AZ20:BB20"/>
    <mergeCell ref="AD22:AE22"/>
    <mergeCell ref="AZ22:BB22"/>
    <mergeCell ref="BD22:BF22"/>
    <mergeCell ref="BD20:BF20"/>
    <mergeCell ref="Q21:R21"/>
    <mergeCell ref="W21:X21"/>
    <mergeCell ref="Z21:AA21"/>
    <mergeCell ref="AZ21:BB21"/>
    <mergeCell ref="BD21:BF21"/>
    <mergeCell ref="Q23:R23"/>
    <mergeCell ref="W23:X23"/>
    <mergeCell ref="Z23:AA23"/>
    <mergeCell ref="Q24:R24"/>
    <mergeCell ref="W24:X24"/>
    <mergeCell ref="Z24:AA24"/>
    <mergeCell ref="Q22:R22"/>
    <mergeCell ref="W22:X22"/>
    <mergeCell ref="Z22:AA22"/>
    <mergeCell ref="BD17:BF17"/>
    <mergeCell ref="Q18:U18"/>
    <mergeCell ref="W18:AA19"/>
    <mergeCell ref="AE18:AF18"/>
    <mergeCell ref="AG18:AH18"/>
    <mergeCell ref="AK18:AM18"/>
    <mergeCell ref="AO18:AQ18"/>
    <mergeCell ref="AS18:AU18"/>
    <mergeCell ref="AZ18:BB18"/>
    <mergeCell ref="BD18:BF18"/>
    <mergeCell ref="Q19:R19"/>
    <mergeCell ref="AE19:AF19"/>
    <mergeCell ref="AG19:AH19"/>
    <mergeCell ref="AZ19:BB19"/>
    <mergeCell ref="BD19:BF19"/>
    <mergeCell ref="AZ15:BA16"/>
    <mergeCell ref="C16:G16"/>
    <mergeCell ref="O16:AB16"/>
    <mergeCell ref="C17:C18"/>
    <mergeCell ref="D17:D18"/>
    <mergeCell ref="E17:F18"/>
    <mergeCell ref="G17:G18"/>
    <mergeCell ref="W17:AA17"/>
    <mergeCell ref="AZ17:BB17"/>
    <mergeCell ref="BB15:BB16"/>
    <mergeCell ref="B12:C12"/>
    <mergeCell ref="E12:F12"/>
    <mergeCell ref="I12:J12"/>
    <mergeCell ref="W12:X12"/>
    <mergeCell ref="B13:C13"/>
    <mergeCell ref="D13:M13"/>
    <mergeCell ref="R13:AA13"/>
    <mergeCell ref="Y10:AA10"/>
    <mergeCell ref="AO10:AQ10"/>
    <mergeCell ref="B11:L11"/>
    <mergeCell ref="P11:Z11"/>
    <mergeCell ref="B10:C10"/>
    <mergeCell ref="D10:H10"/>
    <mergeCell ref="I10:J10"/>
    <mergeCell ref="K10:M10"/>
    <mergeCell ref="R10:U10"/>
    <mergeCell ref="W10:X10"/>
    <mergeCell ref="AV10:AX11"/>
    <mergeCell ref="AY10:AZ11"/>
    <mergeCell ref="AO6:AQ6"/>
    <mergeCell ref="B7:C7"/>
    <mergeCell ref="D7:H7"/>
    <mergeCell ref="I7:J7"/>
    <mergeCell ref="K7:M7"/>
    <mergeCell ref="R7:U7"/>
    <mergeCell ref="W7:X7"/>
    <mergeCell ref="Y7:AA7"/>
    <mergeCell ref="B9:C9"/>
    <mergeCell ref="D9:H9"/>
    <mergeCell ref="I9:J9"/>
    <mergeCell ref="R9:U9"/>
    <mergeCell ref="W9:X9"/>
    <mergeCell ref="AO9:AQ9"/>
    <mergeCell ref="AO7:AQ7"/>
    <mergeCell ref="B8:C8"/>
    <mergeCell ref="D8:H8"/>
    <mergeCell ref="I8:J8"/>
    <mergeCell ref="K8:M8"/>
    <mergeCell ref="R8:U8"/>
    <mergeCell ref="W8:X8"/>
    <mergeCell ref="Y8:AA8"/>
    <mergeCell ref="AO8:AQ8"/>
    <mergeCell ref="AG3:AJ5"/>
    <mergeCell ref="L4:N4"/>
    <mergeCell ref="Z4:AB4"/>
    <mergeCell ref="B5:L5"/>
    <mergeCell ref="P5:Z5"/>
    <mergeCell ref="B6:C6"/>
    <mergeCell ref="D6:H6"/>
    <mergeCell ref="I6:J6"/>
    <mergeCell ref="K6:M6"/>
    <mergeCell ref="R6:U6"/>
    <mergeCell ref="B1:D4"/>
    <mergeCell ref="E1:K1"/>
    <mergeCell ref="L1:N1"/>
    <mergeCell ref="P1:R4"/>
    <mergeCell ref="S1:Y1"/>
    <mergeCell ref="Z1:AB1"/>
    <mergeCell ref="E2:K4"/>
    <mergeCell ref="L2:N2"/>
    <mergeCell ref="S2:Y4"/>
    <mergeCell ref="Z2:AB2"/>
    <mergeCell ref="W6:X6"/>
    <mergeCell ref="Y6:AA6"/>
  </mergeCells>
  <conditionalFormatting sqref="B6:B10 B12:B13 I6:J10 L9:M9 L12 G12:J12 D12:E12">
    <cfRule type="containsBlanks" dxfId="29" priority="32">
      <formula>LEN(TRIM(B6))=0</formula>
    </cfRule>
  </conditionalFormatting>
  <conditionalFormatting sqref="D17:D18">
    <cfRule type="containsBlanks" dxfId="28" priority="25">
      <formula>LEN(TRIM(D17))=0</formula>
    </cfRule>
    <cfRule type="containsBlanks" dxfId="27" priority="27">
      <formula>LEN(TRIM(D17))=0</formula>
    </cfRule>
  </conditionalFormatting>
  <conditionalFormatting sqref="S19:T23">
    <cfRule type="containsBlanks" dxfId="26" priority="28">
      <formula>LEN(TRIM(S19))=0</formula>
    </cfRule>
    <cfRule type="containsBlanks" dxfId="25" priority="29">
      <formula>LEN(TRIM(S19))=0</formula>
    </cfRule>
    <cfRule type="containsBlanks" dxfId="24" priority="30">
      <formula>LEN(TRIM(S19))=0</formula>
    </cfRule>
  </conditionalFormatting>
  <conditionalFormatting sqref="D17:D34">
    <cfRule type="containsBlanks" dxfId="23" priority="31">
      <formula>LEN(TRIM(D17))=0</formula>
    </cfRule>
  </conditionalFormatting>
  <conditionalFormatting sqref="E20:E34">
    <cfRule type="containsBlanks" dxfId="22" priority="26">
      <formula>LEN(TRIM(E20))=0</formula>
    </cfRule>
  </conditionalFormatting>
  <conditionalFormatting sqref="Z25">
    <cfRule type="cellIs" dxfId="21" priority="24" operator="greaterThan">
      <formula>$Y$25+1</formula>
    </cfRule>
  </conditionalFormatting>
  <conditionalFormatting sqref="Y25">
    <cfRule type="cellIs" dxfId="20" priority="23" operator="greaterThan">
      <formula>$Z$25+1</formula>
    </cfRule>
  </conditionalFormatting>
  <conditionalFormatting sqref="Y25:AA25">
    <cfRule type="cellIs" dxfId="19" priority="22" operator="lessThan">
      <formula>0</formula>
    </cfRule>
  </conditionalFormatting>
  <conditionalFormatting sqref="U19:U23">
    <cfRule type="containsBlanks" dxfId="18" priority="19">
      <formula>LEN(TRIM(U19))=0</formula>
    </cfRule>
    <cfRule type="containsBlanks" dxfId="17" priority="20">
      <formula>LEN(TRIM(U19))=0</formula>
    </cfRule>
    <cfRule type="containsBlanks" dxfId="16" priority="21">
      <formula>LEN(TRIM(U19))=0</formula>
    </cfRule>
  </conditionalFormatting>
  <conditionalFormatting sqref="Y20:Z23">
    <cfRule type="containsBlanks" dxfId="15" priority="16">
      <formula>LEN(TRIM(Y20))=0</formula>
    </cfRule>
    <cfRule type="containsBlanks" dxfId="14" priority="17">
      <formula>LEN(TRIM(Y20))=0</formula>
    </cfRule>
    <cfRule type="containsBlanks" dxfId="13" priority="18">
      <formula>LEN(TRIM(Y20))=0</formula>
    </cfRule>
  </conditionalFormatting>
  <conditionalFormatting sqref="K6:M6">
    <cfRule type="containsBlanks" dxfId="12" priority="13">
      <formula>LEN(TRIM(K6))=0</formula>
    </cfRule>
  </conditionalFormatting>
  <conditionalFormatting sqref="K7">
    <cfRule type="containsBlanks" dxfId="11" priority="12">
      <formula>LEN(TRIM(K7))=0</formula>
    </cfRule>
  </conditionalFormatting>
  <conditionalFormatting sqref="K8">
    <cfRule type="containsBlanks" dxfId="10" priority="11">
      <formula>LEN(TRIM(K8))=0</formula>
    </cfRule>
  </conditionalFormatting>
  <conditionalFormatting sqref="K12">
    <cfRule type="containsBlanks" dxfId="9" priority="10">
      <formula>LEN(TRIM(K12))=0</formula>
    </cfRule>
  </conditionalFormatting>
  <conditionalFormatting sqref="K12">
    <cfRule type="containsBlanks" dxfId="8" priority="9">
      <formula>LEN(TRIM(K12))=0</formula>
    </cfRule>
  </conditionalFormatting>
  <conditionalFormatting sqref="M12">
    <cfRule type="containsBlanks" dxfId="7" priority="8">
      <formula>LEN(TRIM(M12))=0</formula>
    </cfRule>
  </conditionalFormatting>
  <conditionalFormatting sqref="M12">
    <cfRule type="containsBlanks" dxfId="6" priority="7">
      <formula>LEN(TRIM(M12))=0</formula>
    </cfRule>
  </conditionalFormatting>
  <conditionalFormatting sqref="D13">
    <cfRule type="containsBlanks" dxfId="5" priority="6">
      <formula>LEN(TRIM(D13))=0</formula>
    </cfRule>
  </conditionalFormatting>
  <conditionalFormatting sqref="D13">
    <cfRule type="containsBlanks" dxfId="4" priority="5">
      <formula>LEN(TRIM(D13))=0</formula>
    </cfRule>
  </conditionalFormatting>
  <conditionalFormatting sqref="Y6:AA6">
    <cfRule type="containsBlanks" dxfId="3" priority="4">
      <formula>LEN(TRIM(Y6))=0</formula>
    </cfRule>
  </conditionalFormatting>
  <conditionalFormatting sqref="Y7">
    <cfRule type="containsBlanks" dxfId="2" priority="3">
      <formula>LEN(TRIM(Y7))=0</formula>
    </cfRule>
  </conditionalFormatting>
  <conditionalFormatting sqref="Y8">
    <cfRule type="containsBlanks" dxfId="1" priority="2">
      <formula>LEN(TRIM(Y8))=0</formula>
    </cfRule>
  </conditionalFormatting>
  <conditionalFormatting sqref="D6:D10">
    <cfRule type="containsBlanks" dxfId="0" priority="1">
      <formula>LEN(TRIM(D6))=0</formula>
    </cfRule>
  </conditionalFormatting>
  <dataValidations count="1">
    <dataValidation type="list" allowBlank="1" showInputMessage="1" showErrorMessage="1" sqref="D12" xr:uid="{78463405-5AB1-4F86-BDAD-94D71B5FA4D9}">
      <formula1>$AG$6:$AG$13</formula1>
    </dataValidation>
  </dataValidations>
  <printOptions horizontalCentered="1" verticalCentered="1"/>
  <pageMargins left="0.31496062992125984" right="0.31496062992125984" top="0.15748031496062992" bottom="0.55118110236220474" header="0" footer="0.11811023622047245"/>
  <pageSetup scale="60" fitToWidth="0" fitToHeight="0" orientation="landscape" r:id="rId1"/>
  <headerFooter>
    <oddFooter xml:space="preserve">&amp;CGEODELTA S.A.S. Calle 68 B bis No 70 C 95, Móvil: 318 7902368 Bogotá DC - Colombia
e-mail: laboratoriogeodelta@gmail.com
</oddFooter>
  </headerFooter>
  <colBreaks count="1" manualBreakCount="1">
    <brk id="14" max="48"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locked="0" defaultSize="0" autoFill="0" autoLine="0" autoPict="0">
                <anchor moveWithCells="1">
                  <from>
                    <xdr:col>18</xdr:col>
                    <xdr:colOff>933450</xdr:colOff>
                    <xdr:row>15</xdr:row>
                    <xdr:rowOff>104775</xdr:rowOff>
                  </from>
                  <to>
                    <xdr:col>18</xdr:col>
                    <xdr:colOff>1219200</xdr:colOff>
                    <xdr:row>17</xdr:row>
                    <xdr:rowOff>95250</xdr:rowOff>
                  </to>
                </anchor>
              </controlPr>
            </control>
          </mc:Choice>
        </mc:AlternateContent>
        <mc:AlternateContent xmlns:mc="http://schemas.openxmlformats.org/markup-compatibility/2006">
          <mc:Choice Requires="x14">
            <control shapeId="10242" r:id="rId5" name="Check Box 2">
              <controlPr locked="0" defaultSize="0" autoFill="0" autoLine="0" autoPict="0">
                <anchor moveWithCells="1">
                  <from>
                    <xdr:col>20</xdr:col>
                    <xdr:colOff>895350</xdr:colOff>
                    <xdr:row>15</xdr:row>
                    <xdr:rowOff>114300</xdr:rowOff>
                  </from>
                  <to>
                    <xdr:col>20</xdr:col>
                    <xdr:colOff>1181100</xdr:colOff>
                    <xdr:row>17</xdr:row>
                    <xdr:rowOff>95250</xdr:rowOff>
                  </to>
                </anchor>
              </controlPr>
            </control>
          </mc:Choice>
        </mc:AlternateContent>
        <mc:AlternateContent xmlns:mc="http://schemas.openxmlformats.org/markup-compatibility/2006">
          <mc:Choice Requires="x14">
            <control shapeId="10243" r:id="rId6" name="Check Box 3">
              <controlPr locked="0" defaultSize="0" autoFill="0" autoLine="0" autoPict="0">
                <anchor moveWithCells="1">
                  <from>
                    <xdr:col>23</xdr:col>
                    <xdr:colOff>1104900</xdr:colOff>
                    <xdr:row>15</xdr:row>
                    <xdr:rowOff>104775</xdr:rowOff>
                  </from>
                  <to>
                    <xdr:col>24</xdr:col>
                    <xdr:colOff>190500</xdr:colOff>
                    <xdr:row>17</xdr:row>
                    <xdr:rowOff>95250</xdr:rowOff>
                  </to>
                </anchor>
              </controlPr>
            </control>
          </mc:Choice>
        </mc:AlternateContent>
        <mc:AlternateContent xmlns:mc="http://schemas.openxmlformats.org/markup-compatibility/2006">
          <mc:Choice Requires="x14">
            <control shapeId="10244" r:id="rId7" name="Check Box 4">
              <controlPr locked="0" defaultSize="0" autoFill="0" autoLine="0" autoPict="0">
                <anchor moveWithCells="1">
                  <from>
                    <xdr:col>26</xdr:col>
                    <xdr:colOff>942975</xdr:colOff>
                    <xdr:row>15</xdr:row>
                    <xdr:rowOff>104775</xdr:rowOff>
                  </from>
                  <to>
                    <xdr:col>27</xdr:col>
                    <xdr:colOff>180975</xdr:colOff>
                    <xdr:row>17</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GUIA</vt:lpstr>
      <vt:lpstr>GUIA!Área_de_impresión</vt:lpstr>
    </vt:vector>
  </TitlesOfParts>
  <Company>CompuTradend System,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Ciro Cardozo</dc:creator>
  <cp:lastModifiedBy>GeoDelta Líneas</cp:lastModifiedBy>
  <cp:lastPrinted>2026-01-05T18:22:06Z</cp:lastPrinted>
  <dcterms:created xsi:type="dcterms:W3CDTF">1998-02-19T23:08:39Z</dcterms:created>
  <dcterms:modified xsi:type="dcterms:W3CDTF">2026-04-15T13:49:39Z</dcterms:modified>
</cp:coreProperties>
</file>