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nicologaraffa/Desktop/"/>
    </mc:Choice>
  </mc:AlternateContent>
  <xr:revisionPtr revIDLastSave="0" documentId="8_{F626AD3F-9762-2546-A12C-B840D6D3B7C2}" xr6:coauthVersionLast="47" xr6:coauthVersionMax="47" xr10:uidLastSave="{00000000-0000-0000-0000-000000000000}"/>
  <bookViews>
    <workbookView xWindow="0" yWindow="500" windowWidth="28800" windowHeight="16320" activeTab="3" xr2:uid="{D0A01856-B511-564D-A9E3-6AA050780FBC}"/>
  </bookViews>
  <sheets>
    <sheet name="Lista escluse" sheetId="1" r:id="rId1"/>
    <sheet name="Capitalizzazioni" sheetId="2" r:id="rId2"/>
    <sheet name="Rendimento over time" sheetId="7" r:id="rId3"/>
    <sheet name="Exchange Rates" sheetId="3" r:id="rId4"/>
  </sheets>
  <definedNames>
    <definedName name="_xlnm._FilterDatabase" localSheetId="3" hidden="1">'Exchange Rates'!$E$1:$E$6</definedName>
    <definedName name="_xlnm.Print_Area" localSheetId="1">Capitalizzazioni!$C$104:$D$116</definedName>
    <definedName name="_xlnm.Print_Area" localSheetId="3">'Exchange Rates'!$N$1:$AA$28</definedName>
    <definedName name="_xlnm.Print_Area" localSheetId="0">'Lista escluse'!$H$1:$H$11</definedName>
    <definedName name="_xlnm.Print_Area" localSheetId="2">'Rendimento over time'!$B$106:$AH$157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10" i="2" l="1" a="1"/>
  <c r="O10" i="2" s="1"/>
  <c r="AA3" i="3"/>
  <c r="AA4" i="3"/>
  <c r="AA5" i="3"/>
  <c r="AA6" i="3"/>
  <c r="AA7" i="3"/>
  <c r="AA8" i="3"/>
  <c r="AA9" i="3"/>
  <c r="AA10" i="3"/>
  <c r="AA11" i="3"/>
  <c r="AA12" i="3"/>
  <c r="AA13" i="3"/>
  <c r="AA14" i="3"/>
  <c r="AA15" i="3"/>
  <c r="AA16" i="3"/>
  <c r="AA17" i="3"/>
  <c r="AA18" i="3"/>
  <c r="AA19" i="3"/>
  <c r="AA20" i="3"/>
  <c r="AA21" i="3"/>
  <c r="AA22" i="3"/>
  <c r="AA23" i="3"/>
  <c r="AA24" i="3"/>
  <c r="AA25" i="3"/>
  <c r="O53" i="2" a="1"/>
  <c r="O53" i="2" s="1"/>
  <c r="AA2" i="3" l="1"/>
  <c r="F111" i="7"/>
  <c r="G111" i="7"/>
  <c r="H111" i="7"/>
  <c r="I111" i="7"/>
  <c r="J111" i="7"/>
  <c r="K111"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9" i="7"/>
  <c r="A50" i="7"/>
  <c r="A51" i="7"/>
  <c r="A52" i="7"/>
  <c r="A53" i="7"/>
  <c r="A54" i="7"/>
  <c r="A55" i="7"/>
  <c r="A56" i="7"/>
  <c r="A57" i="7"/>
  <c r="A58" i="7"/>
  <c r="A59" i="7"/>
  <c r="A60" i="7"/>
  <c r="A61" i="7"/>
  <c r="A62" i="7"/>
  <c r="A63" i="7"/>
  <c r="A64" i="7"/>
  <c r="A65" i="7"/>
  <c r="A66" i="7"/>
  <c r="A67" i="7"/>
  <c r="A68" i="7"/>
  <c r="A69" i="7"/>
  <c r="A70" i="7"/>
  <c r="A71" i="7"/>
  <c r="A72" i="7"/>
  <c r="A73" i="7"/>
  <c r="A74" i="7"/>
  <c r="A75" i="7"/>
  <c r="A77" i="7"/>
  <c r="A78" i="7"/>
  <c r="A79" i="7"/>
  <c r="A80" i="7"/>
  <c r="A81" i="7"/>
  <c r="A82" i="7"/>
  <c r="A83" i="7"/>
  <c r="A84" i="7"/>
  <c r="A85" i="7"/>
  <c r="A86" i="7"/>
  <c r="A87" i="7"/>
  <c r="A88" i="7"/>
  <c r="A89" i="7"/>
  <c r="A90" i="7"/>
  <c r="A91" i="7"/>
  <c r="A92" i="7"/>
  <c r="A93" i="7"/>
  <c r="A94" i="7"/>
  <c r="A95" i="7"/>
  <c r="A96" i="7"/>
  <c r="A97" i="7"/>
  <c r="A98" i="7"/>
  <c r="A99" i="7"/>
  <c r="A100" i="7"/>
  <c r="A101" i="7"/>
  <c r="AJ77" i="7" l="1"/>
  <c r="AB77" i="7"/>
  <c r="X77" i="7"/>
  <c r="AJ16" i="7"/>
  <c r="AJ15" i="7"/>
  <c r="AF15" i="7"/>
  <c r="AF16" i="7"/>
  <c r="AB16" i="7"/>
  <c r="AB15" i="7"/>
  <c r="X16" i="7"/>
  <c r="X15" i="7"/>
  <c r="AJ13" i="7"/>
  <c r="AF13" i="7"/>
  <c r="AB13" i="7"/>
  <c r="X13" i="7"/>
  <c r="AJ11" i="7"/>
  <c r="AF11" i="7"/>
  <c r="AB11" i="7"/>
  <c r="X7" i="7"/>
  <c r="AB7" i="7"/>
  <c r="AF7" i="7"/>
  <c r="AJ7" i="7"/>
  <c r="P19" i="7"/>
  <c r="X10" i="7"/>
  <c r="Y10" i="7" s="1"/>
  <c r="AB10" i="7"/>
  <c r="L34" i="7"/>
  <c r="X11" i="7"/>
  <c r="L11" i="7"/>
  <c r="I10" i="2"/>
  <c r="AJ6" i="7"/>
  <c r="AF6" i="7"/>
  <c r="AB6" i="7"/>
  <c r="X6" i="7"/>
  <c r="T6" i="7"/>
  <c r="P6" i="7"/>
  <c r="L6" i="7"/>
  <c r="AK4" i="7"/>
  <c r="AK5" i="7"/>
  <c r="AK8" i="7"/>
  <c r="AK10" i="7"/>
  <c r="AK12" i="7"/>
  <c r="AK14" i="7"/>
  <c r="AK17" i="7"/>
  <c r="AK18" i="7"/>
  <c r="AK22" i="7"/>
  <c r="AK23" i="7"/>
  <c r="AK24" i="7"/>
  <c r="AK25" i="7"/>
  <c r="AK26" i="7"/>
  <c r="AK27" i="7"/>
  <c r="AK28" i="7"/>
  <c r="AK29" i="7"/>
  <c r="AK30" i="7"/>
  <c r="AK31" i="7"/>
  <c r="AK32" i="7"/>
  <c r="AK33" i="7"/>
  <c r="AK34" i="7"/>
  <c r="AK35" i="7"/>
  <c r="AK36" i="7"/>
  <c r="AK37" i="7"/>
  <c r="AK38" i="7"/>
  <c r="AK39" i="7"/>
  <c r="AK40" i="7"/>
  <c r="AK41" i="7"/>
  <c r="AK42" i="7"/>
  <c r="AK43" i="7"/>
  <c r="AK44" i="7"/>
  <c r="AK46" i="7"/>
  <c r="AK47" i="7"/>
  <c r="AK50" i="7"/>
  <c r="AK51" i="7"/>
  <c r="AK53" i="7"/>
  <c r="AK54" i="7"/>
  <c r="AK55" i="7"/>
  <c r="AK57" i="7"/>
  <c r="AK58" i="7"/>
  <c r="AK59" i="7"/>
  <c r="AK61" i="7"/>
  <c r="AK62" i="7"/>
  <c r="AK63" i="7"/>
  <c r="AK64" i="7"/>
  <c r="AK65" i="7"/>
  <c r="AK66" i="7"/>
  <c r="AK67" i="7"/>
  <c r="AK68" i="7"/>
  <c r="AK69" i="7"/>
  <c r="AK70" i="7"/>
  <c r="AK71" i="7"/>
  <c r="AK72" i="7"/>
  <c r="AK73" i="7"/>
  <c r="AK74" i="7"/>
  <c r="AK75" i="7"/>
  <c r="AK78" i="7"/>
  <c r="AK79" i="7"/>
  <c r="AK81" i="7"/>
  <c r="AK82" i="7"/>
  <c r="AK83" i="7"/>
  <c r="AK84" i="7"/>
  <c r="AK85" i="7"/>
  <c r="AK86" i="7"/>
  <c r="AK87" i="7"/>
  <c r="AK88" i="7"/>
  <c r="AK89" i="7"/>
  <c r="AK90" i="7"/>
  <c r="AK91" i="7"/>
  <c r="AG4" i="7"/>
  <c r="AG8" i="7"/>
  <c r="AG12" i="7"/>
  <c r="AG14" i="7"/>
  <c r="AG17" i="7"/>
  <c r="AG18" i="7"/>
  <c r="AG23" i="7"/>
  <c r="AG24" i="7"/>
  <c r="AG25" i="7"/>
  <c r="AG26" i="7"/>
  <c r="AG27" i="7"/>
  <c r="AG28" i="7"/>
  <c r="AG29" i="7"/>
  <c r="AG30" i="7"/>
  <c r="AG31" i="7"/>
  <c r="AG32" i="7"/>
  <c r="AG33" i="7"/>
  <c r="AG34" i="7"/>
  <c r="AG35" i="7"/>
  <c r="AG36" i="7"/>
  <c r="AG37" i="7"/>
  <c r="AG38" i="7"/>
  <c r="AG39" i="7"/>
  <c r="AG40" i="7"/>
  <c r="AG41" i="7"/>
  <c r="AG42" i="7"/>
  <c r="AG43" i="7"/>
  <c r="AG44" i="7"/>
  <c r="AG46" i="7"/>
  <c r="AG47" i="7"/>
  <c r="AG50" i="7"/>
  <c r="AG51" i="7"/>
  <c r="AG53" i="7"/>
  <c r="AG54" i="7"/>
  <c r="AG55" i="7"/>
  <c r="AG57" i="7"/>
  <c r="AG58" i="7"/>
  <c r="AG59" i="7"/>
  <c r="AG61" i="7"/>
  <c r="AG62" i="7"/>
  <c r="AG63" i="7"/>
  <c r="AG64" i="7"/>
  <c r="AG65" i="7"/>
  <c r="AG66" i="7"/>
  <c r="AG67" i="7"/>
  <c r="AG68" i="7"/>
  <c r="AG69" i="7"/>
  <c r="AG70" i="7"/>
  <c r="AG71" i="7"/>
  <c r="AG72" i="7"/>
  <c r="AG73" i="7"/>
  <c r="AG74" i="7"/>
  <c r="AG75" i="7"/>
  <c r="AG78" i="7"/>
  <c r="AG79" i="7"/>
  <c r="AC4" i="7"/>
  <c r="AC8" i="7"/>
  <c r="AC14" i="7"/>
  <c r="AC17" i="7"/>
  <c r="AC18" i="7"/>
  <c r="AC23" i="7"/>
  <c r="AC24" i="7"/>
  <c r="AC25" i="7"/>
  <c r="AC26" i="7"/>
  <c r="AC27" i="7"/>
  <c r="AC28" i="7"/>
  <c r="AC29" i="7"/>
  <c r="AC30" i="7"/>
  <c r="AC31" i="7"/>
  <c r="AC32" i="7"/>
  <c r="AC33" i="7"/>
  <c r="AC34" i="7"/>
  <c r="AC35" i="7"/>
  <c r="AC36" i="7"/>
  <c r="AC37" i="7"/>
  <c r="AC38" i="7"/>
  <c r="AC39" i="7"/>
  <c r="AC40" i="7"/>
  <c r="AC41" i="7"/>
  <c r="AC43" i="7"/>
  <c r="AC44" i="7"/>
  <c r="AC46" i="7"/>
  <c r="AC47" i="7"/>
  <c r="AC50" i="7"/>
  <c r="AC51" i="7"/>
  <c r="AC53" i="7"/>
  <c r="AC54" i="7"/>
  <c r="AC55" i="7"/>
  <c r="AC57" i="7"/>
  <c r="AC58" i="7"/>
  <c r="AC59" i="7"/>
  <c r="AC61" i="7"/>
  <c r="AC62" i="7"/>
  <c r="AC63" i="7"/>
  <c r="AC64" i="7"/>
  <c r="AC65" i="7"/>
  <c r="AC66" i="7"/>
  <c r="AC67" i="7"/>
  <c r="AC68" i="7"/>
  <c r="AC69" i="7"/>
  <c r="AC70" i="7"/>
  <c r="AC71" i="7"/>
  <c r="AC72" i="7"/>
  <c r="AC73" i="7"/>
  <c r="AC74" i="7"/>
  <c r="AC75" i="7"/>
  <c r="AC78" i="7"/>
  <c r="Y4" i="7"/>
  <c r="Y8" i="7"/>
  <c r="Y14" i="7"/>
  <c r="Y17" i="7"/>
  <c r="Y18" i="7"/>
  <c r="Y24" i="7"/>
  <c r="Y25" i="7"/>
  <c r="Y26" i="7"/>
  <c r="Y27" i="7"/>
  <c r="Y28" i="7"/>
  <c r="Y29" i="7"/>
  <c r="Y30" i="7"/>
  <c r="Y31" i="7"/>
  <c r="Y32" i="7"/>
  <c r="Y33" i="7"/>
  <c r="Y34" i="7"/>
  <c r="Y35" i="7"/>
  <c r="Y36" i="7"/>
  <c r="Y37" i="7"/>
  <c r="Y38" i="7"/>
  <c r="Y39" i="7"/>
  <c r="Y40" i="7"/>
  <c r="Y41" i="7"/>
  <c r="Y43" i="7"/>
  <c r="Y44" i="7"/>
  <c r="Y46" i="7"/>
  <c r="Y47" i="7"/>
  <c r="Y50" i="7"/>
  <c r="Y51" i="7"/>
  <c r="Y53" i="7"/>
  <c r="Y54" i="7"/>
  <c r="Y55" i="7"/>
  <c r="Y57" i="7"/>
  <c r="Y58" i="7"/>
  <c r="Y59" i="7"/>
  <c r="Y61" i="7"/>
  <c r="Y62" i="7"/>
  <c r="Y63" i="7"/>
  <c r="Y64" i="7"/>
  <c r="Y65" i="7"/>
  <c r="Y66" i="7"/>
  <c r="Y67" i="7"/>
  <c r="Y68" i="7"/>
  <c r="Y69" i="7"/>
  <c r="Y70" i="7"/>
  <c r="Y71" i="7"/>
  <c r="Y72" i="7"/>
  <c r="Y73" i="7"/>
  <c r="Y74" i="7"/>
  <c r="Y75" i="7"/>
  <c r="U8" i="7"/>
  <c r="U50" i="7"/>
  <c r="U51" i="7"/>
  <c r="U53" i="7"/>
  <c r="U54" i="7"/>
  <c r="U59" i="7"/>
  <c r="U61" i="7"/>
  <c r="U62" i="7"/>
  <c r="U63" i="7"/>
  <c r="U64" i="7"/>
  <c r="Q8" i="7"/>
  <c r="AJ56" i="7"/>
  <c r="AF56" i="7"/>
  <c r="AB56" i="7"/>
  <c r="X56" i="7"/>
  <c r="T56" i="7"/>
  <c r="AJ52" i="7"/>
  <c r="AF52" i="7"/>
  <c r="AB52" i="7"/>
  <c r="X52" i="7"/>
  <c r="T52" i="7"/>
  <c r="U52" i="7" s="1"/>
  <c r="AF45" i="7"/>
  <c r="AJ49" i="7"/>
  <c r="AF49" i="7"/>
  <c r="AB49" i="7"/>
  <c r="X49" i="7"/>
  <c r="T49" i="7"/>
  <c r="U49" i="7" s="1"/>
  <c r="AJ48" i="7"/>
  <c r="AF48" i="7"/>
  <c r="AB48" i="7"/>
  <c r="X48" i="7"/>
  <c r="T48" i="7"/>
  <c r="U48" i="7" s="1"/>
  <c r="AJ60" i="7"/>
  <c r="AF60" i="7"/>
  <c r="AB60" i="7"/>
  <c r="X60" i="7"/>
  <c r="T60" i="7"/>
  <c r="P60" i="7"/>
  <c r="AJ76" i="7"/>
  <c r="AF76" i="7"/>
  <c r="AB76" i="7"/>
  <c r="AC76" i="7" s="1"/>
  <c r="AJ80" i="7"/>
  <c r="AK80" i="7" s="1"/>
  <c r="AH78" i="7" a="1"/>
  <c r="AG13" i="7" l="1"/>
  <c r="Q6" i="7"/>
  <c r="AC7" i="7"/>
  <c r="AC13" i="7"/>
  <c r="AK11" i="7"/>
  <c r="AG7" i="7"/>
  <c r="AK13" i="7"/>
  <c r="AG16" i="7"/>
  <c r="AC77" i="7"/>
  <c r="AG11" i="7"/>
  <c r="AK16" i="7"/>
  <c r="AK15" i="7"/>
  <c r="AG15" i="7"/>
  <c r="AC16" i="7"/>
  <c r="AC15" i="7"/>
  <c r="AK7" i="7"/>
  <c r="AK6" i="7"/>
  <c r="AC11" i="7"/>
  <c r="AC10" i="7"/>
  <c r="U6" i="7"/>
  <c r="Y6" i="7"/>
  <c r="AG10" i="7"/>
  <c r="U60" i="7"/>
  <c r="Y60" i="7"/>
  <c r="AK60" i="7"/>
  <c r="AC56" i="7"/>
  <c r="AG56" i="7"/>
  <c r="AC60" i="7"/>
  <c r="AG52" i="7"/>
  <c r="AC52" i="7"/>
  <c r="Y49" i="7"/>
  <c r="AC49" i="7"/>
  <c r="AG60" i="7"/>
  <c r="AG49" i="7"/>
  <c r="AK52" i="7"/>
  <c r="AC48" i="7"/>
  <c r="AG76" i="7"/>
  <c r="AC6" i="7"/>
  <c r="Y48" i="7"/>
  <c r="Y56" i="7"/>
  <c r="AG48" i="7"/>
  <c r="AK48" i="7"/>
  <c r="Y52" i="7"/>
  <c r="AK56" i="7"/>
  <c r="AK76" i="7"/>
  <c r="AK49" i="7"/>
  <c r="AG6" i="7"/>
  <c r="AH78" i="7"/>
  <c r="AJ21" i="7"/>
  <c r="AF21" i="7"/>
  <c r="AB21" i="7"/>
  <c r="X21" i="7"/>
  <c r="T21" i="7"/>
  <c r="P21" i="7"/>
  <c r="Q21" i="7" s="1"/>
  <c r="AJ20" i="7"/>
  <c r="AF20" i="7"/>
  <c r="AB20" i="7"/>
  <c r="X20" i="7"/>
  <c r="T20" i="7"/>
  <c r="P20" i="7"/>
  <c r="Q20" i="7" s="1"/>
  <c r="AJ19" i="7"/>
  <c r="AF19" i="7"/>
  <c r="AB19" i="7"/>
  <c r="X19" i="7"/>
  <c r="T19" i="7"/>
  <c r="Q19" i="7"/>
  <c r="AB5" i="7"/>
  <c r="X5" i="7"/>
  <c r="T5" i="7"/>
  <c r="P5" i="7"/>
  <c r="L5" i="7"/>
  <c r="AJ3" i="7"/>
  <c r="AF3" i="7"/>
  <c r="AB3" i="7"/>
  <c r="X3" i="7"/>
  <c r="R4" i="7" a="1"/>
  <c r="U19" i="7" l="1"/>
  <c r="U21" i="7"/>
  <c r="Y5" i="7"/>
  <c r="Q5" i="7"/>
  <c r="AK19" i="7"/>
  <c r="Y21" i="7"/>
  <c r="AG19" i="7"/>
  <c r="U5" i="7"/>
  <c r="AK21" i="7"/>
  <c r="AK3" i="7"/>
  <c r="AG20" i="7"/>
  <c r="AC19" i="7"/>
  <c r="AK20" i="7"/>
  <c r="AC5" i="7"/>
  <c r="AG5" i="7"/>
  <c r="AC3" i="7"/>
  <c r="AG21" i="7"/>
  <c r="AG3" i="7"/>
  <c r="AC20" i="7"/>
  <c r="Y19" i="7"/>
  <c r="U20" i="7"/>
  <c r="AC21" i="7"/>
  <c r="Y20" i="7"/>
  <c r="R4" i="7"/>
  <c r="T3" i="7"/>
  <c r="P3" i="7"/>
  <c r="M5" i="7"/>
  <c r="M6" i="7"/>
  <c r="M8" i="7"/>
  <c r="L3" i="7"/>
  <c r="M3" i="7" s="1"/>
  <c r="M12" i="7"/>
  <c r="M14" i="7"/>
  <c r="M18" i="7"/>
  <c r="M4" i="7"/>
  <c r="L17" i="7"/>
  <c r="M17" i="7" s="1"/>
  <c r="L16" i="7"/>
  <c r="M16" i="7" s="1"/>
  <c r="L15" i="7"/>
  <c r="M15" i="7" s="1"/>
  <c r="L13" i="7"/>
  <c r="M13" i="7" s="1"/>
  <c r="L10" i="7"/>
  <c r="M10" i="7" s="1"/>
  <c r="L9" i="7"/>
  <c r="M9" i="7" s="1"/>
  <c r="L7" i="7"/>
  <c r="M7" i="7" s="1"/>
  <c r="C65" i="7" a="1"/>
  <c r="C65" i="7" s="1"/>
  <c r="C17" i="7" a="1"/>
  <c r="C17" i="7" s="1"/>
  <c r="C18" i="7" a="1"/>
  <c r="C18" i="7" s="1"/>
  <c r="I16" i="2"/>
  <c r="K16" i="2" s="1"/>
  <c r="Q16" i="2" s="1"/>
  <c r="M16" i="2" a="1"/>
  <c r="M16" i="2" s="1"/>
  <c r="H16" i="2" s="1"/>
  <c r="N16" i="2" a="1"/>
  <c r="N16" i="2" s="1"/>
  <c r="O16" i="2" a="1"/>
  <c r="O16" i="2" s="1"/>
  <c r="M17" i="2" a="1"/>
  <c r="M17" i="2" s="1"/>
  <c r="N17" i="2" a="1"/>
  <c r="N17" i="2" s="1"/>
  <c r="O17" i="2" a="1"/>
  <c r="O17" i="2" s="1"/>
  <c r="X42" i="7"/>
  <c r="AB22" i="7"/>
  <c r="T22" i="7"/>
  <c r="P23" i="7"/>
  <c r="Q23" i="7" s="1"/>
  <c r="C69" i="7" a="1"/>
  <c r="C69" i="7" s="1"/>
  <c r="C71" i="7" a="1"/>
  <c r="C71" i="7" s="1"/>
  <c r="C22" i="7" a="1"/>
  <c r="C22" i="7" s="1"/>
  <c r="P22" i="7" s="1"/>
  <c r="Q22" i="7" s="1"/>
  <c r="C44" i="7" a="1"/>
  <c r="C44" i="7" s="1"/>
  <c r="C23" i="7" a="1"/>
  <c r="C23" i="7" s="1"/>
  <c r="C81" i="7" a="1"/>
  <c r="C81" i="7" s="1"/>
  <c r="C4" i="7" a="1"/>
  <c r="C4" i="7" s="1"/>
  <c r="C50" i="7" a="1"/>
  <c r="C50" i="7" s="1"/>
  <c r="C24" i="7" a="1"/>
  <c r="C24" i="7" s="1"/>
  <c r="C25" i="7" a="1"/>
  <c r="C25" i="7" s="1"/>
  <c r="C5" i="7" a="1"/>
  <c r="C5" i="7" s="1"/>
  <c r="C51" i="7" a="1"/>
  <c r="C51" i="7" s="1"/>
  <c r="C52" i="7" a="1"/>
  <c r="C52" i="7" s="1"/>
  <c r="C28" i="7" a="1"/>
  <c r="C28" i="7" s="1"/>
  <c r="C27" i="7" a="1"/>
  <c r="C27" i="7" s="1"/>
  <c r="C8" i="7" a="1"/>
  <c r="C8" i="7" s="1"/>
  <c r="C26" i="7" a="1"/>
  <c r="C26" i="7" s="1"/>
  <c r="C53" i="7" a="1"/>
  <c r="C53" i="7" s="1"/>
  <c r="C7" i="7" a="1"/>
  <c r="C7" i="7" s="1"/>
  <c r="C29" i="7" a="1"/>
  <c r="C29" i="7" s="1"/>
  <c r="C30" i="7" a="1"/>
  <c r="C30" i="7" s="1"/>
  <c r="C55" i="7" a="1"/>
  <c r="C55" i="7" s="1"/>
  <c r="C56" i="7" a="1"/>
  <c r="C56" i="7" s="1"/>
  <c r="C68" i="7" a="1"/>
  <c r="C68" i="7" s="1"/>
  <c r="C57" i="7" a="1"/>
  <c r="C57" i="7" s="1"/>
  <c r="P57" i="7" s="1"/>
  <c r="U57" i="7" s="1"/>
  <c r="C9" i="7" a="1"/>
  <c r="C9" i="7" s="1"/>
  <c r="C31" i="7" a="1"/>
  <c r="C31" i="7" s="1"/>
  <c r="C87" i="7" a="1"/>
  <c r="C87" i="7" s="1"/>
  <c r="C58" i="7" a="1"/>
  <c r="C58" i="7" s="1"/>
  <c r="P58" i="7" s="1"/>
  <c r="U58" i="7" s="1"/>
  <c r="C10" i="7" a="1"/>
  <c r="C10" i="7" s="1"/>
  <c r="C70" i="7" a="1"/>
  <c r="C70" i="7" s="1"/>
  <c r="C59" i="7" a="1"/>
  <c r="C59" i="7" s="1"/>
  <c r="C33" i="7" a="1"/>
  <c r="C33" i="7" s="1"/>
  <c r="C64" i="7" a="1"/>
  <c r="C64" i="7" s="1"/>
  <c r="C11" i="7" a="1"/>
  <c r="C11" i="7" s="1"/>
  <c r="C72" i="7" a="1"/>
  <c r="C72" i="7" s="1"/>
  <c r="C35" i="7" a="1"/>
  <c r="C35" i="7" s="1"/>
  <c r="C12" i="7" a="1"/>
  <c r="C12" i="7" s="1"/>
  <c r="C36" i="7" a="1"/>
  <c r="C36" i="7" s="1"/>
  <c r="C61" i="7" a="1"/>
  <c r="C61" i="7" s="1"/>
  <c r="C13" i="7" a="1"/>
  <c r="C13" i="7" s="1"/>
  <c r="C74" i="7" a="1"/>
  <c r="C74" i="7" s="1"/>
  <c r="C37" i="7" a="1"/>
  <c r="C37" i="7" s="1"/>
  <c r="C14" i="7" a="1"/>
  <c r="C14" i="7" s="1"/>
  <c r="C40" i="7" a="1"/>
  <c r="C40" i="7" s="1"/>
  <c r="C15" i="7" a="1"/>
  <c r="C15" i="7" s="1"/>
  <c r="C41" i="7" a="1"/>
  <c r="C41" i="7" s="1"/>
  <c r="C79" i="7" a="1"/>
  <c r="C79" i="7" s="1"/>
  <c r="C43" i="7" a="1"/>
  <c r="C43" i="7" s="1"/>
  <c r="C16" i="7" a="1"/>
  <c r="C16" i="7" s="1"/>
  <c r="C62" i="7" a="1"/>
  <c r="C62" i="7" s="1"/>
  <c r="C45" i="7" a="1"/>
  <c r="C45" i="7" s="1"/>
  <c r="C63" i="7" a="1"/>
  <c r="C63" i="7" s="1"/>
  <c r="C84" i="7" a="1"/>
  <c r="C84" i="7" s="1"/>
  <c r="C86" i="7" a="1"/>
  <c r="C86" i="7" s="1"/>
  <c r="C85" i="7" a="1"/>
  <c r="C85" i="7" s="1"/>
  <c r="C78" i="7" a="1"/>
  <c r="C78" i="7" s="1"/>
  <c r="C89" i="7" a="1"/>
  <c r="C89" i="7" s="1"/>
  <c r="C82" i="7" a="1"/>
  <c r="C82" i="7" s="1"/>
  <c r="C83" i="7" a="1"/>
  <c r="C83" i="7" s="1"/>
  <c r="C88" i="7" a="1"/>
  <c r="C88" i="7" s="1"/>
  <c r="C90" i="7" a="1"/>
  <c r="C90" i="7" s="1"/>
  <c r="C99" i="7" a="1"/>
  <c r="C99" i="7" s="1"/>
  <c r="C66" i="7" a="1"/>
  <c r="C66" i="7" s="1"/>
  <c r="C100" i="7" a="1"/>
  <c r="C100" i="7" s="1"/>
  <c r="C54" i="7" a="1"/>
  <c r="C54" i="7" s="1"/>
  <c r="C67" i="7" a="1"/>
  <c r="C67" i="7" s="1"/>
  <c r="C32" i="7" a="1"/>
  <c r="C32" i="7" s="1"/>
  <c r="C95" i="7" a="1"/>
  <c r="C95" i="7" s="1"/>
  <c r="C76" i="7" a="1"/>
  <c r="C76" i="7" s="1"/>
  <c r="C34" i="7" a="1"/>
  <c r="C34" i="7" s="1"/>
  <c r="C73" i="7" a="1"/>
  <c r="C73" i="7" s="1"/>
  <c r="C38" i="7" a="1"/>
  <c r="C38" i="7" s="1"/>
  <c r="C39" i="7" a="1"/>
  <c r="C39" i="7" s="1"/>
  <c r="C75" i="7" a="1"/>
  <c r="C75" i="7" s="1"/>
  <c r="C91" i="7" a="1"/>
  <c r="C91" i="7" s="1"/>
  <c r="C46" i="7" a="1"/>
  <c r="C46" i="7" s="1"/>
  <c r="C101" i="7" a="1"/>
  <c r="C101" i="7" s="1"/>
  <c r="C92" i="7" a="1"/>
  <c r="C92" i="7" s="1"/>
  <c r="C93" i="7" a="1"/>
  <c r="C93" i="7" s="1"/>
  <c r="C94" i="7" a="1"/>
  <c r="C94" i="7" s="1"/>
  <c r="C96" i="7" a="1"/>
  <c r="C96" i="7" s="1"/>
  <c r="C97" i="7" a="1"/>
  <c r="C97" i="7" s="1"/>
  <c r="C98" i="7" a="1"/>
  <c r="C98" i="7" s="1"/>
  <c r="C42" i="7" a="1"/>
  <c r="C42" i="7" s="1"/>
  <c r="C77" i="7" a="1"/>
  <c r="C77" i="7" s="1"/>
  <c r="C47" i="7" a="1"/>
  <c r="C47" i="7" s="1"/>
  <c r="P56" i="7"/>
  <c r="U56" i="7" s="1"/>
  <c r="P55" i="7"/>
  <c r="U55" i="7" s="1"/>
  <c r="B47" i="2"/>
  <c r="A48" i="7" s="1"/>
  <c r="B2" i="2"/>
  <c r="A3" i="7" s="1"/>
  <c r="O11" i="2" a="1"/>
  <c r="O11" i="2" s="1"/>
  <c r="O43" i="2" a="1"/>
  <c r="O43" i="2" s="1"/>
  <c r="O22" i="2" a="1"/>
  <c r="O22" i="2" s="1"/>
  <c r="O80" i="2" a="1"/>
  <c r="O80" i="2" s="1"/>
  <c r="O3" i="2" a="1"/>
  <c r="O3" i="2" s="1"/>
  <c r="O49" i="2" a="1"/>
  <c r="O49" i="2" s="1"/>
  <c r="O23" i="2" a="1"/>
  <c r="O23" i="2" s="1"/>
  <c r="O24" i="2" a="1"/>
  <c r="O24" i="2" s="1"/>
  <c r="O91" i="2" a="1"/>
  <c r="O91" i="2" s="1"/>
  <c r="O98" i="2" a="1"/>
  <c r="O98" i="2" s="1"/>
  <c r="O65" i="2" a="1"/>
  <c r="O65" i="2" s="1"/>
  <c r="O81" i="2" a="1"/>
  <c r="O81" i="2" s="1"/>
  <c r="O4" i="2" a="1"/>
  <c r="O4" i="2" s="1"/>
  <c r="O82" i="2" a="1"/>
  <c r="O82" i="2" s="1"/>
  <c r="O83" i="2" a="1"/>
  <c r="O83" i="2" s="1"/>
  <c r="O50" i="2" a="1"/>
  <c r="O50" i="2" s="1"/>
  <c r="O51" i="2" a="1"/>
  <c r="O51" i="2" s="1"/>
  <c r="O5" i="2" a="1"/>
  <c r="O5" i="2" s="1"/>
  <c r="O27" i="2" a="1"/>
  <c r="O27" i="2" s="1"/>
  <c r="O26" i="2" a="1"/>
  <c r="O26" i="2" s="1"/>
  <c r="O7" i="2" a="1"/>
  <c r="O7" i="2" s="1"/>
  <c r="P7" i="2" s="1"/>
  <c r="O25" i="2" a="1"/>
  <c r="O25" i="2" s="1"/>
  <c r="O99" i="2" a="1"/>
  <c r="O99" i="2" s="1"/>
  <c r="O52" i="2" a="1"/>
  <c r="O52" i="2" s="1"/>
  <c r="O6" i="2" a="1"/>
  <c r="O6" i="2" s="1"/>
  <c r="O28" i="2" a="1"/>
  <c r="O28" i="2" s="1"/>
  <c r="O29" i="2" a="1"/>
  <c r="O29" i="2" s="1"/>
  <c r="O92" i="2" a="1"/>
  <c r="O92" i="2" s="1"/>
  <c r="O93" i="2" a="1"/>
  <c r="O93" i="2" s="1"/>
  <c r="O54" i="2" a="1"/>
  <c r="O54" i="2" s="1"/>
  <c r="O55" i="2" a="1"/>
  <c r="O55" i="2" s="1"/>
  <c r="O67" i="2" a="1"/>
  <c r="O67" i="2" s="1"/>
  <c r="O66" i="2" a="1"/>
  <c r="O66" i="2" s="1"/>
  <c r="O56" i="2" a="1"/>
  <c r="O56" i="2" s="1"/>
  <c r="O8" i="2" a="1"/>
  <c r="O8" i="2" s="1"/>
  <c r="O30" i="2" a="1"/>
  <c r="O30" i="2" s="1"/>
  <c r="O68" i="2" a="1"/>
  <c r="O68" i="2" s="1"/>
  <c r="O85" i="2" a="1"/>
  <c r="O85" i="2" s="1"/>
  <c r="O84" i="2" a="1"/>
  <c r="O84" i="2" s="1"/>
  <c r="O31" i="2" a="1"/>
  <c r="O31" i="2" s="1"/>
  <c r="O86" i="2" a="1"/>
  <c r="O86" i="2" s="1"/>
  <c r="O94" i="2" a="1"/>
  <c r="O94" i="2" s="1"/>
  <c r="O57" i="2" a="1"/>
  <c r="O57" i="2" s="1"/>
  <c r="O9" i="2" a="1"/>
  <c r="O9" i="2" s="1"/>
  <c r="O69" i="2" a="1"/>
  <c r="O69" i="2" s="1"/>
  <c r="O58" i="2" a="1"/>
  <c r="O58" i="2" s="1"/>
  <c r="O70" i="2" a="1"/>
  <c r="O70" i="2" s="1"/>
  <c r="O32" i="2" a="1"/>
  <c r="O32" i="2" s="1"/>
  <c r="O33" i="2" a="1"/>
  <c r="O33" i="2" s="1"/>
  <c r="O87" i="2" a="1"/>
  <c r="O87" i="2" s="1"/>
  <c r="O63" i="2" a="1"/>
  <c r="O63" i="2" s="1"/>
  <c r="O76" i="2" a="1"/>
  <c r="O76" i="2" s="1"/>
  <c r="O71" i="2" a="1"/>
  <c r="O71" i="2" s="1"/>
  <c r="O72" i="2" a="1"/>
  <c r="O72" i="2" s="1"/>
  <c r="O34" i="2" a="1"/>
  <c r="O34" i="2" s="1"/>
  <c r="O77" i="2" a="1"/>
  <c r="O77" i="2" s="1"/>
  <c r="O95" i="2" a="1"/>
  <c r="O95" i="2" s="1"/>
  <c r="O35" i="2" a="1"/>
  <c r="O35" i="2" s="1"/>
  <c r="O60" i="2" a="1"/>
  <c r="O60" i="2" s="1"/>
  <c r="O12" i="2" a="1"/>
  <c r="O12" i="2" s="1"/>
  <c r="O96" i="2" a="1"/>
  <c r="O96" i="2" s="1"/>
  <c r="O73" i="2" a="1"/>
  <c r="O73" i="2" s="1"/>
  <c r="O88" i="2" a="1"/>
  <c r="O88" i="2" s="1"/>
  <c r="O36" i="2" a="1"/>
  <c r="O36" i="2" s="1"/>
  <c r="O13" i="2" a="1"/>
  <c r="O13" i="2" s="1"/>
  <c r="O37" i="2" a="1"/>
  <c r="O37" i="2" s="1"/>
  <c r="O38" i="2" a="1"/>
  <c r="O38" i="2" s="1"/>
  <c r="O39" i="2" a="1"/>
  <c r="O39" i="2" s="1"/>
  <c r="O14" i="2" a="1"/>
  <c r="O14" i="2" s="1"/>
  <c r="O40" i="2" a="1"/>
  <c r="O40" i="2" s="1"/>
  <c r="O78" i="2" a="1"/>
  <c r="O78" i="2" s="1"/>
  <c r="O41" i="2" a="1"/>
  <c r="O41" i="2" s="1"/>
  <c r="O42" i="2" a="1"/>
  <c r="O42" i="2" s="1"/>
  <c r="O97" i="2" a="1"/>
  <c r="O97" i="2" s="1"/>
  <c r="O89" i="2" a="1"/>
  <c r="O89" i="2" s="1"/>
  <c r="O15" i="2" a="1"/>
  <c r="O15" i="2" s="1"/>
  <c r="O61" i="2" a="1"/>
  <c r="O61" i="2" s="1"/>
  <c r="O74" i="2" a="1"/>
  <c r="O74" i="2" s="1"/>
  <c r="O44" i="2" a="1"/>
  <c r="O44" i="2" s="1"/>
  <c r="O90" i="2" a="1"/>
  <c r="O90" i="2" s="1"/>
  <c r="O45" i="2" a="1"/>
  <c r="O45" i="2" s="1"/>
  <c r="O62" i="2" a="1"/>
  <c r="O62" i="2" s="1"/>
  <c r="O100" i="2" a="1"/>
  <c r="O100" i="2" s="1"/>
  <c r="O46" i="2" a="1"/>
  <c r="O46" i="2" s="1"/>
  <c r="I79" i="2"/>
  <c r="K79" i="2" s="1"/>
  <c r="Q79" i="2" s="1"/>
  <c r="I18" i="2"/>
  <c r="K18" i="2" s="1"/>
  <c r="Q18" i="2" s="1"/>
  <c r="I6" i="2"/>
  <c r="B77" i="1"/>
  <c r="B76" i="1" s="1"/>
  <c r="B75" i="1" s="1"/>
  <c r="B74" i="1" s="1"/>
  <c r="B73" i="1" s="1"/>
  <c r="B72" i="1" s="1"/>
  <c r="B71" i="1" s="1"/>
  <c r="B70" i="1" s="1"/>
  <c r="B69" i="1" s="1"/>
  <c r="B68" i="1" s="1"/>
  <c r="B67" i="1" s="1"/>
  <c r="B66" i="1" s="1"/>
  <c r="B65" i="1" s="1"/>
  <c r="B64" i="1" s="1"/>
  <c r="B63" i="1" s="1"/>
  <c r="B62" i="1" s="1"/>
  <c r="B61" i="1" s="1"/>
  <c r="B60" i="1" s="1"/>
  <c r="B59" i="1" s="1"/>
  <c r="B58" i="1" s="1"/>
  <c r="B57" i="1" s="1"/>
  <c r="B56" i="1" s="1"/>
  <c r="B55" i="1" s="1"/>
  <c r="B54" i="1" s="1"/>
  <c r="B53" i="1" s="1"/>
  <c r="B52" i="1" s="1"/>
  <c r="B51" i="1" s="1"/>
  <c r="B50" i="1" s="1"/>
  <c r="B49" i="1" s="1"/>
  <c r="B48" i="1" s="1"/>
  <c r="B47" i="1" s="1"/>
  <c r="B46" i="1" s="1"/>
  <c r="B45" i="1" s="1"/>
  <c r="B44" i="1" s="1"/>
  <c r="B43" i="1" s="1"/>
  <c r="B42" i="1" s="1"/>
  <c r="B41" i="1" s="1"/>
  <c r="B40" i="1" s="1"/>
  <c r="B39" i="1" s="1"/>
  <c r="B38" i="1" s="1"/>
  <c r="B37" i="1" s="1"/>
  <c r="B36" i="1" s="1"/>
  <c r="B35" i="1" s="1"/>
  <c r="B34" i="1" s="1"/>
  <c r="B33" i="1" s="1"/>
  <c r="B32" i="1" s="1"/>
  <c r="B31" i="1" s="1"/>
  <c r="B30" i="1" s="1"/>
  <c r="B29" i="1" s="1"/>
  <c r="B28" i="1" s="1"/>
  <c r="B27" i="1" s="1"/>
  <c r="B26" i="1" s="1"/>
  <c r="B25" i="1" s="1"/>
  <c r="B24" i="1" s="1"/>
  <c r="B23" i="1" s="1"/>
  <c r="B22" i="1" s="1"/>
  <c r="B21" i="1" s="1"/>
  <c r="B20" i="1" s="1"/>
  <c r="B19" i="1" s="1"/>
  <c r="B18" i="1" s="1"/>
  <c r="B17" i="1" s="1"/>
  <c r="B16" i="1" s="1"/>
  <c r="B15" i="1" s="1"/>
  <c r="B14" i="1" s="1"/>
  <c r="B13" i="1" s="1"/>
  <c r="B12" i="1" s="1"/>
  <c r="B11" i="1" s="1"/>
  <c r="B10" i="1" s="1"/>
  <c r="B9" i="1" s="1"/>
  <c r="B8" i="1" s="1"/>
  <c r="B7" i="1" s="1"/>
  <c r="B6" i="1" s="1"/>
  <c r="B5" i="1" s="1"/>
  <c r="B4" i="1" s="1"/>
  <c r="B3" i="1" s="1"/>
  <c r="B2" i="1" s="1"/>
  <c r="L19" i="3" a="1"/>
  <c r="L19" i="3" s="1"/>
  <c r="P18" i="2" s="1"/>
  <c r="M46" i="2" a="1"/>
  <c r="M46" i="2" s="1"/>
  <c r="M100" i="2" a="1"/>
  <c r="M100" i="2" s="1"/>
  <c r="H100" i="2" s="1"/>
  <c r="M62" i="2" a="1"/>
  <c r="M62" i="2" s="1"/>
  <c r="M45" i="2" a="1"/>
  <c r="M45" i="2" s="1"/>
  <c r="H45" i="2" s="1"/>
  <c r="M90" i="2" a="1"/>
  <c r="M90" i="2" s="1"/>
  <c r="M44" i="2" a="1"/>
  <c r="M44" i="2" s="1"/>
  <c r="M74" i="2" a="1"/>
  <c r="M74" i="2" s="1"/>
  <c r="H74" i="2" s="1"/>
  <c r="M61" i="2" a="1"/>
  <c r="M61" i="2" s="1"/>
  <c r="H61" i="2" s="1"/>
  <c r="I61" i="2" s="1"/>
  <c r="K61" i="2" s="1"/>
  <c r="M15" i="2" a="1"/>
  <c r="M15" i="2" s="1"/>
  <c r="H15" i="2" s="1"/>
  <c r="M89" i="2" a="1"/>
  <c r="M89" i="2" s="1"/>
  <c r="M97" i="2" a="1"/>
  <c r="M97" i="2" s="1"/>
  <c r="H97" i="2" s="1"/>
  <c r="M42" i="2" a="1"/>
  <c r="M42" i="2" s="1"/>
  <c r="P42" i="2" s="1"/>
  <c r="M41" i="2" a="1"/>
  <c r="M41" i="2" s="1"/>
  <c r="H41" i="2" s="1"/>
  <c r="M78" i="2" a="1"/>
  <c r="M78" i="2" s="1"/>
  <c r="H78" i="2" s="1"/>
  <c r="M40" i="2" a="1"/>
  <c r="M40" i="2" s="1"/>
  <c r="H40" i="2" s="1"/>
  <c r="M14" i="2" a="1"/>
  <c r="M14" i="2" s="1"/>
  <c r="H14" i="2" s="1"/>
  <c r="M39" i="2" a="1"/>
  <c r="M39" i="2" s="1"/>
  <c r="H39" i="2" s="1"/>
  <c r="M38" i="2" a="1"/>
  <c r="M38" i="2" s="1"/>
  <c r="H38" i="2" s="1"/>
  <c r="M37" i="2" a="1"/>
  <c r="M37" i="2" s="1"/>
  <c r="H37" i="2" s="1"/>
  <c r="I37" i="2" s="1"/>
  <c r="K37" i="2" s="1"/>
  <c r="Q37" i="2" s="1"/>
  <c r="M13" i="2" a="1"/>
  <c r="M13" i="2" s="1"/>
  <c r="H13" i="2" s="1"/>
  <c r="I13" i="2" s="1"/>
  <c r="M36" i="2" a="1"/>
  <c r="M36" i="2" s="1"/>
  <c r="H36" i="2" s="1"/>
  <c r="M88" i="2" a="1"/>
  <c r="M88" i="2" s="1"/>
  <c r="M73" i="2" a="1"/>
  <c r="M73" i="2" s="1"/>
  <c r="M96" i="2" a="1"/>
  <c r="M96" i="2" s="1"/>
  <c r="H96" i="2" s="1"/>
  <c r="M12" i="2" a="1"/>
  <c r="M12" i="2" s="1"/>
  <c r="H12" i="2" s="1"/>
  <c r="M60" i="2" a="1"/>
  <c r="M60" i="2" s="1"/>
  <c r="M35" i="2" a="1"/>
  <c r="M35" i="2" s="1"/>
  <c r="H35" i="2" s="1"/>
  <c r="M95" i="2" a="1"/>
  <c r="M95" i="2" s="1"/>
  <c r="H95" i="2" s="1"/>
  <c r="M11" i="2" a="1"/>
  <c r="M11" i="2" s="1"/>
  <c r="M77" i="2" a="1"/>
  <c r="M77" i="2" s="1"/>
  <c r="H77" i="2" s="1"/>
  <c r="M34" i="2" a="1"/>
  <c r="M34" i="2" s="1"/>
  <c r="H34" i="2" s="1"/>
  <c r="M72" i="2" a="1"/>
  <c r="M72" i="2" s="1"/>
  <c r="M71" i="2" a="1"/>
  <c r="M71" i="2" s="1"/>
  <c r="M76" i="2" a="1"/>
  <c r="M76" i="2" s="1"/>
  <c r="H76" i="2" s="1"/>
  <c r="M10" i="2" a="1"/>
  <c r="M10" i="2" s="1"/>
  <c r="H10" i="2" s="1"/>
  <c r="M63" i="2" a="1"/>
  <c r="M63" i="2" s="1"/>
  <c r="H63" i="2" s="1"/>
  <c r="M87" i="2" a="1"/>
  <c r="M87" i="2" s="1"/>
  <c r="M33" i="2" a="1"/>
  <c r="M33" i="2" s="1"/>
  <c r="P33" i="2" s="1"/>
  <c r="M32" i="2" a="1"/>
  <c r="M32" i="2" s="1"/>
  <c r="H32" i="2" s="1"/>
  <c r="I32" i="2" s="1"/>
  <c r="K32" i="2" s="1"/>
  <c r="Q32" i="2" s="1"/>
  <c r="M70" i="2" a="1"/>
  <c r="M70" i="2" s="1"/>
  <c r="M58" i="2" a="1"/>
  <c r="M58" i="2" s="1"/>
  <c r="M69" i="2" a="1"/>
  <c r="M69" i="2" s="1"/>
  <c r="H69" i="2" s="1"/>
  <c r="H75" i="2"/>
  <c r="M9" i="2" a="1"/>
  <c r="M9" i="2" s="1"/>
  <c r="H9" i="2" s="1"/>
  <c r="M57" i="2" a="1"/>
  <c r="M57" i="2" s="1"/>
  <c r="H57" i="2" s="1"/>
  <c r="M94" i="2" a="1"/>
  <c r="M94" i="2" s="1"/>
  <c r="H94" i="2" s="1"/>
  <c r="M86" i="2" a="1"/>
  <c r="M86" i="2" s="1"/>
  <c r="H86" i="2" s="1"/>
  <c r="I86" i="2" s="1"/>
  <c r="K86" i="2" s="1"/>
  <c r="Q86" i="2" s="1"/>
  <c r="M31" i="2" a="1"/>
  <c r="M31" i="2" s="1"/>
  <c r="M84" i="2" a="1"/>
  <c r="M84" i="2" s="1"/>
  <c r="H84" i="2" s="1"/>
  <c r="M85" i="2" a="1"/>
  <c r="M85" i="2" s="1"/>
  <c r="H85" i="2" s="1"/>
  <c r="M68" i="2" a="1"/>
  <c r="M68" i="2" s="1"/>
  <c r="H68" i="2" s="1"/>
  <c r="I68" i="2" s="1"/>
  <c r="K68" i="2" s="1"/>
  <c r="Q68" i="2" s="1"/>
  <c r="M30" i="2" a="1"/>
  <c r="M30" i="2" s="1"/>
  <c r="H30" i="2" s="1"/>
  <c r="I30" i="2" s="1"/>
  <c r="H8" i="2"/>
  <c r="M56" i="2" a="1"/>
  <c r="M56" i="2" s="1"/>
  <c r="H56" i="2" s="1"/>
  <c r="I56" i="2" s="1"/>
  <c r="K56" i="2" s="1"/>
  <c r="Q56" i="2" s="1"/>
  <c r="M66" i="2" a="1"/>
  <c r="M66" i="2" s="1"/>
  <c r="H66" i="2" s="1"/>
  <c r="M67" i="2" a="1"/>
  <c r="M67" i="2" s="1"/>
  <c r="H67" i="2" s="1"/>
  <c r="M55" i="2" a="1"/>
  <c r="M55" i="2" s="1"/>
  <c r="H55" i="2" s="1"/>
  <c r="M54" i="2" a="1"/>
  <c r="M54" i="2" s="1"/>
  <c r="H54" i="2" s="1"/>
  <c r="M93" i="2" a="1"/>
  <c r="M93" i="2" s="1"/>
  <c r="H93" i="2" s="1"/>
  <c r="M92" i="2" a="1"/>
  <c r="M92" i="2" s="1"/>
  <c r="M53" i="2" a="1"/>
  <c r="M53" i="2" s="1"/>
  <c r="H53" i="2" s="1"/>
  <c r="I53" i="2" s="1"/>
  <c r="M29" i="2" a="1"/>
  <c r="M29" i="2" s="1"/>
  <c r="P29" i="2" s="1"/>
  <c r="M28" i="2" a="1"/>
  <c r="M28" i="2" s="1"/>
  <c r="H28" i="2" s="1"/>
  <c r="M6" i="2" a="1"/>
  <c r="M6" i="2" s="1"/>
  <c r="H6" i="2" s="1"/>
  <c r="M52" i="2" a="1"/>
  <c r="M52" i="2" s="1"/>
  <c r="H52" i="2" s="1"/>
  <c r="M99" i="2" a="1"/>
  <c r="M99" i="2" s="1"/>
  <c r="H99" i="2" s="1"/>
  <c r="M25" i="2" a="1"/>
  <c r="M25" i="2" s="1"/>
  <c r="H25" i="2" s="1"/>
  <c r="M7" i="2" a="1"/>
  <c r="M7" i="2" s="1"/>
  <c r="M26" i="2" a="1"/>
  <c r="M26" i="2" s="1"/>
  <c r="H26" i="2" s="1"/>
  <c r="M27" i="2" a="1"/>
  <c r="M27" i="2" s="1"/>
  <c r="H27" i="2" s="1"/>
  <c r="M5" i="2" a="1"/>
  <c r="M5" i="2" s="1"/>
  <c r="H5" i="2" s="1"/>
  <c r="M51" i="2" a="1"/>
  <c r="M51" i="2" s="1"/>
  <c r="H51" i="2" s="1"/>
  <c r="M50" i="2" a="1"/>
  <c r="M50" i="2" s="1"/>
  <c r="H50" i="2" s="1"/>
  <c r="M83" i="2" a="1"/>
  <c r="M83" i="2" s="1"/>
  <c r="M82" i="2" a="1"/>
  <c r="M82" i="2" s="1"/>
  <c r="M4" i="2" a="1"/>
  <c r="M4" i="2" s="1"/>
  <c r="H4" i="2" s="1"/>
  <c r="M81" i="2" a="1"/>
  <c r="M81" i="2" s="1"/>
  <c r="H81" i="2" s="1"/>
  <c r="I81" i="2" s="1"/>
  <c r="K81" i="2" s="1"/>
  <c r="Q81" i="2" s="1"/>
  <c r="M65" i="2" a="1"/>
  <c r="M65" i="2" s="1"/>
  <c r="H65" i="2" s="1"/>
  <c r="M98" i="2" a="1"/>
  <c r="M98" i="2" s="1"/>
  <c r="H98" i="2" s="1"/>
  <c r="M91" i="2" a="1"/>
  <c r="M91" i="2" s="1"/>
  <c r="H91" i="2" s="1"/>
  <c r="M24" i="2" a="1"/>
  <c r="M24" i="2" s="1"/>
  <c r="H24" i="2" s="1"/>
  <c r="I24" i="2" s="1"/>
  <c r="K24" i="2" s="1"/>
  <c r="Q24" i="2" s="1"/>
  <c r="M23" i="2" a="1"/>
  <c r="M23" i="2" s="1"/>
  <c r="H23" i="2" s="1"/>
  <c r="I23" i="2" s="1"/>
  <c r="K23" i="2" s="1"/>
  <c r="M49" i="2" a="1"/>
  <c r="M49" i="2" s="1"/>
  <c r="H49" i="2" s="1"/>
  <c r="I49" i="2" s="1"/>
  <c r="K49" i="2" s="1"/>
  <c r="Q49" i="2" s="1"/>
  <c r="M3" i="2" a="1"/>
  <c r="M3" i="2" s="1"/>
  <c r="M80" i="2" a="1"/>
  <c r="M80" i="2" s="1"/>
  <c r="H80" i="2" s="1"/>
  <c r="M22" i="2" a="1"/>
  <c r="M22" i="2" s="1"/>
  <c r="H22" i="2" s="1"/>
  <c r="M43" i="2" a="1"/>
  <c r="M43" i="2" s="1"/>
  <c r="M21" i="2" a="1"/>
  <c r="M21" i="2" s="1"/>
  <c r="K7" i="2"/>
  <c r="Q7" i="2" s="1"/>
  <c r="N7" i="2" a="1"/>
  <c r="N7" i="2" s="1"/>
  <c r="I19" i="2"/>
  <c r="K19" i="2" s="1"/>
  <c r="Q19" i="2" s="1"/>
  <c r="I28" i="2"/>
  <c r="N28" i="2" a="1"/>
  <c r="N28" i="2" s="1"/>
  <c r="I48" i="2"/>
  <c r="K48" i="2" s="1"/>
  <c r="Q48" i="2" s="1"/>
  <c r="I25" i="2"/>
  <c r="K25" i="2" s="1"/>
  <c r="Q25" i="2" s="1"/>
  <c r="L3" i="3" a="1"/>
  <c r="L3" i="3" s="1"/>
  <c r="L4" i="3" a="1"/>
  <c r="L4" i="3" s="1"/>
  <c r="B4" i="3" s="1"/>
  <c r="L5" i="3" a="1"/>
  <c r="L5" i="3" s="1"/>
  <c r="B5" i="3" s="1"/>
  <c r="L6" i="3" a="1"/>
  <c r="L6" i="3" s="1"/>
  <c r="P19" i="2" s="1"/>
  <c r="L7" i="3" a="1"/>
  <c r="L7" i="3" s="1"/>
  <c r="B7" i="3" s="1"/>
  <c r="L8" i="3" a="1"/>
  <c r="L8" i="3" s="1"/>
  <c r="L9" i="3" a="1"/>
  <c r="L9" i="3" s="1"/>
  <c r="B9" i="3" s="1"/>
  <c r="L10" i="3" a="1"/>
  <c r="L10" i="3" s="1"/>
  <c r="P41" i="2" s="1"/>
  <c r="L11" i="3" a="1"/>
  <c r="L11" i="3" s="1"/>
  <c r="B11" i="3" s="1"/>
  <c r="L12" i="3" a="1"/>
  <c r="L12" i="3" s="1"/>
  <c r="B12" i="3" s="1"/>
  <c r="L13" i="3" a="1"/>
  <c r="L13" i="3" s="1"/>
  <c r="L14" i="3" a="1"/>
  <c r="L14" i="3" s="1"/>
  <c r="L15" i="3" a="1"/>
  <c r="L15" i="3" s="1"/>
  <c r="P47" i="2" s="1"/>
  <c r="L16" i="3" a="1"/>
  <c r="L16" i="3" s="1"/>
  <c r="B16" i="3" s="1"/>
  <c r="L17" i="3" a="1"/>
  <c r="L17" i="3" s="1"/>
  <c r="B17" i="3" s="1"/>
  <c r="L18" i="3" a="1"/>
  <c r="L18" i="3" s="1"/>
  <c r="L20" i="3" a="1"/>
  <c r="L20" i="3" s="1"/>
  <c r="B20" i="3" s="1"/>
  <c r="L21" i="3" a="1"/>
  <c r="L21" i="3" s="1"/>
  <c r="B21" i="3" s="1"/>
  <c r="L22" i="3" a="1"/>
  <c r="L22" i="3" s="1"/>
  <c r="L23" i="3" a="1"/>
  <c r="L23" i="3" s="1"/>
  <c r="B23" i="3" s="1"/>
  <c r="L24" i="3" a="1"/>
  <c r="L24" i="3" s="1"/>
  <c r="B24" i="3" s="1"/>
  <c r="L25" i="3" a="1"/>
  <c r="L25" i="3" s="1"/>
  <c r="L2" i="3" a="1"/>
  <c r="L2" i="3" s="1"/>
  <c r="P35" i="2" s="1"/>
  <c r="I22" i="2"/>
  <c r="K22" i="2" s="1"/>
  <c r="Q22" i="2" s="1"/>
  <c r="I80" i="2"/>
  <c r="K80" i="2" s="1"/>
  <c r="I91" i="2"/>
  <c r="K91" i="2" s="1"/>
  <c r="Q91" i="2" s="1"/>
  <c r="I64" i="2"/>
  <c r="K64" i="2" s="1"/>
  <c r="Q64" i="2" s="1"/>
  <c r="I98" i="2"/>
  <c r="K98" i="2" s="1"/>
  <c r="Q98" i="2" s="1"/>
  <c r="I65" i="2"/>
  <c r="K65" i="2" s="1"/>
  <c r="Q65" i="2" s="1"/>
  <c r="I4" i="2"/>
  <c r="K4" i="2" s="1"/>
  <c r="Q4" i="2" s="1"/>
  <c r="I50" i="2"/>
  <c r="K50" i="2" s="1"/>
  <c r="Q50" i="2" s="1"/>
  <c r="I51" i="2"/>
  <c r="K51" i="2" s="1"/>
  <c r="Q51" i="2" s="1"/>
  <c r="I5" i="2"/>
  <c r="K5" i="2" s="1"/>
  <c r="Q5" i="2" s="1"/>
  <c r="I27" i="2"/>
  <c r="K27" i="2" s="1"/>
  <c r="Q27" i="2" s="1"/>
  <c r="I26" i="2"/>
  <c r="K26" i="2" s="1"/>
  <c r="Q26" i="2" s="1"/>
  <c r="I99" i="2"/>
  <c r="K99" i="2" s="1"/>
  <c r="Q99" i="2" s="1"/>
  <c r="I52" i="2"/>
  <c r="K52" i="2" s="1"/>
  <c r="Q52" i="2" s="1"/>
  <c r="I92" i="2"/>
  <c r="K92" i="2" s="1"/>
  <c r="Q92" i="2" s="1"/>
  <c r="I93" i="2"/>
  <c r="K93" i="2" s="1"/>
  <c r="Q93" i="2" s="1"/>
  <c r="I47" i="2"/>
  <c r="K47" i="2" s="1"/>
  <c r="Q47" i="2" s="1"/>
  <c r="I54" i="2"/>
  <c r="K54" i="2" s="1"/>
  <c r="Q54" i="2" s="1"/>
  <c r="I55" i="2"/>
  <c r="K55" i="2" s="1"/>
  <c r="Q55" i="2" s="1"/>
  <c r="I67" i="2"/>
  <c r="K67" i="2" s="1"/>
  <c r="Q67" i="2" s="1"/>
  <c r="I66" i="2"/>
  <c r="K66" i="2" s="1"/>
  <c r="Q66" i="2" s="1"/>
  <c r="I8" i="2"/>
  <c r="K8" i="2" s="1"/>
  <c r="Q8" i="2" s="1"/>
  <c r="I85" i="2"/>
  <c r="K85" i="2" s="1"/>
  <c r="Q85" i="2" s="1"/>
  <c r="I84" i="2"/>
  <c r="K84" i="2" s="1"/>
  <c r="Q84" i="2" s="1"/>
  <c r="I94" i="2"/>
  <c r="I57" i="2"/>
  <c r="K57" i="2" s="1"/>
  <c r="Q57" i="2" s="1"/>
  <c r="I9" i="2"/>
  <c r="K9" i="2" s="1"/>
  <c r="Q9" i="2" s="1"/>
  <c r="I75" i="2"/>
  <c r="I69" i="2"/>
  <c r="K69" i="2" s="1"/>
  <c r="Q69" i="2" s="1"/>
  <c r="I2" i="2"/>
  <c r="K2" i="2" s="1"/>
  <c r="Q2" i="2" s="1"/>
  <c r="I59" i="2"/>
  <c r="K59" i="2" s="1"/>
  <c r="Q59" i="2" s="1"/>
  <c r="H47" i="2"/>
  <c r="H2" i="2"/>
  <c r="H59" i="2"/>
  <c r="H20" i="2"/>
  <c r="I46" i="2"/>
  <c r="I100" i="2"/>
  <c r="K100" i="2" s="1"/>
  <c r="Q100" i="2" s="1"/>
  <c r="I45" i="2"/>
  <c r="K45" i="2" s="1"/>
  <c r="Q45" i="2" s="1"/>
  <c r="I44" i="2"/>
  <c r="K44" i="2" s="1"/>
  <c r="Q44" i="2" s="1"/>
  <c r="I74" i="2"/>
  <c r="K74" i="2" s="1"/>
  <c r="Q74" i="2" s="1"/>
  <c r="I15" i="2"/>
  <c r="K15" i="2" s="1"/>
  <c r="Q15" i="2" s="1"/>
  <c r="I20" i="2"/>
  <c r="K20" i="2" s="1"/>
  <c r="Q20" i="2" s="1"/>
  <c r="I97" i="2"/>
  <c r="K97" i="2" s="1"/>
  <c r="Q97" i="2" s="1"/>
  <c r="I41" i="2"/>
  <c r="K41" i="2" s="1"/>
  <c r="Q41" i="2" s="1"/>
  <c r="I78" i="2"/>
  <c r="K78" i="2" s="1"/>
  <c r="Q78" i="2" s="1"/>
  <c r="I40" i="2"/>
  <c r="K40" i="2" s="1"/>
  <c r="Q40" i="2" s="1"/>
  <c r="I14" i="2"/>
  <c r="K14" i="2" s="1"/>
  <c r="Q14" i="2" s="1"/>
  <c r="I39" i="2"/>
  <c r="K39" i="2" s="1"/>
  <c r="Q39" i="2" s="1"/>
  <c r="I38" i="2"/>
  <c r="K38" i="2" s="1"/>
  <c r="Q38" i="2" s="1"/>
  <c r="I36" i="2"/>
  <c r="K36" i="2" s="1"/>
  <c r="Q36" i="2" s="1"/>
  <c r="I88" i="2"/>
  <c r="K88" i="2" s="1"/>
  <c r="Q88" i="2" s="1"/>
  <c r="I96" i="2"/>
  <c r="K96" i="2" s="1"/>
  <c r="Q96" i="2" s="1"/>
  <c r="I12" i="2"/>
  <c r="K12" i="2" s="1"/>
  <c r="Q12" i="2" s="1"/>
  <c r="I35" i="2"/>
  <c r="K35" i="2" s="1"/>
  <c r="Q35" i="2" s="1"/>
  <c r="I95" i="2"/>
  <c r="K95" i="2" s="1"/>
  <c r="Q95" i="2" s="1"/>
  <c r="I77" i="2"/>
  <c r="K77" i="2" s="1"/>
  <c r="Q77" i="2" s="1"/>
  <c r="I34" i="2"/>
  <c r="K34" i="2" s="1"/>
  <c r="Q34" i="2" s="1"/>
  <c r="I72" i="2"/>
  <c r="K72" i="2" s="1"/>
  <c r="Q72" i="2" s="1"/>
  <c r="I76" i="2"/>
  <c r="K76" i="2" s="1"/>
  <c r="Q76" i="2" s="1"/>
  <c r="I63" i="2"/>
  <c r="K63" i="2" s="1"/>
  <c r="Q63" i="2" s="1"/>
  <c r="I33" i="2"/>
  <c r="K33" i="2" s="1"/>
  <c r="Q33" i="2" s="1"/>
  <c r="O21" i="2" a="1"/>
  <c r="O21" i="2" s="1"/>
  <c r="N43" i="2" a="1"/>
  <c r="N43" i="2" s="1"/>
  <c r="N22" i="2" a="1"/>
  <c r="N22" i="2" s="1"/>
  <c r="N80" i="2" a="1"/>
  <c r="N80" i="2" s="1"/>
  <c r="N3" i="2" a="1"/>
  <c r="N3" i="2" s="1"/>
  <c r="N49" i="2" a="1"/>
  <c r="N49" i="2" s="1"/>
  <c r="N23" i="2" a="1"/>
  <c r="N23" i="2" s="1"/>
  <c r="N24" i="2" a="1"/>
  <c r="N24" i="2" s="1"/>
  <c r="N91" i="2" a="1"/>
  <c r="N91" i="2" s="1"/>
  <c r="N98" i="2" a="1"/>
  <c r="N98" i="2" s="1"/>
  <c r="N65" i="2" a="1"/>
  <c r="N65" i="2" s="1"/>
  <c r="N81" i="2" a="1"/>
  <c r="N81" i="2" s="1"/>
  <c r="N4" i="2" a="1"/>
  <c r="N4" i="2" s="1"/>
  <c r="N82" i="2" a="1"/>
  <c r="N82" i="2" s="1"/>
  <c r="N83" i="2" a="1"/>
  <c r="N83" i="2" s="1"/>
  <c r="N50" i="2" a="1"/>
  <c r="N50" i="2" s="1"/>
  <c r="N51" i="2" a="1"/>
  <c r="N51" i="2" s="1"/>
  <c r="N5" i="2" a="1"/>
  <c r="N5" i="2" s="1"/>
  <c r="N27" i="2" a="1"/>
  <c r="N27" i="2" s="1"/>
  <c r="N26" i="2" a="1"/>
  <c r="N26" i="2" s="1"/>
  <c r="N25" i="2" a="1"/>
  <c r="N25" i="2" s="1"/>
  <c r="N99" i="2" a="1"/>
  <c r="N99" i="2" s="1"/>
  <c r="N52" i="2" a="1"/>
  <c r="N52" i="2" s="1"/>
  <c r="N6" i="2" a="1"/>
  <c r="N6" i="2" s="1"/>
  <c r="N29" i="2" a="1"/>
  <c r="N29" i="2" s="1"/>
  <c r="N53" i="2" a="1"/>
  <c r="N53" i="2" s="1"/>
  <c r="N92" i="2" a="1"/>
  <c r="N92" i="2" s="1"/>
  <c r="N93" i="2" a="1"/>
  <c r="N93" i="2" s="1"/>
  <c r="N54" i="2" a="1"/>
  <c r="N54" i="2" s="1"/>
  <c r="N55" i="2" a="1"/>
  <c r="N55" i="2" s="1"/>
  <c r="N67" i="2" a="1"/>
  <c r="N67" i="2" s="1"/>
  <c r="N66" i="2" a="1"/>
  <c r="N66" i="2" s="1"/>
  <c r="N56" i="2" a="1"/>
  <c r="N56" i="2" s="1"/>
  <c r="N8" i="2" a="1"/>
  <c r="N8" i="2" s="1"/>
  <c r="N30" i="2" a="1"/>
  <c r="N30" i="2" s="1"/>
  <c r="N68" i="2" a="1"/>
  <c r="N68" i="2" s="1"/>
  <c r="N85" i="2" a="1"/>
  <c r="N85" i="2" s="1"/>
  <c r="N84" i="2" a="1"/>
  <c r="N84" i="2" s="1"/>
  <c r="N31" i="2" a="1"/>
  <c r="N31" i="2" s="1"/>
  <c r="N86" i="2" a="1"/>
  <c r="N86" i="2" s="1"/>
  <c r="N94" i="2" a="1"/>
  <c r="N94" i="2" s="1"/>
  <c r="N57" i="2" a="1"/>
  <c r="N57" i="2" s="1"/>
  <c r="N9" i="2" a="1"/>
  <c r="N9" i="2" s="1"/>
  <c r="N69" i="2" a="1"/>
  <c r="N69" i="2" s="1"/>
  <c r="N58" i="2" a="1"/>
  <c r="N58" i="2" s="1"/>
  <c r="N70" i="2" a="1"/>
  <c r="N70" i="2" s="1"/>
  <c r="N32" i="2" a="1"/>
  <c r="N32" i="2" s="1"/>
  <c r="N33" i="2" a="1"/>
  <c r="N33" i="2" s="1"/>
  <c r="N87" i="2" a="1"/>
  <c r="N87" i="2" s="1"/>
  <c r="N63" i="2" a="1"/>
  <c r="N63" i="2" s="1"/>
  <c r="N10" i="2" a="1"/>
  <c r="N10" i="2" s="1"/>
  <c r="N76" i="2" a="1"/>
  <c r="N76" i="2" s="1"/>
  <c r="N71" i="2" a="1"/>
  <c r="N71" i="2" s="1"/>
  <c r="N72" i="2" a="1"/>
  <c r="N72" i="2" s="1"/>
  <c r="N34" i="2" a="1"/>
  <c r="N34" i="2" s="1"/>
  <c r="N77" i="2" a="1"/>
  <c r="N77" i="2" s="1"/>
  <c r="N11" i="2" a="1"/>
  <c r="N11" i="2" s="1"/>
  <c r="N95" i="2" a="1"/>
  <c r="N95" i="2" s="1"/>
  <c r="N35" i="2" a="1"/>
  <c r="N35" i="2" s="1"/>
  <c r="N60" i="2" a="1"/>
  <c r="N60" i="2" s="1"/>
  <c r="N12" i="2" a="1"/>
  <c r="N12" i="2" s="1"/>
  <c r="N96" i="2" a="1"/>
  <c r="N96" i="2" s="1"/>
  <c r="N73" i="2" a="1"/>
  <c r="N73" i="2" s="1"/>
  <c r="N88" i="2" a="1"/>
  <c r="N88" i="2" s="1"/>
  <c r="N36" i="2" a="1"/>
  <c r="N36" i="2" s="1"/>
  <c r="N13" i="2" a="1"/>
  <c r="N13" i="2" s="1"/>
  <c r="N37" i="2" a="1"/>
  <c r="N37" i="2" s="1"/>
  <c r="N38" i="2" a="1"/>
  <c r="N38" i="2" s="1"/>
  <c r="N39" i="2" a="1"/>
  <c r="N39" i="2" s="1"/>
  <c r="N14" i="2" a="1"/>
  <c r="N14" i="2" s="1"/>
  <c r="N40" i="2" a="1"/>
  <c r="N40" i="2" s="1"/>
  <c r="N78" i="2" a="1"/>
  <c r="N78" i="2" s="1"/>
  <c r="N41" i="2" a="1"/>
  <c r="N41" i="2" s="1"/>
  <c r="N42" i="2" a="1"/>
  <c r="N42" i="2" s="1"/>
  <c r="N97" i="2" a="1"/>
  <c r="N97" i="2" s="1"/>
  <c r="N89" i="2" a="1"/>
  <c r="N89" i="2" s="1"/>
  <c r="N15" i="2" a="1"/>
  <c r="N15" i="2" s="1"/>
  <c r="N61" i="2" a="1"/>
  <c r="N61" i="2" s="1"/>
  <c r="N74" i="2" a="1"/>
  <c r="N74" i="2" s="1"/>
  <c r="N44" i="2" a="1"/>
  <c r="N44" i="2" s="1"/>
  <c r="N90" i="2" a="1"/>
  <c r="N90" i="2" s="1"/>
  <c r="N45" i="2" a="1"/>
  <c r="N45" i="2" s="1"/>
  <c r="N62" i="2" a="1"/>
  <c r="N62" i="2" s="1"/>
  <c r="N100" i="2" a="1"/>
  <c r="N100" i="2" s="1"/>
  <c r="N46" i="2" a="1"/>
  <c r="N46" i="2" s="1"/>
  <c r="N21" i="2" a="1"/>
  <c r="N21" i="2" s="1"/>
  <c r="P13" i="2"/>
  <c r="P61" i="2"/>
  <c r="K6" i="2"/>
  <c r="Q6" i="2" s="1"/>
  <c r="K94" i="2"/>
  <c r="Q94" i="2" s="1"/>
  <c r="K10" i="2"/>
  <c r="Q10" i="2" s="1"/>
  <c r="K28" i="2"/>
  <c r="Q28" i="2" s="1"/>
  <c r="K46" i="2"/>
  <c r="Q46" i="2" s="1"/>
  <c r="K53" i="2"/>
  <c r="Q53" i="2" s="1"/>
  <c r="K75" i="2"/>
  <c r="Q75" i="2" s="1"/>
  <c r="K13" i="2"/>
  <c r="Q13" i="2" s="1"/>
  <c r="M64" i="2" a="1"/>
  <c r="M64" i="2" s="1"/>
  <c r="H64" i="2" s="1"/>
  <c r="N64" i="2" a="1"/>
  <c r="N64" i="2" s="1"/>
  <c r="O64" i="2" a="1"/>
  <c r="O64" i="2" s="1"/>
  <c r="H60" i="2"/>
  <c r="I60" i="2" s="1"/>
  <c r="K60" i="2" s="1"/>
  <c r="Q60" i="2" s="1"/>
  <c r="H33" i="2"/>
  <c r="P89" i="2"/>
  <c r="H88" i="2"/>
  <c r="H46" i="2"/>
  <c r="H83" i="2"/>
  <c r="I83" i="2" s="1"/>
  <c r="K83" i="2" s="1"/>
  <c r="Q83" i="2" s="1"/>
  <c r="H92" i="2"/>
  <c r="H62" i="2"/>
  <c r="I62" i="2" s="1"/>
  <c r="K62" i="2" s="1"/>
  <c r="Q62" i="2" s="1"/>
  <c r="P62" i="2"/>
  <c r="H72" i="2"/>
  <c r="H89" i="2"/>
  <c r="I89" i="2" s="1"/>
  <c r="K89" i="2" s="1"/>
  <c r="Q89" i="2" s="1"/>
  <c r="H44" i="2"/>
  <c r="H42" i="2"/>
  <c r="I42" i="2" s="1"/>
  <c r="K42" i="2" s="1"/>
  <c r="Q42" i="2" s="1"/>
  <c r="Q80" i="2"/>
  <c r="Q61" i="2"/>
  <c r="Q23" i="2"/>
  <c r="K30" i="2"/>
  <c r="Q30" i="2" s="1"/>
  <c r="AH84" i="7" a="1"/>
  <c r="AD69" i="7" a="1"/>
  <c r="AD57" i="7" a="1"/>
  <c r="AH65" i="7" a="1"/>
  <c r="AD70" i="7" a="1"/>
  <c r="N11" i="7" a="1"/>
  <c r="N29" i="7" a="1"/>
  <c r="AH33" i="7" a="1"/>
  <c r="AH63" i="7" a="1"/>
  <c r="AH86" i="7" a="1"/>
  <c r="V38" i="7" a="1"/>
  <c r="V14" i="7" a="1"/>
  <c r="Z50" i="7" a="1"/>
  <c r="V47" i="7" a="1"/>
  <c r="N32" i="7" a="1"/>
  <c r="R55" i="7" a="1"/>
  <c r="AH8" i="7" a="1"/>
  <c r="R29" i="7" a="1"/>
  <c r="AH64" i="7" a="1"/>
  <c r="Z36" i="7" a="1"/>
  <c r="N43" i="7" a="1"/>
  <c r="V29" i="7" a="1"/>
  <c r="Z29" i="7" a="1"/>
  <c r="Z12" i="7" a="1"/>
  <c r="V70" i="7" a="1"/>
  <c r="AD38" i="7" a="1"/>
  <c r="AD29" i="7" a="1"/>
  <c r="AH58" i="7" a="1"/>
  <c r="Z43" i="7" a="1"/>
  <c r="AD53" i="7" a="1"/>
  <c r="R32" i="7" a="1"/>
  <c r="Z10" i="7"/>
  <c r="R58" i="7" a="1"/>
  <c r="N38" i="7" a="1"/>
  <c r="Z45" i="7" a="1"/>
  <c r="N44" i="7" a="1"/>
  <c r="V4" i="7" a="1"/>
  <c r="AD67" i="7" a="1"/>
  <c r="Z54" i="7" a="1"/>
  <c r="Z14" i="7" a="1"/>
  <c r="R47" i="7" a="1"/>
  <c r="R10" i="7" a="1"/>
  <c r="V12" i="7" a="1"/>
  <c r="Z32" i="7" a="1"/>
  <c r="AH43" i="7" a="1"/>
  <c r="AD18" i="7" a="1"/>
  <c r="AH61" i="7" a="1"/>
  <c r="AD12" i="7" a="1"/>
  <c r="N27" i="7" a="1"/>
  <c r="N17" i="7" a="1"/>
  <c r="Z65" i="7" a="1"/>
  <c r="R46" i="7" a="1"/>
  <c r="R61" i="7" a="1"/>
  <c r="V17" i="7" a="1"/>
  <c r="V24" i="7" a="1"/>
  <c r="AD47" i="7" a="1"/>
  <c r="R31" i="7" a="1"/>
  <c r="N26" i="7" a="1"/>
  <c r="N16" i="7" a="1"/>
  <c r="AH4" i="7" a="1"/>
  <c r="AH62" i="7" a="1"/>
  <c r="AD50" i="7" a="1"/>
  <c r="Z61" i="7" a="1"/>
  <c r="N33" i="7" a="1"/>
  <c r="AH5" i="7" a="1"/>
  <c r="V36" i="7" a="1"/>
  <c r="V67" i="7" a="1"/>
  <c r="N47" i="7" a="1"/>
  <c r="V59" i="7" a="1"/>
  <c r="V75" i="7" a="1"/>
  <c r="R59" i="7" a="1"/>
  <c r="R24" i="7" a="1"/>
  <c r="AD26" i="7" a="1"/>
  <c r="AH24" i="7" a="1"/>
  <c r="V55" i="7" a="1"/>
  <c r="V31" i="7" a="1"/>
  <c r="AD9" i="7" a="1"/>
  <c r="AD54" i="7" a="1"/>
  <c r="V30" i="7" a="1"/>
  <c r="AD65" i="7" a="1"/>
  <c r="R13" i="7" a="1"/>
  <c r="V25" i="7" a="1"/>
  <c r="R16" i="7" a="1"/>
  <c r="R7" i="7" a="1"/>
  <c r="AD32" i="7" a="1"/>
  <c r="R34" i="7" a="1"/>
  <c r="V43" i="7" a="1"/>
  <c r="AD4" i="7" a="1"/>
  <c r="Z26" i="7" a="1"/>
  <c r="R53" i="7" a="1"/>
  <c r="AD25" i="7" a="1"/>
  <c r="V71" i="7" a="1"/>
  <c r="AH44" i="7" a="1"/>
  <c r="AH50" i="7" a="1"/>
  <c r="N45" i="7" a="1"/>
  <c r="N40" i="7" a="1"/>
  <c r="V37" i="7" a="1"/>
  <c r="Z59" i="7" a="1"/>
  <c r="AH31" i="7" a="1"/>
  <c r="AD23" i="7" a="1"/>
  <c r="AD14" i="7" a="1"/>
  <c r="Z27" i="7" a="1"/>
  <c r="R36" i="7" a="1"/>
  <c r="V68" i="7" a="1"/>
  <c r="V8" i="7" a="1"/>
  <c r="AD17" i="7" a="1"/>
  <c r="R30" i="7" a="1"/>
  <c r="R14" i="7" a="1"/>
  <c r="R27" i="7" a="1"/>
  <c r="V23" i="7" a="1"/>
  <c r="AH83" i="7" a="1"/>
  <c r="N14" i="7" a="1"/>
  <c r="AD24" i="7" a="1"/>
  <c r="V40" i="7" a="1"/>
  <c r="AD74" i="7" a="1"/>
  <c r="Z33" i="7" a="1"/>
  <c r="R25" i="7" a="1"/>
  <c r="AD63" i="7" a="1"/>
  <c r="N12" i="7" a="1"/>
  <c r="N15" i="7" a="1"/>
  <c r="V61" i="7" a="1"/>
  <c r="AH27" i="7" a="1"/>
  <c r="AH38" i="7" a="1"/>
  <c r="AH14" i="7" a="1"/>
  <c r="Z55" i="7" a="1"/>
  <c r="N18" i="7" a="1"/>
  <c r="AH18" i="7" a="1"/>
  <c r="AH57" i="7" a="1"/>
  <c r="Z64" i="7" a="1"/>
  <c r="V65" i="7" a="1"/>
  <c r="V64" i="7" a="1"/>
  <c r="N39" i="7" a="1"/>
  <c r="R12" i="7" a="1"/>
  <c r="AH74" i="7" a="1"/>
  <c r="AH45" i="7" a="1"/>
  <c r="N9" i="7" a="1"/>
  <c r="V9" i="7" a="1"/>
  <c r="AD55" i="7" a="1"/>
  <c r="N4" i="7" a="1"/>
  <c r="Z4" i="7" a="1"/>
  <c r="R64" i="7" a="1"/>
  <c r="AH82" i="7" a="1"/>
  <c r="Z24" i="7" a="1"/>
  <c r="Z63" i="7" a="1"/>
  <c r="AD71" i="7" a="1"/>
  <c r="Z38" i="7" a="1"/>
  <c r="AH59" i="7" a="1"/>
  <c r="R38" i="7" a="1"/>
  <c r="AH70" i="7" a="1"/>
  <c r="AD59" i="7" a="1"/>
  <c r="AD68" i="7" a="1"/>
  <c r="V26" i="7" a="1"/>
  <c r="N7" i="7" a="1"/>
  <c r="AD78" i="7" a="1"/>
  <c r="R40" i="7" a="1"/>
  <c r="AD28" i="7" a="1"/>
  <c r="AH53" i="7" a="1"/>
  <c r="AD72" i="7" a="1"/>
  <c r="AH9" i="7" a="1"/>
  <c r="AH81" i="7" a="1"/>
  <c r="Z69" i="7" a="1"/>
  <c r="R28" i="7" a="1"/>
  <c r="V33" i="7" a="1"/>
  <c r="AD64" i="7" a="1"/>
  <c r="R35" i="7" a="1"/>
  <c r="R41" i="7" a="1"/>
  <c r="N31" i="7" a="1"/>
  <c r="AH36" i="7" a="1"/>
  <c r="AH69" i="7" a="1"/>
  <c r="V34" i="7" a="1"/>
  <c r="Z30" i="7" a="1"/>
  <c r="R45" i="7" a="1"/>
  <c r="AH34" i="7" a="1"/>
  <c r="V74" i="7" a="1"/>
  <c r="Z9" i="7" a="1"/>
  <c r="R23" i="7" a="1"/>
  <c r="R37" i="7" a="1"/>
  <c r="V45" i="7" a="1"/>
  <c r="Z62" i="7" a="1"/>
  <c r="Z44" i="7" a="1"/>
  <c r="AD27" i="7" a="1"/>
  <c r="AD61" i="7" a="1"/>
  <c r="AD30" i="7" a="1"/>
  <c r="V44" i="7" a="1"/>
  <c r="AD62" i="7" a="1"/>
  <c r="N25" i="7" a="1"/>
  <c r="N13" i="7" a="1"/>
  <c r="R9" i="7" a="1"/>
  <c r="Z68" i="7" a="1"/>
  <c r="Z70" i="7" a="1"/>
  <c r="Z47" i="7" a="1"/>
  <c r="AD5" i="7" a="1"/>
  <c r="AH90" i="7" a="1"/>
  <c r="R15" i="7" a="1"/>
  <c r="R43" i="7" a="1"/>
  <c r="AH42" i="7" a="1"/>
  <c r="N34" i="7" a="1"/>
  <c r="AH29" i="7" a="1"/>
  <c r="N37" i="7" a="1"/>
  <c r="AD44" i="7" a="1"/>
  <c r="Z25" i="7" a="1"/>
  <c r="V18" i="7" a="1"/>
  <c r="AH25" i="7" a="1"/>
  <c r="AH32" i="7" a="1"/>
  <c r="AH85" i="7" a="1"/>
  <c r="N35" i="7" a="1"/>
  <c r="R17" i="7" a="1"/>
  <c r="N10" i="7" a="1"/>
  <c r="R26" i="7" a="1"/>
  <c r="Z53" i="7" a="1"/>
  <c r="AH91" i="7" a="1"/>
  <c r="AH47" i="7" a="1"/>
  <c r="Z71" i="7" a="1"/>
  <c r="AD8" i="7" a="1"/>
  <c r="AH17" i="7" a="1"/>
  <c r="N42" i="7" a="1"/>
  <c r="V63" i="7" a="1"/>
  <c r="Z74" i="7" a="1"/>
  <c r="AH26" i="7" a="1"/>
  <c r="AH71" i="7" a="1"/>
  <c r="V27" i="7" a="1"/>
  <c r="AD36" i="7" a="1"/>
  <c r="V32" i="7" a="1"/>
  <c r="R39" i="7" a="1"/>
  <c r="R62" i="7" a="1"/>
  <c r="R54" i="7" a="1"/>
  <c r="AH12" i="7" a="1"/>
  <c r="AD43" i="7" a="1"/>
  <c r="Z18" i="7" a="1"/>
  <c r="Z31" i="7" a="1"/>
  <c r="AD31" i="7" a="1"/>
  <c r="AD58" i="7" a="1"/>
  <c r="V58" i="7" a="1"/>
  <c r="R42" i="7" a="1"/>
  <c r="N28" i="7" a="1"/>
  <c r="AH72" i="7" a="1"/>
  <c r="AH88" i="7" a="1"/>
  <c r="V69" i="7" a="1"/>
  <c r="AD33" i="7" a="1"/>
  <c r="V53" i="7" a="1"/>
  <c r="AH67" i="7" a="1"/>
  <c r="AD77" i="7" a="1"/>
  <c r="R33" i="7" a="1"/>
  <c r="N30" i="7" a="1"/>
  <c r="AD34" i="7" a="1"/>
  <c r="Z78" i="7" a="1"/>
  <c r="AH28" i="7" a="1"/>
  <c r="V54" i="7" a="1"/>
  <c r="N41" i="7" a="1"/>
  <c r="R63" i="7" a="1"/>
  <c r="Z8" i="7" a="1"/>
  <c r="Z28" i="7" a="1"/>
  <c r="AD42" i="7" a="1"/>
  <c r="Z42" i="7" a="1"/>
  <c r="V28" i="7" a="1"/>
  <c r="N46" i="7" a="1"/>
  <c r="AH30" i="7" a="1"/>
  <c r="V72" i="7" a="1"/>
  <c r="R11" i="7" a="1"/>
  <c r="R51" i="7" a="1"/>
  <c r="R44" i="7" a="1"/>
  <c r="AH54" i="7" a="1"/>
  <c r="Z72" i="7" a="1"/>
  <c r="Z17" i="7" a="1"/>
  <c r="Z57" i="7" a="1"/>
  <c r="R18" i="7" a="1"/>
  <c r="N36" i="7" a="1"/>
  <c r="N24" i="7" a="1"/>
  <c r="H29" i="2" l="1"/>
  <c r="I29" i="2" s="1"/>
  <c r="K29" i="2" s="1"/>
  <c r="Q29" i="2" s="1"/>
  <c r="P87" i="2"/>
  <c r="P11" i="2"/>
  <c r="P55" i="2"/>
  <c r="P94" i="2"/>
  <c r="R94" i="2" s="1"/>
  <c r="S94" i="2" s="1"/>
  <c r="H87" i="2"/>
  <c r="I87" i="2" s="1"/>
  <c r="K87" i="2" s="1"/>
  <c r="Q87" i="2" s="1"/>
  <c r="R87" i="2" s="1"/>
  <c r="S87" i="2" s="1"/>
  <c r="H11" i="2"/>
  <c r="I11" i="2" s="1"/>
  <c r="K11" i="2" s="1"/>
  <c r="Q11" i="2" s="1"/>
  <c r="R11" i="2" s="1"/>
  <c r="S11" i="2" s="1"/>
  <c r="P82" i="2"/>
  <c r="P56" i="2"/>
  <c r="P48" i="2"/>
  <c r="P97" i="2"/>
  <c r="R97" i="2" s="1"/>
  <c r="S97" i="2" s="1"/>
  <c r="P22" i="2"/>
  <c r="R22" i="2" s="1"/>
  <c r="S22" i="2" s="1"/>
  <c r="B6" i="3"/>
  <c r="P44" i="2"/>
  <c r="R44" i="2" s="1"/>
  <c r="S44" i="2" s="1"/>
  <c r="P95" i="2"/>
  <c r="R95" i="2" s="1"/>
  <c r="S95" i="2" s="1"/>
  <c r="P93" i="2"/>
  <c r="R93" i="2" s="1"/>
  <c r="S93" i="2" s="1"/>
  <c r="H82" i="2"/>
  <c r="I82" i="2" s="1"/>
  <c r="K82" i="2" s="1"/>
  <c r="Q82" i="2" s="1"/>
  <c r="P74" i="2"/>
  <c r="R74" i="2" s="1"/>
  <c r="S74" i="2" s="1"/>
  <c r="P72" i="2"/>
  <c r="R72" i="2" s="1"/>
  <c r="S72" i="2" s="1"/>
  <c r="P83" i="2"/>
  <c r="R83" i="2" s="1"/>
  <c r="S83" i="2" s="1"/>
  <c r="P77" i="2"/>
  <c r="R77" i="2" s="1"/>
  <c r="S77" i="2" s="1"/>
  <c r="P100" i="2"/>
  <c r="R100" i="2" s="1"/>
  <c r="S100" i="2" s="1"/>
  <c r="P46" i="2"/>
  <c r="R46" i="2" s="1"/>
  <c r="S46" i="2" s="1"/>
  <c r="B2" i="3"/>
  <c r="R35" i="2"/>
  <c r="S35" i="2" s="1"/>
  <c r="T11" i="7"/>
  <c r="Y11" i="7" s="1"/>
  <c r="T15" i="7"/>
  <c r="Y15" i="7" s="1"/>
  <c r="AJ9" i="7"/>
  <c r="T7" i="7"/>
  <c r="Y7" i="7" s="1"/>
  <c r="T16" i="7"/>
  <c r="Y16" i="7" s="1"/>
  <c r="AF9" i="7"/>
  <c r="X12" i="7"/>
  <c r="AB9" i="7"/>
  <c r="AF77" i="7"/>
  <c r="T13" i="7"/>
  <c r="Y13" i="7" s="1"/>
  <c r="X9" i="7"/>
  <c r="Y9" i="7" s="1"/>
  <c r="B3" i="3"/>
  <c r="P76" i="2"/>
  <c r="R76" i="2" s="1"/>
  <c r="S76" i="2" s="1"/>
  <c r="R19" i="2"/>
  <c r="S19" i="2" s="1"/>
  <c r="R7" i="7"/>
  <c r="B18" i="3"/>
  <c r="P10" i="2"/>
  <c r="R10" i="2" s="1"/>
  <c r="S10" i="2" s="1"/>
  <c r="P36" i="2"/>
  <c r="R36" i="2" s="1"/>
  <c r="S36" i="2" s="1"/>
  <c r="H90" i="2"/>
  <c r="I90" i="2" s="1"/>
  <c r="K90" i="2" s="1"/>
  <c r="Q90" i="2" s="1"/>
  <c r="P90" i="2"/>
  <c r="P14" i="2"/>
  <c r="R14" i="2" s="1"/>
  <c r="S14" i="2" s="1"/>
  <c r="P40" i="2"/>
  <c r="R40" i="2" s="1"/>
  <c r="S40" i="2" s="1"/>
  <c r="P9" i="2"/>
  <c r="R9" i="2" s="1"/>
  <c r="S9" i="2" s="1"/>
  <c r="P64" i="2"/>
  <c r="R64" i="2" s="1"/>
  <c r="S64" i="2" s="1"/>
  <c r="B10" i="3"/>
  <c r="P98" i="2"/>
  <c r="R98" i="2" s="1"/>
  <c r="S98" i="2" s="1"/>
  <c r="R13" i="2"/>
  <c r="S13" i="2" s="1"/>
  <c r="P85" i="2"/>
  <c r="R85" i="2" s="1"/>
  <c r="S85" i="2" s="1"/>
  <c r="P86" i="2"/>
  <c r="R86" i="2" s="1"/>
  <c r="S86" i="2" s="1"/>
  <c r="P66" i="2"/>
  <c r="R66" i="2" s="1"/>
  <c r="S66" i="2" s="1"/>
  <c r="P78" i="2"/>
  <c r="R78" i="2" s="1"/>
  <c r="S78" i="2" s="1"/>
  <c r="P67" i="2"/>
  <c r="R67" i="2" s="1"/>
  <c r="S67" i="2" s="1"/>
  <c r="P91" i="2"/>
  <c r="R91" i="2" s="1"/>
  <c r="S91" i="2" s="1"/>
  <c r="P84" i="2"/>
  <c r="R84" i="2" s="1"/>
  <c r="S84" i="2" s="1"/>
  <c r="P39" i="2"/>
  <c r="R39" i="2" s="1"/>
  <c r="S39" i="2" s="1"/>
  <c r="P49" i="2"/>
  <c r="R49" i="2" s="1"/>
  <c r="S49" i="2" s="1"/>
  <c r="P38" i="2"/>
  <c r="R38" i="2" s="1"/>
  <c r="S38" i="2" s="1"/>
  <c r="P4" i="2"/>
  <c r="R4" i="2" s="1"/>
  <c r="S4" i="2" s="1"/>
  <c r="B22" i="3"/>
  <c r="P75" i="2"/>
  <c r="R75" i="2" s="1"/>
  <c r="S75" i="2" s="1"/>
  <c r="Q3" i="7"/>
  <c r="AB45" i="7"/>
  <c r="T45" i="7"/>
  <c r="AJ45" i="7"/>
  <c r="AK45" i="7" s="1"/>
  <c r="X45" i="7"/>
  <c r="Y22" i="7"/>
  <c r="U22" i="7"/>
  <c r="AC22" i="7"/>
  <c r="AG22" i="7"/>
  <c r="U3" i="7"/>
  <c r="Y3" i="7"/>
  <c r="Y42" i="7"/>
  <c r="AC42" i="7"/>
  <c r="M11" i="7"/>
  <c r="M50" i="7" s="1"/>
  <c r="P30" i="2"/>
  <c r="R30" i="2" s="1"/>
  <c r="S30" i="2" s="1"/>
  <c r="P60" i="2"/>
  <c r="R60" i="2" s="1"/>
  <c r="S60" i="2" s="1"/>
  <c r="P5" i="2"/>
  <c r="R5" i="2" s="1"/>
  <c r="S5" i="2" s="1"/>
  <c r="H31" i="2"/>
  <c r="I31" i="2" s="1"/>
  <c r="K31" i="2" s="1"/>
  <c r="Q31" i="2" s="1"/>
  <c r="P31" i="2"/>
  <c r="H70" i="2"/>
  <c r="I70" i="2" s="1"/>
  <c r="K70" i="2" s="1"/>
  <c r="Q70" i="2" s="1"/>
  <c r="P70" i="2"/>
  <c r="H58" i="2"/>
  <c r="I58" i="2" s="1"/>
  <c r="K58" i="2" s="1"/>
  <c r="Q58" i="2" s="1"/>
  <c r="P58" i="2"/>
  <c r="H71" i="2"/>
  <c r="I71" i="2" s="1"/>
  <c r="K71" i="2" s="1"/>
  <c r="Q71" i="2" s="1"/>
  <c r="P71" i="2"/>
  <c r="P68" i="2"/>
  <c r="R68" i="2" s="1"/>
  <c r="S68" i="2" s="1"/>
  <c r="P37" i="2"/>
  <c r="R37" i="2" s="1"/>
  <c r="S37" i="2" s="1"/>
  <c r="P53" i="2"/>
  <c r="R53" i="2" s="1"/>
  <c r="S53" i="2" s="1"/>
  <c r="P23" i="2"/>
  <c r="R23" i="2" s="1"/>
  <c r="S23" i="2" s="1"/>
  <c r="R18" i="2"/>
  <c r="S18" i="2" s="1"/>
  <c r="R55" i="2"/>
  <c r="S55" i="2" s="1"/>
  <c r="P12" i="2"/>
  <c r="R12" i="2" s="1"/>
  <c r="S12" i="2" s="1"/>
  <c r="P3" i="2"/>
  <c r="H3" i="2"/>
  <c r="I3" i="2" s="1"/>
  <c r="K3" i="2" s="1"/>
  <c r="Q3" i="2" s="1"/>
  <c r="P20" i="2"/>
  <c r="R20" i="2" s="1"/>
  <c r="S20" i="2" s="1"/>
  <c r="B15" i="3"/>
  <c r="P59" i="2"/>
  <c r="R59" i="2" s="1"/>
  <c r="S59" i="2" s="1"/>
  <c r="P50" i="2"/>
  <c r="R50" i="2" s="1"/>
  <c r="S50" i="2" s="1"/>
  <c r="P45" i="2"/>
  <c r="R45" i="2" s="1"/>
  <c r="S45" i="2" s="1"/>
  <c r="B14" i="3"/>
  <c r="P96" i="2"/>
  <c r="R96" i="2" s="1"/>
  <c r="S96" i="2" s="1"/>
  <c r="R47" i="2"/>
  <c r="S47" i="2" s="1"/>
  <c r="H73" i="2"/>
  <c r="I73" i="2" s="1"/>
  <c r="K73" i="2" s="1"/>
  <c r="Q73" i="2" s="1"/>
  <c r="P73" i="2"/>
  <c r="P2" i="2"/>
  <c r="R2" i="2" s="1"/>
  <c r="S2" i="2" s="1"/>
  <c r="P15" i="2"/>
  <c r="R15" i="2" s="1"/>
  <c r="S15" i="2" s="1"/>
  <c r="H21" i="2"/>
  <c r="I21" i="2" s="1"/>
  <c r="K21" i="2" s="1"/>
  <c r="Q21" i="2" s="1"/>
  <c r="P21" i="2"/>
  <c r="B8" i="3"/>
  <c r="P79" i="2"/>
  <c r="R79" i="2" s="1"/>
  <c r="S79" i="2" s="1"/>
  <c r="P43" i="2"/>
  <c r="H43" i="2"/>
  <c r="I43" i="2" s="1"/>
  <c r="K43" i="2" s="1"/>
  <c r="Q43" i="2" s="1"/>
  <c r="P88" i="2"/>
  <c r="R88" i="2" s="1"/>
  <c r="S88" i="2" s="1"/>
  <c r="P6" i="2"/>
  <c r="R6" i="2" s="1"/>
  <c r="S6" i="2" s="1"/>
  <c r="P26" i="2"/>
  <c r="R26" i="2" s="1"/>
  <c r="S26" i="2" s="1"/>
  <c r="R61" i="2"/>
  <c r="S61" i="2" s="1"/>
  <c r="P65" i="2"/>
  <c r="R65" i="2" s="1"/>
  <c r="S65" i="2" s="1"/>
  <c r="P99" i="2"/>
  <c r="R99" i="2" s="1"/>
  <c r="S99" i="2" s="1"/>
  <c r="P57" i="2"/>
  <c r="R57" i="2" s="1"/>
  <c r="S57" i="2" s="1"/>
  <c r="P27" i="2"/>
  <c r="R27" i="2" s="1"/>
  <c r="S27" i="2" s="1"/>
  <c r="P69" i="2"/>
  <c r="R69" i="2" s="1"/>
  <c r="S69" i="2" s="1"/>
  <c r="P34" i="2"/>
  <c r="R34" i="2" s="1"/>
  <c r="S34" i="2" s="1"/>
  <c r="R7" i="2"/>
  <c r="S7" i="2" s="1"/>
  <c r="P24" i="2"/>
  <c r="R24" i="2" s="1"/>
  <c r="S24" i="2" s="1"/>
  <c r="P81" i="2"/>
  <c r="R81" i="2" s="1"/>
  <c r="S81" i="2" s="1"/>
  <c r="R48" i="2"/>
  <c r="S48" i="2" s="1"/>
  <c r="P32" i="2"/>
  <c r="R32" i="2" s="1"/>
  <c r="S32" i="2" s="1"/>
  <c r="R29" i="7"/>
  <c r="R36" i="7"/>
  <c r="Z62" i="7"/>
  <c r="R30" i="7"/>
  <c r="Z12" i="7"/>
  <c r="Z32" i="7"/>
  <c r="R43" i="7"/>
  <c r="Z26" i="7"/>
  <c r="Z28" i="7"/>
  <c r="R53" i="7"/>
  <c r="Z47" i="7"/>
  <c r="R42" i="7"/>
  <c r="R62" i="7"/>
  <c r="Z61" i="7"/>
  <c r="R40" i="7"/>
  <c r="R26" i="7"/>
  <c r="R28" i="7"/>
  <c r="Z4" i="7"/>
  <c r="Z8" i="7"/>
  <c r="R58" i="7"/>
  <c r="R16" i="7"/>
  <c r="Z59" i="7"/>
  <c r="R31" i="7"/>
  <c r="Z50" i="7"/>
  <c r="Z36" i="7"/>
  <c r="Z31" i="7"/>
  <c r="Z53" i="7"/>
  <c r="Z63" i="7"/>
  <c r="R38" i="7"/>
  <c r="R37" i="7"/>
  <c r="R11" i="7"/>
  <c r="Z54" i="7"/>
  <c r="R13" i="7"/>
  <c r="R35" i="7"/>
  <c r="Z57" i="7"/>
  <c r="R63" i="7"/>
  <c r="R9" i="7"/>
  <c r="R27" i="7"/>
  <c r="R59" i="7"/>
  <c r="R15" i="7"/>
  <c r="R25" i="7"/>
  <c r="R41" i="7"/>
  <c r="Z70" i="7"/>
  <c r="R46" i="7"/>
  <c r="Z14" i="7"/>
  <c r="Z30" i="7"/>
  <c r="Z74" i="7"/>
  <c r="R10" i="7"/>
  <c r="R34" i="7"/>
  <c r="R47" i="7"/>
  <c r="Z42" i="7"/>
  <c r="Z33" i="7"/>
  <c r="Z24" i="7"/>
  <c r="R61" i="7"/>
  <c r="Z44" i="7"/>
  <c r="R64" i="7"/>
  <c r="Z43" i="7"/>
  <c r="Z69" i="7"/>
  <c r="Z9" i="7"/>
  <c r="R33" i="7"/>
  <c r="Z29" i="7"/>
  <c r="R55" i="7"/>
  <c r="Z72" i="7"/>
  <c r="R54" i="7"/>
  <c r="R45" i="7"/>
  <c r="Z27" i="7"/>
  <c r="R12" i="7"/>
  <c r="R51" i="7"/>
  <c r="R44" i="7"/>
  <c r="R24" i="7"/>
  <c r="Z71" i="7"/>
  <c r="Z45" i="7"/>
  <c r="Z25" i="7"/>
  <c r="R14" i="7"/>
  <c r="Z38" i="7"/>
  <c r="Z64" i="7"/>
  <c r="AD78" i="7"/>
  <c r="AD53" i="7"/>
  <c r="V32" i="7"/>
  <c r="V24" i="7"/>
  <c r="AD67" i="7"/>
  <c r="V34" i="7"/>
  <c r="AD63" i="7"/>
  <c r="AH34" i="7"/>
  <c r="AD77" i="7"/>
  <c r="AH59" i="7"/>
  <c r="AH62" i="7"/>
  <c r="AH47" i="7"/>
  <c r="V59" i="7"/>
  <c r="V40" i="7"/>
  <c r="V45" i="7"/>
  <c r="AD33" i="7"/>
  <c r="AD58" i="7"/>
  <c r="V44" i="7"/>
  <c r="AD30" i="7"/>
  <c r="AH69" i="7"/>
  <c r="AH33" i="7"/>
  <c r="AH4" i="7"/>
  <c r="AH26" i="7"/>
  <c r="V43" i="7"/>
  <c r="V4" i="7"/>
  <c r="AD43" i="7"/>
  <c r="V27" i="7"/>
  <c r="AD8" i="7"/>
  <c r="AH58" i="7"/>
  <c r="AH38" i="7"/>
  <c r="AH64" i="7"/>
  <c r="AH53" i="7"/>
  <c r="AD54" i="7"/>
  <c r="V55" i="7"/>
  <c r="V38" i="7"/>
  <c r="V54" i="7"/>
  <c r="AD59" i="7"/>
  <c r="AD71" i="7"/>
  <c r="AD24" i="7"/>
  <c r="AH72" i="7"/>
  <c r="AH9" i="7"/>
  <c r="AH83" i="7"/>
  <c r="AH82" i="7"/>
  <c r="V31" i="7"/>
  <c r="AD25" i="7"/>
  <c r="V33" i="7"/>
  <c r="AD32" i="7"/>
  <c r="AH32" i="7"/>
  <c r="AH74" i="7"/>
  <c r="AH44" i="7"/>
  <c r="AH36" i="7"/>
  <c r="V75" i="7"/>
  <c r="V28" i="7"/>
  <c r="AD74" i="7"/>
  <c r="V29" i="7"/>
  <c r="V25" i="7"/>
  <c r="V61" i="7"/>
  <c r="AH25" i="7"/>
  <c r="AH27" i="7"/>
  <c r="AH14" i="7"/>
  <c r="AH45" i="7"/>
  <c r="V67" i="7"/>
  <c r="AD26" i="7"/>
  <c r="V53" i="7"/>
  <c r="AD47" i="7"/>
  <c r="AD34" i="7"/>
  <c r="Z78" i="7"/>
  <c r="AD38" i="7"/>
  <c r="AH67" i="7"/>
  <c r="AH28" i="7"/>
  <c r="AH12" i="7"/>
  <c r="AH85" i="7"/>
  <c r="Z55" i="7"/>
  <c r="AD12" i="7"/>
  <c r="AD9" i="7"/>
  <c r="R39" i="7"/>
  <c r="V47" i="7"/>
  <c r="AD31" i="7"/>
  <c r="AD62" i="7"/>
  <c r="AD23" i="7"/>
  <c r="AH90" i="7"/>
  <c r="AH24" i="7"/>
  <c r="Z68" i="7"/>
  <c r="R32" i="7"/>
  <c r="V72" i="7"/>
  <c r="V64" i="7"/>
  <c r="AD27" i="7"/>
  <c r="V69" i="7"/>
  <c r="AD72" i="7"/>
  <c r="AD14" i="7"/>
  <c r="AD5" i="7"/>
  <c r="AD28" i="7"/>
  <c r="AD44" i="7"/>
  <c r="AD50" i="7"/>
  <c r="AD36" i="7"/>
  <c r="V70" i="7"/>
  <c r="AH81" i="7"/>
  <c r="AH5" i="7"/>
  <c r="AH63" i="7"/>
  <c r="AH86" i="7"/>
  <c r="AH88" i="7"/>
  <c r="AH31" i="7"/>
  <c r="AH43" i="7"/>
  <c r="AD55" i="7"/>
  <c r="AH17" i="7"/>
  <c r="V65" i="7"/>
  <c r="N15" i="7"/>
  <c r="N47" i="7"/>
  <c r="P39" i="7"/>
  <c r="N39" i="7"/>
  <c r="N31" i="7"/>
  <c r="AH18" i="7"/>
  <c r="R17" i="7"/>
  <c r="T23" i="7"/>
  <c r="R23" i="7"/>
  <c r="N12" i="7"/>
  <c r="N44" i="7"/>
  <c r="P36" i="7"/>
  <c r="N36" i="7"/>
  <c r="N28" i="7"/>
  <c r="V74" i="7"/>
  <c r="AD61" i="7"/>
  <c r="AD70" i="7"/>
  <c r="V14" i="7"/>
  <c r="V71" i="7"/>
  <c r="V36" i="7"/>
  <c r="V8" i="7"/>
  <c r="V23" i="7"/>
  <c r="V63" i="7"/>
  <c r="V37" i="7"/>
  <c r="AD57" i="7"/>
  <c r="AD4" i="7"/>
  <c r="AD64" i="7"/>
  <c r="AH71" i="7"/>
  <c r="AH29" i="7"/>
  <c r="AH8" i="7"/>
  <c r="AH50" i="7"/>
  <c r="AH57" i="7"/>
  <c r="AH42" i="7"/>
  <c r="V68" i="7"/>
  <c r="R18" i="7"/>
  <c r="AH65" i="7"/>
  <c r="N17" i="7"/>
  <c r="P17" i="7"/>
  <c r="P9" i="7"/>
  <c r="N9" i="7"/>
  <c r="N41" i="7"/>
  <c r="N33" i="7"/>
  <c r="N25" i="7"/>
  <c r="V18" i="7"/>
  <c r="AD65" i="7"/>
  <c r="N14" i="7"/>
  <c r="N46" i="7"/>
  <c r="N38" i="7"/>
  <c r="N30" i="7"/>
  <c r="AD17" i="7"/>
  <c r="N4" i="7"/>
  <c r="P11" i="7"/>
  <c r="U11" i="7" s="1"/>
  <c r="N11" i="7"/>
  <c r="N43" i="7"/>
  <c r="N35" i="7"/>
  <c r="P35" i="7"/>
  <c r="N27" i="7"/>
  <c r="AD18" i="7"/>
  <c r="N16" i="7"/>
  <c r="N7" i="7"/>
  <c r="P40" i="7"/>
  <c r="N40" i="7"/>
  <c r="N32" i="7"/>
  <c r="N24" i="7"/>
  <c r="V30" i="7"/>
  <c r="V26" i="7"/>
  <c r="V58" i="7"/>
  <c r="V12" i="7"/>
  <c r="AD69" i="7"/>
  <c r="AD29" i="7"/>
  <c r="AD42" i="7"/>
  <c r="V9" i="7"/>
  <c r="AH84" i="7"/>
  <c r="AH54" i="7"/>
  <c r="AH61" i="7"/>
  <c r="AH70" i="7"/>
  <c r="AH91" i="7"/>
  <c r="AH30" i="7"/>
  <c r="AD68" i="7"/>
  <c r="Z18" i="7"/>
  <c r="N13" i="7"/>
  <c r="N45" i="7"/>
  <c r="P45" i="7"/>
  <c r="Q45" i="7" s="1"/>
  <c r="P37" i="7"/>
  <c r="N37" i="7"/>
  <c r="N29" i="7"/>
  <c r="V17" i="7"/>
  <c r="Z17" i="7"/>
  <c r="Z65" i="7"/>
  <c r="N18" i="7"/>
  <c r="N10" i="7"/>
  <c r="P42" i="7"/>
  <c r="N42" i="7"/>
  <c r="N34" i="7"/>
  <c r="N26" i="7"/>
  <c r="R41" i="2"/>
  <c r="R29" i="2"/>
  <c r="S29" i="2" s="1"/>
  <c r="R89" i="2"/>
  <c r="S89" i="2" s="1"/>
  <c r="R62" i="2"/>
  <c r="S62" i="2" s="1"/>
  <c r="R42" i="2"/>
  <c r="S42" i="2" s="1"/>
  <c r="R56" i="2"/>
  <c r="S56" i="2" s="1"/>
  <c r="R33" i="2"/>
  <c r="S33" i="2" s="1"/>
  <c r="P80" i="2"/>
  <c r="R80" i="2" s="1"/>
  <c r="S80" i="2" s="1"/>
  <c r="P16" i="2"/>
  <c r="R16" i="2" s="1"/>
  <c r="S16" i="2" s="1"/>
  <c r="P52" i="2"/>
  <c r="R52" i="2" s="1"/>
  <c r="S52" i="2" s="1"/>
  <c r="P25" i="2"/>
  <c r="R25" i="2" s="1"/>
  <c r="S25" i="2" s="1"/>
  <c r="P63" i="2"/>
  <c r="R63" i="2" s="1"/>
  <c r="S63" i="2" s="1"/>
  <c r="P28" i="2"/>
  <c r="R28" i="2" s="1"/>
  <c r="S28" i="2" s="1"/>
  <c r="B25" i="3"/>
  <c r="P8" i="2"/>
  <c r="R8" i="2" s="1"/>
  <c r="S8" i="2" s="1"/>
  <c r="P51" i="2"/>
  <c r="R51" i="2" s="1"/>
  <c r="S51" i="2" s="1"/>
  <c r="P54" i="2"/>
  <c r="R54" i="2" s="1"/>
  <c r="S54" i="2" s="1"/>
  <c r="B13" i="3"/>
  <c r="P92" i="2"/>
  <c r="R92" i="2" s="1"/>
  <c r="S92" i="2" s="1"/>
  <c r="P31" i="7"/>
  <c r="P12" i="7"/>
  <c r="P15" i="7"/>
  <c r="P27" i="7"/>
  <c r="P16" i="7"/>
  <c r="P7" i="7"/>
  <c r="H17" i="2"/>
  <c r="I17" i="2" s="1"/>
  <c r="K17" i="2" s="1"/>
  <c r="Q17" i="2" s="1"/>
  <c r="P17" i="2"/>
  <c r="P46" i="7"/>
  <c r="P38" i="7"/>
  <c r="P43" i="7"/>
  <c r="P13" i="7"/>
  <c r="P33" i="7"/>
  <c r="P10" i="7"/>
  <c r="P28" i="7"/>
  <c r="P4" i="7"/>
  <c r="P32" i="7"/>
  <c r="P14" i="7"/>
  <c r="P30" i="7"/>
  <c r="P26" i="7"/>
  <c r="P25" i="7"/>
  <c r="P47" i="7"/>
  <c r="P34" i="7"/>
  <c r="P41" i="7"/>
  <c r="P29" i="7"/>
  <c r="P24" i="7"/>
  <c r="P18" i="7"/>
  <c r="P44" i="7"/>
  <c r="R82" i="2" l="1"/>
  <c r="S82" i="2" s="1"/>
  <c r="S41" i="2"/>
  <c r="D111" i="2" s="1"/>
  <c r="R70" i="2"/>
  <c r="S70" i="2" s="1"/>
  <c r="D105" i="2" s="1"/>
  <c r="AC9" i="7"/>
  <c r="M51" i="7"/>
  <c r="E109" i="7"/>
  <c r="E111" i="7" s="1"/>
  <c r="R31" i="2"/>
  <c r="AC12" i="7"/>
  <c r="Y12" i="7"/>
  <c r="AG9" i="7"/>
  <c r="R3" i="2"/>
  <c r="S3" i="2" s="1"/>
  <c r="R90" i="2"/>
  <c r="S90" i="2" s="1"/>
  <c r="AK9" i="7"/>
  <c r="AK104" i="7" s="1"/>
  <c r="AK77" i="7"/>
  <c r="AG77" i="7"/>
  <c r="R71" i="2"/>
  <c r="S71" i="2" s="1"/>
  <c r="Y45" i="7"/>
  <c r="Q35" i="7"/>
  <c r="U35" i="7"/>
  <c r="U23" i="7"/>
  <c r="Y23" i="7"/>
  <c r="Q34" i="7"/>
  <c r="U34" i="7"/>
  <c r="U33" i="7"/>
  <c r="Q33" i="7"/>
  <c r="U7" i="7"/>
  <c r="Q7" i="7"/>
  <c r="Q9" i="7"/>
  <c r="U9" i="7"/>
  <c r="Q11" i="7"/>
  <c r="U25" i="7"/>
  <c r="Q25" i="7"/>
  <c r="U47" i="7"/>
  <c r="Q47" i="7"/>
  <c r="Q10" i="7"/>
  <c r="U10" i="7"/>
  <c r="U44" i="7"/>
  <c r="Q44" i="7"/>
  <c r="U32" i="7"/>
  <c r="Q32" i="7"/>
  <c r="Q13" i="7"/>
  <c r="U13" i="7"/>
  <c r="U16" i="7"/>
  <c r="Q16" i="7"/>
  <c r="U17" i="7"/>
  <c r="Q17" i="7"/>
  <c r="Q4" i="7"/>
  <c r="U4" i="7"/>
  <c r="Q14" i="7"/>
  <c r="U14" i="7"/>
  <c r="U24" i="7"/>
  <c r="Q24" i="7"/>
  <c r="Q43" i="7"/>
  <c r="U43" i="7"/>
  <c r="Q27" i="7"/>
  <c r="U27" i="7"/>
  <c r="U40" i="7"/>
  <c r="Q40" i="7"/>
  <c r="U31" i="7"/>
  <c r="Q31" i="7"/>
  <c r="Q26" i="7"/>
  <c r="U26" i="7"/>
  <c r="Q38" i="7"/>
  <c r="U38" i="7"/>
  <c r="Q42" i="7"/>
  <c r="U42" i="7"/>
  <c r="U28" i="7"/>
  <c r="Q28" i="7"/>
  <c r="Q30" i="7"/>
  <c r="U30" i="7"/>
  <c r="Q29" i="7"/>
  <c r="U29" i="7"/>
  <c r="U15" i="7"/>
  <c r="Q15" i="7"/>
  <c r="Q37" i="7"/>
  <c r="U37" i="7"/>
  <c r="Q36" i="7"/>
  <c r="U36" i="7"/>
  <c r="Q18" i="7"/>
  <c r="U18" i="7"/>
  <c r="U41" i="7"/>
  <c r="Q41" i="7"/>
  <c r="Q46" i="7"/>
  <c r="U46" i="7"/>
  <c r="U12" i="7"/>
  <c r="Q12" i="7"/>
  <c r="U39" i="7"/>
  <c r="Q39" i="7"/>
  <c r="U45" i="7"/>
  <c r="AC45" i="7"/>
  <c r="AG45" i="7"/>
  <c r="R58" i="2"/>
  <c r="S58" i="2" s="1"/>
  <c r="D108" i="2"/>
  <c r="R21" i="2"/>
  <c r="S21" i="2" s="1"/>
  <c r="D110" i="2"/>
  <c r="D112" i="2"/>
  <c r="R73" i="2"/>
  <c r="S73" i="2" s="1"/>
  <c r="R43" i="2"/>
  <c r="S43" i="2" s="1"/>
  <c r="D107" i="2"/>
  <c r="R17" i="2"/>
  <c r="S17" i="2" s="1"/>
  <c r="D109" i="2" l="1"/>
  <c r="S31" i="2"/>
  <c r="AC84" i="7"/>
  <c r="AG96" i="7"/>
  <c r="Y82" i="7"/>
  <c r="U79" i="7"/>
  <c r="AK103" i="7"/>
  <c r="AK105" i="7" s="1"/>
  <c r="Q68" i="7"/>
  <c r="AC83" i="7"/>
  <c r="Q69" i="7"/>
  <c r="AG95" i="7"/>
  <c r="D116" i="2"/>
  <c r="Y81" i="7"/>
  <c r="Q67" i="7"/>
  <c r="D106" i="2"/>
  <c r="D115" i="2"/>
  <c r="S103" i="2"/>
  <c r="U78" i="7"/>
  <c r="AC85" i="7" l="1"/>
  <c r="U80" i="7"/>
  <c r="Y83" i="7"/>
  <c r="AG97"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8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9"/>
        </ext>
      </extLst>
    </bk>
    <bk>
      <extLst>
        <ext uri="{3e2802c4-a4d2-4d8b-9148-e3be6c30e623}">
          <xlrd:rvb i="45"/>
        </ext>
      </extLst>
    </bk>
    <bk>
      <extLst>
        <ext uri="{3e2802c4-a4d2-4d8b-9148-e3be6c30e623}">
          <xlrd:rvb i="48"/>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20"/>
        </ext>
      </extLst>
    </bk>
    <bk>
      <extLst>
        <ext uri="{3e2802c4-a4d2-4d8b-9148-e3be6c30e623}">
          <xlrd:rvb i="223"/>
        </ext>
      </extLst>
    </bk>
    <bk>
      <extLst>
        <ext uri="{3e2802c4-a4d2-4d8b-9148-e3be6c30e623}">
          <xlrd:rvb i="226"/>
        </ext>
      </extLst>
    </bk>
    <bk>
      <extLst>
        <ext uri="{3e2802c4-a4d2-4d8b-9148-e3be6c30e623}">
          <xlrd:rvb i="229"/>
        </ext>
      </extLst>
    </bk>
    <bk>
      <extLst>
        <ext uri="{3e2802c4-a4d2-4d8b-9148-e3be6c30e623}">
          <xlrd:rvb i="232"/>
        </ext>
      </extLst>
    </bk>
    <bk>
      <extLst>
        <ext uri="{3e2802c4-a4d2-4d8b-9148-e3be6c30e623}">
          <xlrd:rvb i="235"/>
        </ext>
      </extLst>
    </bk>
    <bk>
      <extLst>
        <ext uri="{3e2802c4-a4d2-4d8b-9148-e3be6c30e623}">
          <xlrd:rvb i="241"/>
        </ext>
      </extLst>
    </bk>
    <bk>
      <extLst>
        <ext uri="{3e2802c4-a4d2-4d8b-9148-e3be6c30e623}">
          <xlrd:rvb i="247"/>
        </ext>
      </extLst>
    </bk>
    <bk>
      <extLst>
        <ext uri="{3e2802c4-a4d2-4d8b-9148-e3be6c30e623}">
          <xlrd:rvb i="250"/>
        </ext>
      </extLst>
    </bk>
    <bk>
      <extLst>
        <ext uri="{3e2802c4-a4d2-4d8b-9148-e3be6c30e623}">
          <xlrd:rvb i="253"/>
        </ext>
      </extLst>
    </bk>
    <bk>
      <extLst>
        <ext uri="{3e2802c4-a4d2-4d8b-9148-e3be6c30e623}">
          <xlrd:rvb i="259"/>
        </ext>
      </extLst>
    </bk>
    <bk>
      <extLst>
        <ext uri="{3e2802c4-a4d2-4d8b-9148-e3be6c30e623}">
          <xlrd:rvb i="262"/>
        </ext>
      </extLst>
    </bk>
    <bk>
      <extLst>
        <ext uri="{3e2802c4-a4d2-4d8b-9148-e3be6c30e623}">
          <xlrd:rvb i="265"/>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0"/>
        </ext>
      </extLst>
    </bk>
    <bk>
      <extLst>
        <ext uri="{3e2802c4-a4d2-4d8b-9148-e3be6c30e623}">
          <xlrd:rvb i="286"/>
        </ext>
      </extLst>
    </bk>
    <bk>
      <extLst>
        <ext uri="{3e2802c4-a4d2-4d8b-9148-e3be6c30e623}">
          <xlrd:rvb i="289"/>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10"/>
        </ext>
      </extLst>
    </bk>
    <bk>
      <extLst>
        <ext uri="{3e2802c4-a4d2-4d8b-9148-e3be6c30e623}">
          <xlrd:rvb i="313"/>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1"/>
        </ext>
      </extLst>
    </bk>
    <bk>
      <extLst>
        <ext uri="{3e2802c4-a4d2-4d8b-9148-e3be6c30e623}">
          <xlrd:rvb i="693"/>
        </ext>
      </extLst>
    </bk>
    <bk>
      <extLst>
        <ext uri="{3e2802c4-a4d2-4d8b-9148-e3be6c30e623}">
          <xlrd:rvb i="695"/>
        </ext>
      </extLst>
    </bk>
    <bk>
      <extLst>
        <ext uri="{3e2802c4-a4d2-4d8b-9148-e3be6c30e623}">
          <xlrd:rvb i="697"/>
        </ext>
      </extLst>
    </bk>
    <bk>
      <extLst>
        <ext uri="{3e2802c4-a4d2-4d8b-9148-e3be6c30e623}">
          <xlrd:rvb i="699"/>
        </ext>
      </extLst>
    </bk>
    <bk>
      <extLst>
        <ext uri="{3e2802c4-a4d2-4d8b-9148-e3be6c30e623}">
          <xlrd:rvb i="701"/>
        </ext>
      </extLst>
    </bk>
    <bk>
      <extLst>
        <ext uri="{3e2802c4-a4d2-4d8b-9148-e3be6c30e623}">
          <xlrd:rvb i="703"/>
        </ext>
      </extLst>
    </bk>
    <bk>
      <extLst>
        <ext uri="{3e2802c4-a4d2-4d8b-9148-e3be6c30e623}">
          <xlrd:rvb i="705"/>
        </ext>
      </extLst>
    </bk>
    <bk>
      <extLst>
        <ext uri="{3e2802c4-a4d2-4d8b-9148-e3be6c30e623}">
          <xlrd:rvb i="707"/>
        </ext>
      </extLst>
    </bk>
    <bk>
      <extLst>
        <ext uri="{3e2802c4-a4d2-4d8b-9148-e3be6c30e623}">
          <xlrd:rvb i="709"/>
        </ext>
      </extLst>
    </bk>
    <bk>
      <extLst>
        <ext uri="{3e2802c4-a4d2-4d8b-9148-e3be6c30e623}">
          <xlrd:rvb i="711"/>
        </ext>
      </extLst>
    </bk>
    <bk>
      <extLst>
        <ext uri="{3e2802c4-a4d2-4d8b-9148-e3be6c30e623}">
          <xlrd:rvb i="713"/>
        </ext>
      </extLst>
    </bk>
    <bk>
      <extLst>
        <ext uri="{3e2802c4-a4d2-4d8b-9148-e3be6c30e623}">
          <xlrd:rvb i="715"/>
        </ext>
      </extLst>
    </bk>
    <bk>
      <extLst>
        <ext uri="{3e2802c4-a4d2-4d8b-9148-e3be6c30e623}">
          <xlrd:rvb i="717"/>
        </ext>
      </extLst>
    </bk>
    <bk>
      <extLst>
        <ext uri="{3e2802c4-a4d2-4d8b-9148-e3be6c30e623}">
          <xlrd:rvb i="719"/>
        </ext>
      </extLst>
    </bk>
    <bk>
      <extLst>
        <ext uri="{3e2802c4-a4d2-4d8b-9148-e3be6c30e623}">
          <xlrd:rvb i="721"/>
        </ext>
      </extLst>
    </bk>
    <bk>
      <extLst>
        <ext uri="{3e2802c4-a4d2-4d8b-9148-e3be6c30e623}">
          <xlrd:rvb i="723"/>
        </ext>
      </extLst>
    </bk>
    <bk>
      <extLst>
        <ext uri="{3e2802c4-a4d2-4d8b-9148-e3be6c30e623}">
          <xlrd:rvb i="725"/>
        </ext>
      </extLst>
    </bk>
    <bk>
      <extLst>
        <ext uri="{3e2802c4-a4d2-4d8b-9148-e3be6c30e623}">
          <xlrd:rvb i="727"/>
        </ext>
      </extLst>
    </bk>
    <bk>
      <extLst>
        <ext uri="{3e2802c4-a4d2-4d8b-9148-e3be6c30e623}">
          <xlrd:rvb i="729"/>
        </ext>
      </extLst>
    </bk>
    <bk>
      <extLst>
        <ext uri="{3e2802c4-a4d2-4d8b-9148-e3be6c30e623}">
          <xlrd:rvb i="731"/>
        </ext>
      </extLst>
    </bk>
    <bk>
      <extLst>
        <ext uri="{3e2802c4-a4d2-4d8b-9148-e3be6c30e623}">
          <xlrd:rvb i="733"/>
        </ext>
      </extLst>
    </bk>
    <bk>
      <extLst>
        <ext uri="{3e2802c4-a4d2-4d8b-9148-e3be6c30e623}">
          <xlrd:rvb i="735"/>
        </ext>
      </extLst>
    </bk>
    <bk>
      <extLst>
        <ext uri="{3e2802c4-a4d2-4d8b-9148-e3be6c30e623}">
          <xlrd:rvb i="737"/>
        </ext>
      </extLst>
    </bk>
  </futureMetadata>
  <cellMetadata count="1">
    <bk>
      <rc t="1" v="0"/>
    </bk>
  </cellMetadata>
  <valueMetadata count="48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valueMetadata>
</metadata>
</file>

<file path=xl/sharedStrings.xml><?xml version="1.0" encoding="utf-8"?>
<sst xmlns="http://schemas.openxmlformats.org/spreadsheetml/2006/main" count="1249" uniqueCount="269">
  <si>
    <t>Company</t>
  </si>
  <si>
    <t>Aboitiz Power Corp</t>
  </si>
  <si>
    <t>Category</t>
  </si>
  <si>
    <t>Criterion</t>
  </si>
  <si>
    <t>Decision</t>
  </si>
  <si>
    <t>Product-based </t>
  </si>
  <si>
    <t>Production of coal or coal-based energy</t>
  </si>
  <si>
    <t>Exclusion</t>
  </si>
  <si>
    <t>Aerojet Rocketdyne Holdings Inc </t>
  </si>
  <si>
    <t>Former GenCorp Inc</t>
  </si>
  <si>
    <t>Production of nuclear weapons</t>
  </si>
  <si>
    <t>AES Corp</t>
  </si>
  <si>
    <t>AES Gener SA</t>
  </si>
  <si>
    <t>AGL Energy Ltd</t>
  </si>
  <si>
    <t>Product-based</t>
  </si>
  <si>
    <t>Airbus Finance BV </t>
  </si>
  <si>
    <t>Former EADS Finance BV</t>
  </si>
  <si>
    <t>Airbus SE </t>
  </si>
  <si>
    <t>Former EADS NV</t>
  </si>
  <si>
    <t>ALLETE Inc</t>
  </si>
  <si>
    <t>Alliant Energy Corp</t>
  </si>
  <si>
    <t>Altria Group Inc</t>
  </si>
  <si>
    <t>Production of tobacco</t>
  </si>
  <si>
    <t>Ameren Corp</t>
  </si>
  <si>
    <t>American Electric Power Co Inc</t>
  </si>
  <si>
    <t>Ashtrom Group Ltd</t>
  </si>
  <si>
    <t>Conduct-based </t>
  </si>
  <si>
    <t>Serious violations of individuals' rights in situations of war or conflict</t>
  </si>
  <si>
    <t>Severe environmental damage</t>
  </si>
  <si>
    <t>BAE Systems Plc</t>
  </si>
  <si>
    <t>Barrick Gold Corp</t>
  </si>
  <si>
    <t>Beijing Tong Ren Tang Chinese Medicine Co Ltd</t>
  </si>
  <si>
    <t>Bharat Heavy Electricals Ltd</t>
  </si>
  <si>
    <t>Boeing Co/The</t>
  </si>
  <si>
    <t>British American Tobacco Malaysia Bhd</t>
  </si>
  <si>
    <t>British American Tobacco Plc</t>
  </si>
  <si>
    <t>BWX Technologies Inc </t>
  </si>
  <si>
    <t>Former Babcock &amp; Wilcox Co</t>
  </si>
  <si>
    <t>Canadian Natural Resources Limited</t>
  </si>
  <si>
    <t>Conduct-based</t>
  </si>
  <si>
    <t>Unacceptable greenhouse gas emissions</t>
  </si>
  <si>
    <t>Capital Power Corp</t>
  </si>
  <si>
    <t>Cenovus Energy Inc</t>
  </si>
  <si>
    <t>Centrais Eletricas Brasileiras SA (Eletrobras)</t>
  </si>
  <si>
    <t>Violation of human rights</t>
  </si>
  <si>
    <t>CESC Ltd</t>
  </si>
  <si>
    <t>CEZ AS</t>
  </si>
  <si>
    <t>China Coal Energy Co Ltd</t>
  </si>
  <si>
    <t>China Power International Development Ltd</t>
  </si>
  <si>
    <t>China Resources Power Holdings Co Ltd</t>
  </si>
  <si>
    <t>China Shenhua Energy Co Ltd</t>
  </si>
  <si>
    <t>China Traditional Chinese Medicine Holdings Co Ltd</t>
  </si>
  <si>
    <t>Chugoku Electric Power Co Inc/The</t>
  </si>
  <si>
    <t>CLP Holdings Ltd</t>
  </si>
  <si>
    <t>Coal India Ltd</t>
  </si>
  <si>
    <t>CONSOL Energy Inc</t>
  </si>
  <si>
    <t>Danya Cebus Ltd</t>
  </si>
  <si>
    <t>Datang International Power Generation Co Ltd</t>
  </si>
  <si>
    <t>DMCI Holdings Inc</t>
  </si>
  <si>
    <t>DTE Energy Co</t>
  </si>
  <si>
    <t>Duke Energy Corp</t>
  </si>
  <si>
    <t>Incl. subsidiaries Duke Energy Carolinas LLC, Duke Energy Progress LLC and Progress Energy Inc</t>
  </si>
  <si>
    <t>Elbit Systems Ltd</t>
  </si>
  <si>
    <t>Other particularly serious violations of fundamental ethical norms</t>
  </si>
  <si>
    <t>Elco Ltd</t>
  </si>
  <si>
    <t>Electra Ltd</t>
  </si>
  <si>
    <t>Electric Power Development Co Ltd</t>
  </si>
  <si>
    <t>Electricity Generating PCL</t>
  </si>
  <si>
    <t>ElSewedy Electric Co</t>
  </si>
  <si>
    <t>Emera Inc</t>
  </si>
  <si>
    <t>Eneva SA</t>
  </si>
  <si>
    <t>Engie Energia Chile SA</t>
  </si>
  <si>
    <t>Evergreen Marine Corp Taiwan Ltd</t>
  </si>
  <si>
    <t>Severe environmental damage | Violation of human rights</t>
  </si>
  <si>
    <t>Evergy Inc</t>
  </si>
  <si>
    <t>Product based</t>
  </si>
  <si>
    <t>Exxaro Resources Ltd</t>
  </si>
  <si>
    <t>FirstEnergy Corp</t>
  </si>
  <si>
    <t>Formosa Chemicals &amp; Fibre Corp</t>
  </si>
  <si>
    <t>Formosa Taffeta Co Ltd</t>
  </si>
  <si>
    <t>Fluor Corp</t>
  </si>
  <si>
    <t>Freeport-McMoRan Inc</t>
  </si>
  <si>
    <t>Genting Bhd</t>
  </si>
  <si>
    <t>Glencore PLC</t>
  </si>
  <si>
    <t>Grand Pharmaceutical Group Ltd</t>
  </si>
  <si>
    <t>Former China Grand Pharmaceutical and Healthcare Holdings Ltd </t>
  </si>
  <si>
    <t>Great River Energy</t>
  </si>
  <si>
    <t>Guangdong Electric Power Development Co Ltd</t>
  </si>
  <si>
    <t>Gudang Garam tbk pt</t>
  </si>
  <si>
    <t>Gujarat Mineral Development Corp Ltd</t>
  </si>
  <si>
    <t>Halcyon Agri Corp Ltd</t>
  </si>
  <si>
    <t>HK Electric Investments &amp; HK Electric Investments Ltd</t>
  </si>
  <si>
    <t>Hokkaido Electric Power Co Inc</t>
  </si>
  <si>
    <t>Hokuriku Electric Power Co</t>
  </si>
  <si>
    <t>Honeys Holdings Co Ltd</t>
  </si>
  <si>
    <t>Honeywell International Inc</t>
  </si>
  <si>
    <t>Huabao International Holdings Ltd</t>
  </si>
  <si>
    <t>Huadian Energy Co Ltd</t>
  </si>
  <si>
    <t>Huadian Power International Corp Ltd</t>
  </si>
  <si>
    <t>Huaneng Power International Inc</t>
  </si>
  <si>
    <t>Huntington Ingalls Industries Inc</t>
  </si>
  <si>
    <t>Gross corruption</t>
  </si>
  <si>
    <t>IDACORP Inc</t>
  </si>
  <si>
    <t>IJM Corp Bhd</t>
  </si>
  <si>
    <t>Imperial Brands Plc</t>
  </si>
  <si>
    <t>Inner Mongolia Yitai Coal Co Ltd</t>
  </si>
  <si>
    <t>Imperial Oil Limited</t>
  </si>
  <si>
    <t>ITC Ltd</t>
  </si>
  <si>
    <t>Jacobs Engineering Group Inc</t>
  </si>
  <si>
    <t>Japan Tobacco Inc</t>
  </si>
  <si>
    <t>Jastrzebska Spolka Weglowa SA</t>
  </si>
  <si>
    <t>JBS SA</t>
  </si>
  <si>
    <t>Korea Electric Power Corp</t>
  </si>
  <si>
    <t>Korea Line Corp</t>
  </si>
  <si>
    <t>KT&amp;G Corp</t>
  </si>
  <si>
    <t>Lockheed Martin Corp</t>
  </si>
  <si>
    <t>Lubelski Wegiel Bogdanka SA</t>
  </si>
  <si>
    <t>Luthai Textile Co Ltd</t>
  </si>
  <si>
    <t>Malakoff Corp Bhd</t>
  </si>
  <si>
    <t>MGE Energy Inc</t>
  </si>
  <si>
    <t>Mivne Real Estate KD Ltd</t>
  </si>
  <si>
    <t>MMC Norilsk Nickel PJSC</t>
  </si>
  <si>
    <t>New Hope Corp Ltd</t>
  </si>
  <si>
    <t>Northrop Grumman Corp</t>
  </si>
  <si>
    <t>NRG Energy Inc</t>
  </si>
  <si>
    <t>NTPC Ltd</t>
  </si>
  <si>
    <t>Oil &amp; Natural Gas Corp Ltd</t>
  </si>
  <si>
    <t>Okinawa Electric Power Co Inc/The</t>
  </si>
  <si>
    <t>Otter Tail Corp</t>
  </si>
  <si>
    <t>PacifiCorp</t>
  </si>
  <si>
    <t>Peabody Energy Corp</t>
  </si>
  <si>
    <t>Page Industries Ltd</t>
  </si>
  <si>
    <t>PGE Polska Grupa Energetyczna SA</t>
  </si>
  <si>
    <t>Philip Morris Cr AS</t>
  </si>
  <si>
    <t>Philip Morris International Inc</t>
  </si>
  <si>
    <t>PNM Resources Inc</t>
  </si>
  <si>
    <t>Poongsan Corp</t>
  </si>
  <si>
    <t>Production of cluster munitions</t>
  </si>
  <si>
    <t>POSCO</t>
  </si>
  <si>
    <t>Posco International Corp</t>
  </si>
  <si>
    <t>Former Posco Daewoo Corp</t>
  </si>
  <si>
    <t>Public Power Corp SA</t>
  </si>
  <si>
    <t>Reliance Infrastructure Ltd</t>
  </si>
  <si>
    <t>Reliance Power Ltd</t>
  </si>
  <si>
    <t>RWE AG</t>
  </si>
  <si>
    <t>Safran SA</t>
  </si>
  <si>
    <t>Sasol Ltd</t>
  </si>
  <si>
    <t>San Leon Energy Plc</t>
  </si>
  <si>
    <t>Schweitzer-Mauduit International Inc</t>
  </si>
  <si>
    <t>SDIC Power Holdings Co Ltd</t>
  </si>
  <si>
    <t>Serco Group Plc</t>
  </si>
  <si>
    <t>Shanghai Industrial Holdings Ltd</t>
  </si>
  <si>
    <t>Shapir Engineering and Industry Ltd</t>
  </si>
  <si>
    <t>Shikoku Electric Power Co Inc</t>
  </si>
  <si>
    <t>Shikun &amp; Binui Ltd</t>
  </si>
  <si>
    <t>Suncor Energy Inc</t>
  </si>
  <si>
    <t>Swedish Match AB</t>
  </si>
  <si>
    <t>Ta Ann Holdings Bhd</t>
  </si>
  <si>
    <t>Tata Power Co Ltd/The</t>
  </si>
  <si>
    <t>Tenaga Nasional Bhd</t>
  </si>
  <si>
    <t>Textron Inc</t>
  </si>
  <si>
    <t>Thoresen Thai Agencies PCL</t>
  </si>
  <si>
    <t>Tong Ren Tang Technologies Co Ltd</t>
  </si>
  <si>
    <t>TransAlta Corp</t>
  </si>
  <si>
    <t>Tri-State Generation and Transmission Association Inc</t>
  </si>
  <si>
    <t>Universal Corp/VA</t>
  </si>
  <si>
    <t>Vale SA</t>
  </si>
  <si>
    <t>Vector Group Ltd</t>
  </si>
  <si>
    <t>Vedanta Ltd </t>
  </si>
  <si>
    <t>Former Sesa Sterlite </t>
  </si>
  <si>
    <t>Volcan Cia Minera SAA</t>
  </si>
  <si>
    <t>WEC Energy Group Inc</t>
  </si>
  <si>
    <t>Washington H Soul Pattinson &amp; Co Ltd</t>
  </si>
  <si>
    <t>Whitehaven Coal Ltd</t>
  </si>
  <si>
    <t>WTK Holdings Bhd</t>
  </si>
  <si>
    <t>Xcel Energy Inc</t>
  </si>
  <si>
    <t>Yankuang Energy Group Co Ltd.</t>
  </si>
  <si>
    <t>Former Yanzhou Coal Mining Co Ltd</t>
  </si>
  <si>
    <t>Yunnan Baiyao Group Co Ltd</t>
  </si>
  <si>
    <t>Zijin Mining Group Co Ltd</t>
  </si>
  <si>
    <t>ZTE Corp</t>
  </si>
  <si>
    <t>Zuari Agro Chemicals Ltd</t>
  </si>
  <si>
    <t>COAL</t>
  </si>
  <si>
    <t>NUCLEAR WEAPONS</t>
  </si>
  <si>
    <t>TOBACCO</t>
  </si>
  <si>
    <t>ENVIRONMENTAL DAMAGES</t>
  </si>
  <si>
    <t>VIOLATION HUMAN RIGHTS</t>
  </si>
  <si>
    <t>GREENHOUSE EMISSIONS</t>
  </si>
  <si>
    <t>INDIVUAL RIGHTS VIOLATIONS (WARS)</t>
  </si>
  <si>
    <t>CORRUPTION</t>
  </si>
  <si>
    <t>CLUSTER MUNITIONS</t>
  </si>
  <si>
    <t>ETHICAL NORMS VIOLATIONS</t>
  </si>
  <si>
    <t>N Stocks potentially owned today</t>
  </si>
  <si>
    <t>Plausible Value of the Investment today</t>
  </si>
  <si>
    <t>𝛥</t>
  </si>
  <si>
    <t>Exclusion Date</t>
  </si>
  <si>
    <t>USD</t>
  </si>
  <si>
    <t>AUD</t>
  </si>
  <si>
    <t>EUR</t>
  </si>
  <si>
    <t>ILA</t>
  </si>
  <si>
    <t>GBP</t>
  </si>
  <si>
    <t>HKD</t>
  </si>
  <si>
    <t>CAD</t>
  </si>
  <si>
    <t>INR</t>
  </si>
  <si>
    <t>CZK</t>
  </si>
  <si>
    <t>BRL</t>
  </si>
  <si>
    <t>THB</t>
  </si>
  <si>
    <t>EGP</t>
  </si>
  <si>
    <t>CLP</t>
  </si>
  <si>
    <t>JPY</t>
  </si>
  <si>
    <t>TWD</t>
  </si>
  <si>
    <t>ZAC</t>
  </si>
  <si>
    <t>CNY</t>
  </si>
  <si>
    <t>IDR</t>
  </si>
  <si>
    <t>SGD</t>
  </si>
  <si>
    <t>MYR</t>
  </si>
  <si>
    <t>PLN</t>
  </si>
  <si>
    <t>KRW</t>
  </si>
  <si>
    <t>RUB</t>
  </si>
  <si>
    <t>SEK</t>
  </si>
  <si>
    <t>Dec 31, 2013</t>
  </si>
  <si>
    <t>Dec 31, 2014</t>
  </si>
  <si>
    <t>Dec 31, 2015</t>
  </si>
  <si>
    <t>Dec 31, 2016</t>
  </si>
  <si>
    <t>Dec 31, 2017</t>
  </si>
  <si>
    <t>Dec 31, 2018</t>
  </si>
  <si>
    <t>Dec 31, 2019</t>
  </si>
  <si>
    <t>Dec 31, 2020</t>
  </si>
  <si>
    <t>Dec 31, 2021</t>
  </si>
  <si>
    <t>Average 10y</t>
  </si>
  <si>
    <t>Occurrencies per currency</t>
  </si>
  <si>
    <t>Stock Exchange</t>
  </si>
  <si>
    <t>Tokyo Stock Exchange</t>
  </si>
  <si>
    <t>Electric Pwr Dev (OTCM:EPWDF)</t>
  </si>
  <si>
    <t>Hokkaido ElecPwr (XFRA:5IE)</t>
  </si>
  <si>
    <t>Currency Stock</t>
  </si>
  <si>
    <t>N Stocks owned LDLY</t>
  </si>
  <si>
    <t>Stock Price today USD</t>
  </si>
  <si>
    <t>Today</t>
  </si>
  <si>
    <t>Stock Price today (Own Currency)</t>
  </si>
  <si>
    <t>No</t>
  </si>
  <si>
    <t>Bursa Malaysia</t>
  </si>
  <si>
    <t>Shanghai Stock Exchange</t>
  </si>
  <si>
    <t>PHP</t>
  </si>
  <si>
    <t>Philippine Stock Exchange</t>
  </si>
  <si>
    <t>Yes</t>
  </si>
  <si>
    <t>Egyptian Stock Exchange</t>
  </si>
  <si>
    <t>Currency</t>
  </si>
  <si>
    <t>Last year visible in portfolio</t>
  </si>
  <si>
    <t xml:space="preserve"> </t>
  </si>
  <si>
    <t>Historical FOREX</t>
  </si>
  <si>
    <t>Other names / Conglomerate?</t>
  </si>
  <si>
    <t>-</t>
  </si>
  <si>
    <t>Reason of exclusion</t>
  </si>
  <si>
    <t>in USD</t>
  </si>
  <si>
    <t>N stocks owned</t>
  </si>
  <si>
    <t>STARTING YEAR</t>
  </si>
  <si>
    <t>HAC (5VJ.SI)</t>
  </si>
  <si>
    <t>Singapore Stock Exchange</t>
  </si>
  <si>
    <t>Net yield</t>
  </si>
  <si>
    <t>Annual yield</t>
  </si>
  <si>
    <t>Announcement date</t>
  </si>
  <si>
    <t>Reasons of exclusion</t>
  </si>
  <si>
    <t>Announcement Year</t>
  </si>
  <si>
    <t>Istances per year</t>
  </si>
  <si>
    <t>Stock price on the Last Day of the Last Year in portfolio (Own Currency)</t>
  </si>
  <si>
    <t>Stock price LDLY in USD</t>
  </si>
  <si>
    <t>Total Value of the Investment USD</t>
  </si>
  <si>
    <t>Macrogroup of exclusion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</si>
</sst>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0">
    <numFmt numFmtId="44" formatCode="_-* #,##0.00\ &quot;€&quot;_-;\-* #,##0.00\ &quot;€&quot;_-;_-* &quot;-&quot;??\ &quot;€&quot;_-;_-@_-"/>
    <numFmt numFmtId="43" formatCode="_-* #,##0.00_-;\-* #,##0.00_-;_-* &quot;-&quot;??_-;_-@_-"/>
    <numFmt numFmtId="164" formatCode="[$$-409]#,##0.00"/>
    <numFmt numFmtId="165" formatCode="0.000000"/>
    <numFmt numFmtId="166" formatCode="_([$₱-3409]* #,##0.00_);_([$₱-3409]* \(#,##0.00\);_([$₱-3409]* &quot;-&quot;??_);_(@_)"/>
    <numFmt numFmtId="167" formatCode="_([$$-409]* #,##0.00_);_([$$-409]* \(#,##0.00\);_([$$-409]* &quot;-&quot;??_);_(@_)"/>
    <numFmt numFmtId="168" formatCode="_-[$¤-860]\ * #,##0.00_-;\-[$¤-860]\ * #,##0.00_-;_-[$¤-860]\ * &quot;-&quot;??_-;_-@_-"/>
    <numFmt numFmtId="169" formatCode="_([$€-2]\ * #,##0.00_);_([$€-2]\ * \(#,##0.00\);_([$€-2]\ * &quot;-&quot;??_);_(@_)"/>
    <numFmt numFmtId="170" formatCode="_([$HK$-C04]* #,##0.00_);_([$HK$-C04]* \(#,##0.00\);_([$HK$-C04]* &quot;-&quot;??_);_(@_)"/>
    <numFmt numFmtId="171" formatCode="_([$$-1009]* #,##0.00_);_([$$-1009]* \(#,##0.00\);_([$$-1009]* &quot;-&quot;??_);_(@_)"/>
    <numFmt numFmtId="172" formatCode="_([$$-C09]* #,##0.00_);_([$$-C09]* \(#,##0.00\);_([$$-C09]* &quot;-&quot;??_);_(@_)"/>
    <numFmt numFmtId="173" formatCode="_([$¥-804]* #,##0.00_);_([$¥-804]* \(#,##0.00\);_([$¥-804]* &quot;-&quot;??_);_(@_)"/>
    <numFmt numFmtId="174" formatCode="_ * #,##0.00_)\ [$zł-415]_ ;_ * \(#,##0.00\)\ [$zł-415]_ ;_ * &quot;-&quot;??_)\ [$zł-415]_ ;_ @_ "/>
    <numFmt numFmtId="175" formatCode="_([$₩-412]* #,##0.00_);_([$₩-412]* \(#,##0.00\);_([$₩-412]* &quot;-&quot;??_);_(@_)"/>
    <numFmt numFmtId="176" formatCode="_-[$$-47A]\ * #,##0.00_-;\-[$$-47A]\ * #,##0.00_-;_-[$$-47A]\ * &quot;-&quot;??_-;_-@_-"/>
    <numFmt numFmtId="177" formatCode="_-[$R$-416]\ * #,##0.00_-;\-[$R$-416]\ * #,##0.00_-;_-[$R$-416]\ * &quot;-&quot;??_-;_-@_-"/>
    <numFmt numFmtId="178" formatCode="_([$$-404]* #,##0.00_);_([$$-404]* \(#,##0.00\);_([$$-404]* &quot;-&quot;??_);_(@_)"/>
    <numFmt numFmtId="179" formatCode="_-* #,##0_-;\-* #,##0_-;_-* &quot;-&quot;??_-;_-@_-"/>
    <numFmt numFmtId="180" formatCode="_ [$¥-804]* #,##0.00_ ;_ [$¥-804]* \-#,##0.00_ ;_ [$¥-804]* &quot;-&quot;??_ ;_ @_ "/>
    <numFmt numFmtId="181" formatCode="_-* #,##0.00\ [$PHP]_-;\-* #,##0.00\ [$PHP]_-;_-* &quot;-&quot;??\ [$PHP]_-;_-@_-"/>
    <numFmt numFmtId="182" formatCode="_-* #,##0.00\ [$EGP]_-;\-* #,##0.00\ [$EGP]_-;_-* &quot;-&quot;??\ [$EGP]_-;_-@_-"/>
    <numFmt numFmtId="183" formatCode="_-[$¥-411]* #,##0.00_-;\-[$¥-411]* #,##0.00_-;_-[$¥-411]* &quot;-&quot;??_-;_-@_-"/>
    <numFmt numFmtId="184" formatCode="_-* #,##0.00\ [$MYR]_-;\-* #,##0.00\ [$MYR]_-;_-* &quot;-&quot;??\ [$MYR]_-;_-@_-"/>
    <numFmt numFmtId="185" formatCode="_-* #,##0.00\ [$ZAR]_-;\-* #,##0.00\ [$ZAR]_-;_-* &quot;-&quot;??\ [$ZAR]_-;_-@_-"/>
    <numFmt numFmtId="186" formatCode="#,##0.00\ &quot;€&quot;"/>
    <numFmt numFmtId="187" formatCode="_-[$$-409]* #,##0.00_ ;_-[$$-409]* \-#,##0.00\ ;_-[$$-409]* &quot;-&quot;??_ ;_-@_ "/>
    <numFmt numFmtId="188" formatCode="_-[$£-809]* #,##0.00_-;\-[$£-809]* #,##0.00_-;_-[$£-809]* &quot;-&quot;??_-;_-@_-"/>
    <numFmt numFmtId="189" formatCode="_([$$-409]* #,##0.0000_);_([$$-409]* \(#,##0.0000\);_([$$-409]* &quot;-&quot;??_);_(@_)"/>
    <numFmt numFmtId="190" formatCode="[$$-409]#,##0.000"/>
    <numFmt numFmtId="191" formatCode="[$$-409]#,##0.0000"/>
    <numFmt numFmtId="192" formatCode="_([$€-2]\ * #,##0.000_);_([$€-2]\ * \(#,##0.000\);_([$€-2]\ * &quot;-&quot;??_);_(@_)"/>
    <numFmt numFmtId="193" formatCode="_(* #,##0.00_);_(* \(#,##0.00\);_(* &quot;-&quot;??_);_(@_)"/>
    <numFmt numFmtId="194" formatCode="[$¥-411]#,##0.00"/>
    <numFmt numFmtId="195" formatCode="#,##0.00\ [$ج.م.-C01]"/>
    <numFmt numFmtId="196" formatCode="_-* #,##0.00\ [$ILS]_-;\-* #,##0.00\ [$ILS]_-;_-* &quot;-&quot;??\ [$ILS]_-;_-@_-"/>
    <numFmt numFmtId="197" formatCode="_-[$$-1009]* #,##0.00_-;\-[$$-1009]* #,##0.00_-;_-[$$-1009]* &quot;-&quot;??_-;_-@_-"/>
    <numFmt numFmtId="198" formatCode="_-[$¤-580A]* #,##0.00_-;\-[$¤-580A]* #,##0.00_-;_-[$¤-580A]* &quot;-&quot;??_-;_-@_-"/>
    <numFmt numFmtId="199" formatCode="_-[$HK$-C04]* #,##0.00_ ;_-[$HK$-C04]* \-#,##0.00\ ;_-[$HK$-C04]* &quot;-&quot;??_ ;_-@_ "/>
    <numFmt numFmtId="200" formatCode="_-* #,##0.00\ [$€-410]_-;\-* #,##0.00\ [$€-410]_-;_-* &quot;-&quot;??\ [$€-410]_-;_-@_-"/>
    <numFmt numFmtId="201" formatCode="_-* #,##0.000\ [$MYR]_-;\-* #,##0.000\ [$MYR]_-;_-* &quot;-&quot;??\ [$MYR]_-;_-@_-"/>
  </numFmts>
  <fonts count="35">
    <font>
      <sz val="12"/>
      <color theme="1"/>
      <name val="Calibri"/>
      <family val="2"/>
      <scheme val="minor"/>
    </font>
    <font>
      <b/>
      <sz val="12"/>
      <color theme="1"/>
      <name val="Calibri"/>
      <family val="2"/>
      <scheme val="minor"/>
    </font>
    <font>
      <b/>
      <sz val="10.8"/>
      <color rgb="FF1B1B1B"/>
      <name val="-apple-system-font"/>
    </font>
    <font>
      <sz val="10.8"/>
      <color rgb="FF1B1B1B"/>
      <name val="-apple-system-font"/>
    </font>
    <font>
      <u/>
      <sz val="12"/>
      <color theme="10"/>
      <name val="Calibri"/>
      <family val="2"/>
      <scheme val="minor"/>
    </font>
    <font>
      <u/>
      <sz val="12"/>
      <color theme="1"/>
      <name val="Calibri"/>
      <family val="2"/>
      <scheme val="minor"/>
    </font>
    <font>
      <sz val="11"/>
      <name val="Calibri"/>
      <family val="2"/>
    </font>
    <font>
      <sz val="12"/>
      <color theme="1"/>
      <name val="Times Roman"/>
    </font>
    <font>
      <u/>
      <sz val="12"/>
      <color theme="1"/>
      <name val="Times Roman"/>
    </font>
    <font>
      <sz val="12"/>
      <color rgb="FF1B1B1B"/>
      <name val="Times Roman"/>
    </font>
    <font>
      <b/>
      <sz val="10.8"/>
      <color theme="1"/>
      <name val="-apple-system-font"/>
    </font>
    <font>
      <sz val="8"/>
      <name val="Calibri"/>
      <family val="2"/>
      <scheme val="minor"/>
    </font>
    <font>
      <sz val="16"/>
      <color theme="1"/>
      <name val="-apple-system-font"/>
    </font>
    <font>
      <sz val="16"/>
      <color theme="1"/>
      <name val="Calibri"/>
      <family val="2"/>
      <scheme val="minor"/>
    </font>
    <font>
      <sz val="16"/>
      <color rgb="FF1B1B1B"/>
      <name val="Times Roman"/>
    </font>
    <font>
      <sz val="16"/>
      <color theme="1"/>
      <name val="Times Roman"/>
    </font>
    <font>
      <b/>
      <sz val="16"/>
      <color rgb="FF1B1B1B"/>
      <name val="Times Roman"/>
    </font>
    <font>
      <b/>
      <sz val="16"/>
      <color theme="1"/>
      <name val="Times Roman"/>
    </font>
    <font>
      <sz val="18"/>
      <color theme="1"/>
      <name val="Calibri"/>
      <family val="2"/>
      <scheme val="minor"/>
    </font>
    <font>
      <sz val="12"/>
      <color theme="1"/>
      <name val="Calibri"/>
      <family val="2"/>
      <scheme val="minor"/>
    </font>
    <font>
      <sz val="11"/>
      <color theme="1"/>
      <name val="Times Roman"/>
    </font>
    <font>
      <sz val="11"/>
      <color theme="1"/>
      <name val="Calibri"/>
      <family val="2"/>
      <scheme val="minor"/>
    </font>
    <font>
      <b/>
      <sz val="14"/>
      <color theme="1"/>
      <name val="Times Roman"/>
    </font>
    <font>
      <b/>
      <sz val="14"/>
      <color theme="0"/>
      <name val="Times Roman"/>
    </font>
    <font>
      <b/>
      <i/>
      <sz val="14"/>
      <color theme="1"/>
      <name val="Times Roman"/>
    </font>
    <font>
      <b/>
      <i/>
      <sz val="12"/>
      <color theme="1"/>
      <name val="Times Roman"/>
    </font>
    <font>
      <sz val="10.8"/>
      <color theme="1"/>
      <name val="-apple-system-font"/>
    </font>
    <font>
      <b/>
      <i/>
      <sz val="18"/>
      <color theme="1"/>
      <name val="Calibri"/>
      <family val="2"/>
      <scheme val="minor"/>
    </font>
    <font>
      <b/>
      <i/>
      <sz val="16"/>
      <color theme="1"/>
      <name val="Times Roman"/>
    </font>
    <font>
      <b/>
      <i/>
      <sz val="16"/>
      <color theme="1"/>
      <name val="Calibri"/>
      <family val="2"/>
      <scheme val="minor"/>
    </font>
    <font>
      <b/>
      <sz val="16"/>
      <color rgb="FF1B1B1B"/>
      <name val="-apple-system-font"/>
    </font>
    <font>
      <i/>
      <sz val="12"/>
      <color theme="1"/>
      <name val="Times Roman"/>
    </font>
    <font>
      <b/>
      <sz val="10.8"/>
      <color rgb="FF1B1B1B"/>
      <name val="Verdana"/>
      <family val="2"/>
    </font>
    <font>
      <sz val="10.8"/>
      <color rgb="FF1B1B1B"/>
      <name val="Verdana"/>
      <family val="2"/>
    </font>
    <font>
      <sz val="12"/>
      <color theme="1"/>
      <name val="Verdana"/>
      <family val="2"/>
    </font>
  </fonts>
  <fills count="23">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rgb="FFA9AAFF"/>
        <bgColor indexed="64"/>
      </patternFill>
    </fill>
    <fill>
      <patternFill patternType="solid">
        <fgColor rgb="FFE6B7AF"/>
        <bgColor indexed="64"/>
      </patternFill>
    </fill>
    <fill>
      <patternFill patternType="solid">
        <fgColor rgb="FF40D9B0"/>
        <bgColor indexed="64"/>
      </patternFill>
    </fill>
    <fill>
      <patternFill patternType="solid">
        <fgColor rgb="FFFF78FF"/>
        <bgColor indexed="64"/>
      </patternFill>
    </fill>
    <fill>
      <patternFill patternType="solid">
        <fgColor rgb="FFFF989E"/>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14999847407452621"/>
        <bgColor theme="0" tint="-0.14999847407452621"/>
      </patternFill>
    </fill>
    <fill>
      <patternFill patternType="solid">
        <fgColor theme="2" tint="-9.9978637043366805E-2"/>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0"/>
        <bgColor theme="6"/>
      </patternFill>
    </fill>
    <fill>
      <patternFill patternType="solid">
        <fgColor theme="4" tint="0.59999389629810485"/>
        <bgColor theme="4" tint="0.79998168889431442"/>
      </patternFill>
    </fill>
    <fill>
      <patternFill patternType="solid">
        <fgColor theme="3" tint="0.79998168889431442"/>
        <bgColor indexed="64"/>
      </patternFill>
    </fill>
  </fills>
  <borders count="25">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style="thin">
        <color theme="6"/>
      </top>
      <bottom/>
      <diagonal/>
    </border>
    <border>
      <left style="thin">
        <color indexed="64"/>
      </left>
      <right/>
      <top style="thin">
        <color indexed="64"/>
      </top>
      <bottom/>
      <diagonal/>
    </border>
    <border>
      <left/>
      <right style="thin">
        <color theme="6"/>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theme="6"/>
      </top>
      <bottom style="thin">
        <color indexed="64"/>
      </bottom>
      <diagonal/>
    </border>
    <border>
      <left/>
      <right/>
      <top/>
      <bottom style="thin">
        <color theme="1"/>
      </bottom>
      <diagonal/>
    </border>
    <border>
      <left/>
      <right/>
      <top style="thin">
        <color theme="6"/>
      </top>
      <bottom style="thin">
        <color theme="1"/>
      </bottom>
      <diagonal/>
    </border>
    <border>
      <left style="thin">
        <color theme="6"/>
      </left>
      <right/>
      <top style="thin">
        <color theme="6"/>
      </top>
      <bottom style="thin">
        <color theme="1"/>
      </bottom>
      <diagonal/>
    </border>
    <border>
      <left style="thin">
        <color theme="6"/>
      </left>
      <right/>
      <top style="thin">
        <color theme="6"/>
      </top>
      <bottom/>
      <diagonal/>
    </border>
    <border>
      <left style="thin">
        <color theme="6"/>
      </left>
      <right/>
      <top style="thin">
        <color indexed="64"/>
      </top>
      <bottom/>
      <diagonal/>
    </border>
    <border>
      <left/>
      <right/>
      <top style="thin">
        <color theme="1"/>
      </top>
      <bottom/>
      <diagonal/>
    </border>
    <border>
      <left style="thin">
        <color indexed="64"/>
      </left>
      <right/>
      <top style="thin">
        <color theme="6"/>
      </top>
      <bottom/>
      <diagonal/>
    </border>
    <border>
      <left style="thin">
        <color indexed="64"/>
      </left>
      <right/>
      <top style="thin">
        <color theme="6"/>
      </top>
      <bottom style="thin">
        <color theme="1"/>
      </bottom>
      <diagonal/>
    </border>
    <border>
      <left/>
      <right/>
      <top style="thin">
        <color theme="6"/>
      </top>
      <bottom style="thin">
        <color theme="6"/>
      </bottom>
      <diagonal/>
    </border>
    <border>
      <left style="thin">
        <color indexed="64"/>
      </left>
      <right/>
      <top style="thin">
        <color theme="6"/>
      </top>
      <bottom style="thin">
        <color theme="6"/>
      </bottom>
      <diagonal/>
    </border>
  </borders>
  <cellStyleXfs count="6">
    <xf numFmtId="0" fontId="0" fillId="0" borderId="0"/>
    <xf numFmtId="0" fontId="4" fillId="0" borderId="0" applyNumberFormat="0" applyFill="0" applyBorder="0" applyAlignment="0" applyProtection="0"/>
    <xf numFmtId="0" fontId="6" fillId="0" borderId="0"/>
    <xf numFmtId="43" fontId="19" fillId="0" borderId="0" applyFont="0" applyFill="0" applyBorder="0" applyAlignment="0" applyProtection="0"/>
    <xf numFmtId="9" fontId="19" fillId="0" borderId="0" applyFont="0" applyFill="0" applyBorder="0" applyAlignment="0" applyProtection="0"/>
    <xf numFmtId="44" fontId="19" fillId="0" borderId="0" applyFont="0" applyFill="0" applyBorder="0" applyAlignment="0" applyProtection="0"/>
  </cellStyleXfs>
  <cellXfs count="328">
    <xf numFmtId="0" fontId="0" fillId="0" borderId="0" xfId="0"/>
    <xf numFmtId="0" fontId="2" fillId="0" borderId="0" xfId="0" applyFont="1"/>
    <xf numFmtId="0" fontId="3"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0" fontId="1" fillId="9" borderId="0" xfId="0" applyFont="1" applyFill="1"/>
    <xf numFmtId="0" fontId="1" fillId="10" borderId="0" xfId="0" applyFont="1" applyFill="1"/>
    <xf numFmtId="0" fontId="1" fillId="11" borderId="0" xfId="0" applyFont="1" applyFill="1"/>
    <xf numFmtId="0" fontId="1" fillId="0" borderId="0" xfId="0" applyFont="1" applyAlignment="1">
      <alignment horizontal="center" vertical="center"/>
    </xf>
    <xf numFmtId="0" fontId="7" fillId="0" borderId="0" xfId="0" applyFont="1"/>
    <xf numFmtId="0" fontId="7" fillId="0" borderId="0" xfId="0" applyNumberFormat="1" applyFont="1" applyAlignment="1">
      <alignment horizontal="center" vertical="center"/>
    </xf>
    <xf numFmtId="0" fontId="9" fillId="0" borderId="0" xfId="0" applyNumberFormat="1" applyFont="1" applyAlignment="1">
      <alignment horizontal="center" vertical="center"/>
    </xf>
    <xf numFmtId="0" fontId="10" fillId="0" borderId="0" xfId="0" applyFont="1"/>
    <xf numFmtId="165" fontId="15" fillId="0" borderId="0" xfId="0" applyNumberFormat="1" applyFont="1"/>
    <xf numFmtId="0" fontId="13" fillId="0" borderId="3" xfId="0" applyFont="1" applyBorder="1" applyAlignment="1">
      <alignment horizontal="center" vertical="center"/>
    </xf>
    <xf numFmtId="0" fontId="16" fillId="6" borderId="3" xfId="0" applyNumberFormat="1" applyFont="1" applyFill="1" applyBorder="1" applyAlignment="1">
      <alignment horizontal="center" vertical="center"/>
    </xf>
    <xf numFmtId="0" fontId="17" fillId="6" borderId="3" xfId="0" applyNumberFormat="1" applyFont="1" applyFill="1" applyBorder="1" applyAlignment="1">
      <alignment horizontal="center" vertical="center"/>
    </xf>
    <xf numFmtId="0" fontId="14" fillId="6" borderId="3" xfId="0" applyNumberFormat="1" applyFont="1" applyFill="1" applyBorder="1" applyAlignment="1">
      <alignment horizontal="center" vertical="center"/>
    </xf>
    <xf numFmtId="0" fontId="15" fillId="6" borderId="3" xfId="0" applyNumberFormat="1" applyFont="1" applyFill="1" applyBorder="1" applyAlignment="1">
      <alignment horizontal="center" vertical="center"/>
    </xf>
    <xf numFmtId="0" fontId="14" fillId="6" borderId="4" xfId="0" applyNumberFormat="1" applyFont="1" applyFill="1" applyBorder="1" applyAlignment="1">
      <alignment horizontal="center" vertical="center"/>
    </xf>
    <xf numFmtId="0" fontId="13" fillId="6" borderId="3" xfId="0" applyFont="1" applyFill="1" applyBorder="1" applyAlignment="1">
      <alignment horizontal="center" vertical="center"/>
    </xf>
    <xf numFmtId="0" fontId="12" fillId="6" borderId="3" xfId="0" applyFont="1" applyFill="1" applyBorder="1" applyAlignment="1">
      <alignment horizontal="center" vertical="center"/>
    </xf>
    <xf numFmtId="0" fontId="18" fillId="0" borderId="0" xfId="0" applyFont="1" applyAlignment="1">
      <alignment horizontal="center"/>
    </xf>
    <xf numFmtId="0" fontId="0" fillId="0" borderId="0" xfId="0" applyFill="1"/>
    <xf numFmtId="0" fontId="21" fillId="0" borderId="0" xfId="0" applyFont="1" applyAlignment="1">
      <alignment vertical="center"/>
    </xf>
    <xf numFmtId="0" fontId="0" fillId="0" borderId="0" xfId="0" applyBorder="1"/>
    <xf numFmtId="0" fontId="0" fillId="0" borderId="0" xfId="0" applyFill="1" applyBorder="1"/>
    <xf numFmtId="0" fontId="8" fillId="0" borderId="0" xfId="1" applyFont="1" applyFill="1" applyBorder="1"/>
    <xf numFmtId="0" fontId="20" fillId="0" borderId="6" xfId="0" applyNumberFormat="1" applyFont="1" applyBorder="1" applyAlignment="1">
      <alignment horizontal="center" vertical="center"/>
    </xf>
    <xf numFmtId="2" fontId="20" fillId="0" borderId="6" xfId="3" applyNumberFormat="1" applyFont="1" applyBorder="1" applyAlignment="1">
      <alignment horizontal="center" vertical="center"/>
    </xf>
    <xf numFmtId="0" fontId="7" fillId="0" borderId="6" xfId="0" applyFont="1" applyBorder="1" applyAlignment="1">
      <alignment horizontal="center"/>
    </xf>
    <xf numFmtId="164" fontId="20" fillId="0" borderId="6" xfId="3" applyNumberFormat="1" applyFont="1" applyBorder="1" applyAlignment="1">
      <alignment horizontal="center" vertical="center"/>
    </xf>
    <xf numFmtId="179" fontId="20" fillId="0" borderId="6" xfId="3" applyNumberFormat="1" applyFont="1" applyBorder="1" applyAlignment="1">
      <alignment horizontal="center" vertical="center"/>
    </xf>
    <xf numFmtId="164" fontId="20" fillId="0" borderId="6" xfId="2" applyNumberFormat="1" applyFont="1" applyBorder="1" applyAlignment="1">
      <alignment horizontal="center" vertical="center"/>
    </xf>
    <xf numFmtId="0" fontId="20" fillId="0" borderId="6" xfId="0" applyFont="1" applyBorder="1" applyAlignment="1">
      <alignment horizontal="center" vertical="center"/>
    </xf>
    <xf numFmtId="167" fontId="20" fillId="0" borderId="6" xfId="0" applyNumberFormat="1" applyFont="1" applyBorder="1" applyAlignment="1">
      <alignment horizontal="center" vertical="center"/>
    </xf>
    <xf numFmtId="3" fontId="20" fillId="0" borderId="6" xfId="0" applyNumberFormat="1" applyFont="1" applyBorder="1" applyAlignment="1">
      <alignment horizontal="center" vertical="center"/>
    </xf>
    <xf numFmtId="164" fontId="20" fillId="0" borderId="6" xfId="0" applyNumberFormat="1" applyFont="1" applyBorder="1" applyAlignment="1">
      <alignment horizontal="center" vertical="center"/>
    </xf>
    <xf numFmtId="172" fontId="20" fillId="0" borderId="6" xfId="0" applyNumberFormat="1" applyFont="1" applyBorder="1" applyAlignment="1">
      <alignment horizontal="center" vertical="center"/>
    </xf>
    <xf numFmtId="166" fontId="20" fillId="0" borderId="6" xfId="0" applyNumberFormat="1" applyFont="1" applyBorder="1" applyAlignment="1">
      <alignment horizontal="center" vertical="center"/>
    </xf>
    <xf numFmtId="170" fontId="20" fillId="0" borderId="6" xfId="0" applyNumberFormat="1" applyFont="1" applyBorder="1" applyAlignment="1">
      <alignment horizontal="center" vertical="center"/>
    </xf>
    <xf numFmtId="168" fontId="20" fillId="0" borderId="6" xfId="0" applyNumberFormat="1" applyFont="1" applyBorder="1" applyAlignment="1">
      <alignment horizontal="center" vertical="center"/>
    </xf>
    <xf numFmtId="171" fontId="20" fillId="0" borderId="6" xfId="0" applyNumberFormat="1" applyFont="1" applyBorder="1" applyAlignment="1">
      <alignment horizontal="center" vertical="center"/>
    </xf>
    <xf numFmtId="169" fontId="20" fillId="0" borderId="6" xfId="0" applyNumberFormat="1" applyFont="1" applyBorder="1" applyAlignment="1">
      <alignment horizontal="center" vertical="center"/>
    </xf>
    <xf numFmtId="14" fontId="20" fillId="0" borderId="6" xfId="0" applyNumberFormat="1" applyFont="1" applyBorder="1" applyAlignment="1">
      <alignment horizontal="center" vertical="center"/>
    </xf>
    <xf numFmtId="177" fontId="20" fillId="0" borderId="6" xfId="0" applyNumberFormat="1" applyFont="1" applyBorder="1" applyAlignment="1">
      <alignment horizontal="center" vertical="center"/>
    </xf>
    <xf numFmtId="178" fontId="20" fillId="0" borderId="6" xfId="0" applyNumberFormat="1" applyFont="1" applyBorder="1" applyAlignment="1">
      <alignment horizontal="center" vertical="center"/>
    </xf>
    <xf numFmtId="173" fontId="20" fillId="0" borderId="6" xfId="0" applyNumberFormat="1" applyFont="1" applyBorder="1" applyAlignment="1">
      <alignment horizontal="center" vertical="center"/>
    </xf>
    <xf numFmtId="0" fontId="22" fillId="0" borderId="0" xfId="0" applyFont="1" applyFill="1" applyBorder="1" applyAlignment="1">
      <alignment horizontal="center" vertical="center" wrapText="1"/>
    </xf>
    <xf numFmtId="0" fontId="22" fillId="0" borderId="0" xfId="0" applyFont="1" applyFill="1" applyBorder="1" applyAlignment="1">
      <alignment horizontal="center" vertical="center"/>
    </xf>
    <xf numFmtId="0" fontId="9" fillId="0" borderId="0" xfId="0" applyNumberFormat="1" applyFont="1" applyFill="1" applyBorder="1" applyAlignment="1">
      <alignment horizontal="center" vertical="center"/>
    </xf>
    <xf numFmtId="0" fontId="0" fillId="0" borderId="3" xfId="0" applyBorder="1" applyAlignment="1">
      <alignment horizontal="center" vertical="center"/>
    </xf>
    <xf numFmtId="0" fontId="3" fillId="0" borderId="1" xfId="0" applyFont="1" applyBorder="1"/>
    <xf numFmtId="0" fontId="3" fillId="0" borderId="0" xfId="0" applyFont="1" applyAlignment="1">
      <alignment horizontal="center"/>
    </xf>
    <xf numFmtId="0" fontId="3" fillId="0" borderId="1" xfId="0" applyFont="1" applyBorder="1" applyAlignment="1">
      <alignment horizontal="center"/>
    </xf>
    <xf numFmtId="0" fontId="2" fillId="0" borderId="3" xfId="0" applyFont="1" applyBorder="1"/>
    <xf numFmtId="0" fontId="5" fillId="9" borderId="11" xfId="1" applyFont="1" applyFill="1" applyBorder="1"/>
    <xf numFmtId="0" fontId="5" fillId="9" borderId="2" xfId="1" applyFont="1" applyFill="1" applyBorder="1"/>
    <xf numFmtId="0" fontId="5" fillId="11" borderId="2" xfId="1" applyFont="1" applyFill="1" applyBorder="1"/>
    <xf numFmtId="0" fontId="5" fillId="10" borderId="2" xfId="1" applyFont="1" applyFill="1" applyBorder="1"/>
    <xf numFmtId="0" fontId="5" fillId="2" borderId="2" xfId="1" applyFont="1" applyFill="1" applyBorder="1"/>
    <xf numFmtId="0" fontId="5" fillId="3" borderId="2" xfId="1" applyFont="1" applyFill="1" applyBorder="1"/>
    <xf numFmtId="0" fontId="5" fillId="4" borderId="2" xfId="1" applyFont="1" applyFill="1" applyBorder="1"/>
    <xf numFmtId="0" fontId="5" fillId="8" borderId="2" xfId="1" applyFont="1" applyFill="1" applyBorder="1"/>
    <xf numFmtId="0" fontId="5" fillId="5" borderId="2" xfId="1" applyFont="1" applyFill="1" applyBorder="1"/>
    <xf numFmtId="0" fontId="5" fillId="7" borderId="2" xfId="1" applyFont="1" applyFill="1" applyBorder="1"/>
    <xf numFmtId="0" fontId="5" fillId="6" borderId="2" xfId="1" applyFont="1" applyFill="1" applyBorder="1"/>
    <xf numFmtId="0" fontId="5" fillId="6" borderId="9" xfId="1" applyFont="1" applyFill="1" applyBorder="1"/>
    <xf numFmtId="0" fontId="24" fillId="12" borderId="7" xfId="0" applyFont="1" applyFill="1" applyBorder="1" applyAlignment="1">
      <alignment horizontal="center" vertical="center" wrapText="1"/>
    </xf>
    <xf numFmtId="0" fontId="24" fillId="12" borderId="10" xfId="0" applyFont="1" applyFill="1" applyBorder="1" applyAlignment="1">
      <alignment horizontal="center" vertical="center"/>
    </xf>
    <xf numFmtId="0" fontId="24" fillId="12" borderId="7" xfId="0" applyFont="1" applyFill="1" applyBorder="1" applyAlignment="1">
      <alignment horizontal="center" vertical="center"/>
    </xf>
    <xf numFmtId="164" fontId="24" fillId="11" borderId="0" xfId="0" applyNumberFormat="1" applyFont="1" applyFill="1"/>
    <xf numFmtId="0" fontId="7" fillId="0" borderId="0" xfId="0" applyFont="1" applyFill="1"/>
    <xf numFmtId="0" fontId="7" fillId="0" borderId="0" xfId="1" applyFont="1" applyFill="1" applyBorder="1"/>
    <xf numFmtId="0" fontId="7" fillId="0" borderId="0" xfId="0" applyFont="1" applyFill="1" applyBorder="1"/>
    <xf numFmtId="0" fontId="26" fillId="0" borderId="0" xfId="0" applyFont="1"/>
    <xf numFmtId="1" fontId="7" fillId="0" borderId="0" xfId="1" applyNumberFormat="1" applyFont="1" applyFill="1" applyBorder="1"/>
    <xf numFmtId="1" fontId="7" fillId="0" borderId="0" xfId="0" applyNumberFormat="1" applyFont="1" applyFill="1" applyBorder="1"/>
    <xf numFmtId="1" fontId="7" fillId="0" borderId="0" xfId="4" applyNumberFormat="1" applyFont="1" applyFill="1" applyBorder="1"/>
    <xf numFmtId="187" fontId="7" fillId="0" borderId="0" xfId="1" applyNumberFormat="1" applyFont="1" applyFill="1" applyBorder="1"/>
    <xf numFmtId="187" fontId="0" fillId="0" borderId="0" xfId="0" applyNumberFormat="1" applyFill="1"/>
    <xf numFmtId="187" fontId="0" fillId="0" borderId="0" xfId="0" applyNumberFormat="1" applyFill="1" applyBorder="1"/>
    <xf numFmtId="187" fontId="0" fillId="0" borderId="0" xfId="0" applyNumberFormat="1" applyBorder="1"/>
    <xf numFmtId="14" fontId="0" fillId="0" borderId="0" xfId="0" applyNumberFormat="1" applyFill="1" applyBorder="1"/>
    <xf numFmtId="0" fontId="0" fillId="0" borderId="5" xfId="0" applyBorder="1"/>
    <xf numFmtId="0" fontId="0" fillId="0" borderId="12" xfId="0" applyBorder="1"/>
    <xf numFmtId="0" fontId="0" fillId="0" borderId="2" xfId="0" applyBorder="1"/>
    <xf numFmtId="0" fontId="7" fillId="0" borderId="1" xfId="1" applyFont="1" applyFill="1" applyBorder="1"/>
    <xf numFmtId="1" fontId="7" fillId="0" borderId="1" xfId="1" applyNumberFormat="1" applyFont="1" applyFill="1" applyBorder="1"/>
    <xf numFmtId="0" fontId="0" fillId="0" borderId="1" xfId="0" applyBorder="1"/>
    <xf numFmtId="187" fontId="0" fillId="0" borderId="1" xfId="0" applyNumberFormat="1" applyBorder="1"/>
    <xf numFmtId="0" fontId="0" fillId="0" borderId="9" xfId="0" applyBorder="1"/>
    <xf numFmtId="0" fontId="7" fillId="0" borderId="12" xfId="1" applyFont="1" applyFill="1" applyBorder="1"/>
    <xf numFmtId="0" fontId="7" fillId="0" borderId="2" xfId="1" applyFont="1" applyFill="1" applyBorder="1"/>
    <xf numFmtId="14" fontId="7" fillId="0" borderId="12" xfId="1" applyNumberFormat="1" applyFont="1" applyFill="1" applyBorder="1"/>
    <xf numFmtId="0" fontId="0" fillId="0" borderId="12" xfId="0" applyFill="1" applyBorder="1"/>
    <xf numFmtId="0" fontId="7" fillId="0" borderId="13" xfId="1" applyFont="1" applyFill="1" applyBorder="1"/>
    <xf numFmtId="0" fontId="7" fillId="0" borderId="9" xfId="1" applyFont="1" applyFill="1" applyBorder="1"/>
    <xf numFmtId="14" fontId="0" fillId="0" borderId="12" xfId="0" applyNumberFormat="1" applyBorder="1"/>
    <xf numFmtId="0" fontId="0" fillId="0" borderId="2" xfId="0" applyFill="1" applyBorder="1"/>
    <xf numFmtId="14" fontId="0" fillId="0" borderId="12" xfId="0" applyNumberFormat="1" applyFill="1" applyBorder="1"/>
    <xf numFmtId="0" fontId="0" fillId="0" borderId="13" xfId="0" applyBorder="1"/>
    <xf numFmtId="187" fontId="0" fillId="0" borderId="2" xfId="0" applyNumberFormat="1" applyFill="1" applyBorder="1"/>
    <xf numFmtId="187" fontId="0" fillId="0" borderId="2" xfId="0" applyNumberFormat="1" applyBorder="1"/>
    <xf numFmtId="187" fontId="7" fillId="0" borderId="2" xfId="5" applyNumberFormat="1" applyFont="1" applyFill="1" applyBorder="1"/>
    <xf numFmtId="187" fontId="7" fillId="0" borderId="2" xfId="1" applyNumberFormat="1" applyFont="1" applyFill="1" applyBorder="1"/>
    <xf numFmtId="187" fontId="28" fillId="13" borderId="2" xfId="1" applyNumberFormat="1" applyFont="1" applyFill="1" applyBorder="1"/>
    <xf numFmtId="187" fontId="29" fillId="13" borderId="2" xfId="0" applyNumberFormat="1" applyFont="1" applyFill="1" applyBorder="1"/>
    <xf numFmtId="187" fontId="29" fillId="13" borderId="0" xfId="0" applyNumberFormat="1" applyFont="1" applyFill="1"/>
    <xf numFmtId="187" fontId="7" fillId="0" borderId="9" xfId="1" applyNumberFormat="1" applyFont="1" applyFill="1" applyBorder="1"/>
    <xf numFmtId="187" fontId="0" fillId="0" borderId="9" xfId="0" applyNumberFormat="1" applyBorder="1"/>
    <xf numFmtId="0" fontId="0" fillId="0" borderId="9" xfId="0" applyFill="1" applyBorder="1"/>
    <xf numFmtId="0" fontId="0" fillId="0" borderId="13" xfId="0" applyFill="1" applyBorder="1"/>
    <xf numFmtId="0" fontId="0" fillId="0" borderId="1" xfId="0" applyFill="1" applyBorder="1"/>
    <xf numFmtId="187" fontId="0" fillId="0" borderId="1" xfId="0" applyNumberFormat="1" applyFill="1" applyBorder="1"/>
    <xf numFmtId="0" fontId="0" fillId="0" borderId="5" xfId="0" applyBorder="1" applyAlignment="1">
      <alignment horizontal="center" vertical="center"/>
    </xf>
    <xf numFmtId="0" fontId="0" fillId="6" borderId="5" xfId="0" applyFill="1" applyBorder="1" applyAlignment="1">
      <alignment horizontal="center" vertical="center"/>
    </xf>
    <xf numFmtId="14" fontId="0" fillId="0" borderId="0" xfId="0" applyNumberFormat="1"/>
    <xf numFmtId="1" fontId="25" fillId="13" borderId="0" xfId="1" applyNumberFormat="1" applyFont="1" applyFill="1" applyBorder="1"/>
    <xf numFmtId="0" fontId="7" fillId="0" borderId="2" xfId="1" applyNumberFormat="1" applyFont="1" applyFill="1" applyBorder="1"/>
    <xf numFmtId="187" fontId="7" fillId="0" borderId="1" xfId="1" applyNumberFormat="1" applyFont="1" applyFill="1" applyBorder="1"/>
    <xf numFmtId="0" fontId="7" fillId="0" borderId="9" xfId="1" applyNumberFormat="1" applyFont="1" applyFill="1" applyBorder="1"/>
    <xf numFmtId="187" fontId="20" fillId="0" borderId="6" xfId="3" applyNumberFormat="1" applyFont="1" applyFill="1" applyBorder="1" applyAlignment="1">
      <alignment horizontal="center" vertical="center"/>
    </xf>
    <xf numFmtId="0" fontId="7" fillId="0" borderId="2" xfId="5" applyNumberFormat="1" applyFont="1" applyFill="1" applyBorder="1"/>
    <xf numFmtId="14" fontId="0" fillId="0" borderId="1" xfId="0" applyNumberFormat="1" applyBorder="1"/>
    <xf numFmtId="1" fontId="7" fillId="0" borderId="9" xfId="1" applyNumberFormat="1" applyFont="1" applyFill="1" applyBorder="1"/>
    <xf numFmtId="187" fontId="20" fillId="0" borderId="14" xfId="3" applyNumberFormat="1" applyFont="1" applyFill="1" applyBorder="1" applyAlignment="1">
      <alignment horizontal="center" vertical="center"/>
    </xf>
    <xf numFmtId="0" fontId="7" fillId="0" borderId="9" xfId="5" applyNumberFormat="1" applyFont="1" applyFill="1" applyBorder="1"/>
    <xf numFmtId="187" fontId="0" fillId="0" borderId="0" xfId="0" applyNumberFormat="1"/>
    <xf numFmtId="14" fontId="7" fillId="0" borderId="13" xfId="1" applyNumberFormat="1" applyFont="1" applyFill="1" applyBorder="1"/>
    <xf numFmtId="3" fontId="7" fillId="0" borderId="0" xfId="1" applyNumberFormat="1" applyFont="1" applyFill="1" applyBorder="1"/>
    <xf numFmtId="3" fontId="7" fillId="0" borderId="0" xfId="4" applyNumberFormat="1" applyFont="1" applyFill="1" applyBorder="1"/>
    <xf numFmtId="3" fontId="7" fillId="0" borderId="0" xfId="0" applyNumberFormat="1" applyFont="1" applyFill="1" applyBorder="1"/>
    <xf numFmtId="3" fontId="7" fillId="0" borderId="1" xfId="1" applyNumberFormat="1" applyFont="1" applyFill="1" applyBorder="1"/>
    <xf numFmtId="0" fontId="0" fillId="0" borderId="2" xfId="0" applyNumberFormat="1" applyFill="1" applyBorder="1"/>
    <xf numFmtId="14" fontId="0" fillId="0" borderId="13" xfId="0" applyNumberFormat="1" applyBorder="1"/>
    <xf numFmtId="0" fontId="0" fillId="0" borderId="9" xfId="0" applyNumberFormat="1" applyFill="1" applyBorder="1"/>
    <xf numFmtId="187" fontId="20" fillId="0" borderId="6" xfId="3" applyNumberFormat="1" applyFont="1" applyBorder="1" applyAlignment="1">
      <alignment horizontal="center" vertical="center"/>
    </xf>
    <xf numFmtId="14" fontId="0" fillId="0" borderId="13" xfId="0" applyNumberFormat="1" applyFont="1" applyBorder="1"/>
    <xf numFmtId="187" fontId="20" fillId="0" borderId="14" xfId="3" applyNumberFormat="1" applyFont="1" applyBorder="1" applyAlignment="1">
      <alignment horizontal="center" vertical="center"/>
    </xf>
    <xf numFmtId="187" fontId="0" fillId="0" borderId="9" xfId="0" applyNumberFormat="1" applyFont="1" applyFill="1" applyBorder="1"/>
    <xf numFmtId="0" fontId="0" fillId="0" borderId="13" xfId="0" applyFont="1" applyBorder="1"/>
    <xf numFmtId="0" fontId="0" fillId="0" borderId="9" xfId="0" applyNumberFormat="1" applyFont="1" applyBorder="1"/>
    <xf numFmtId="0" fontId="0" fillId="0" borderId="2" xfId="0" applyNumberFormat="1" applyBorder="1"/>
    <xf numFmtId="0" fontId="0" fillId="0" borderId="9" xfId="0" applyNumberFormat="1" applyBorder="1"/>
    <xf numFmtId="14" fontId="0" fillId="0" borderId="13" xfId="0" applyNumberFormat="1" applyFill="1" applyBorder="1"/>
    <xf numFmtId="187" fontId="7" fillId="0" borderId="0" xfId="0" applyNumberFormat="1" applyFont="1" applyFill="1" applyBorder="1"/>
    <xf numFmtId="14" fontId="0" fillId="0" borderId="0" xfId="0" applyNumberFormat="1" applyBorder="1"/>
    <xf numFmtId="1" fontId="7" fillId="0" borderId="2" xfId="1" applyNumberFormat="1" applyFont="1" applyFill="1" applyBorder="1"/>
    <xf numFmtId="187" fontId="20" fillId="0" borderId="0" xfId="3" applyNumberFormat="1" applyFont="1" applyFill="1" applyBorder="1" applyAlignment="1">
      <alignment horizontal="center" vertical="center"/>
    </xf>
    <xf numFmtId="189" fontId="20" fillId="0" borderId="6" xfId="0" applyNumberFormat="1" applyFont="1" applyBorder="1" applyAlignment="1">
      <alignment horizontal="center" vertical="center"/>
    </xf>
    <xf numFmtId="190" fontId="20" fillId="0" borderId="6" xfId="3" applyNumberFormat="1" applyFont="1" applyBorder="1" applyAlignment="1">
      <alignment horizontal="center" vertical="center"/>
    </xf>
    <xf numFmtId="191" fontId="20" fillId="0" borderId="6" xfId="3" applyNumberFormat="1" applyFont="1" applyBorder="1" applyAlignment="1">
      <alignment horizontal="center" vertical="center"/>
    </xf>
    <xf numFmtId="0" fontId="0" fillId="0" borderId="0" xfId="0" applyFont="1"/>
    <xf numFmtId="0" fontId="0" fillId="16" borderId="0" xfId="0" applyFont="1" applyFill="1"/>
    <xf numFmtId="0" fontId="0" fillId="16" borderId="15" xfId="0" applyFont="1" applyFill="1" applyBorder="1"/>
    <xf numFmtId="0" fontId="7" fillId="2" borderId="19" xfId="1" applyFont="1" applyFill="1" applyBorder="1"/>
    <xf numFmtId="0" fontId="25" fillId="16" borderId="7" xfId="1" applyFont="1" applyFill="1" applyBorder="1" applyAlignment="1">
      <alignment horizontal="center" vertical="center"/>
    </xf>
    <xf numFmtId="14" fontId="20" fillId="16" borderId="5" xfId="0" applyNumberFormat="1" applyFont="1" applyFill="1" applyBorder="1" applyAlignment="1">
      <alignment horizontal="center" vertical="center"/>
    </xf>
    <xf numFmtId="0" fontId="20" fillId="16" borderId="5" xfId="0" applyNumberFormat="1" applyFont="1" applyFill="1" applyBorder="1" applyAlignment="1">
      <alignment horizontal="center" vertical="center"/>
    </xf>
    <xf numFmtId="2" fontId="20" fillId="16" borderId="5" xfId="3" applyNumberFormat="1" applyFont="1" applyFill="1" applyBorder="1" applyAlignment="1">
      <alignment horizontal="center" vertical="center"/>
    </xf>
    <xf numFmtId="0" fontId="7" fillId="16" borderId="5" xfId="0" applyFont="1" applyFill="1" applyBorder="1" applyAlignment="1">
      <alignment horizontal="center"/>
    </xf>
    <xf numFmtId="164" fontId="20" fillId="16" borderId="5" xfId="3" applyNumberFormat="1" applyFont="1" applyFill="1" applyBorder="1" applyAlignment="1">
      <alignment horizontal="center" vertical="center"/>
    </xf>
    <xf numFmtId="179" fontId="20" fillId="16" borderId="5" xfId="3" applyNumberFormat="1" applyFont="1" applyFill="1" applyBorder="1" applyAlignment="1">
      <alignment horizontal="center" vertical="center"/>
    </xf>
    <xf numFmtId="0" fontId="0" fillId="16" borderId="20" xfId="0" applyFont="1" applyFill="1" applyBorder="1"/>
    <xf numFmtId="164" fontId="20" fillId="16" borderId="5" xfId="2" applyNumberFormat="1" applyFont="1" applyFill="1" applyBorder="1" applyAlignment="1">
      <alignment horizontal="center" vertical="center"/>
    </xf>
    <xf numFmtId="0" fontId="20" fillId="16" borderId="5" xfId="0" applyFont="1" applyFill="1" applyBorder="1" applyAlignment="1">
      <alignment horizontal="center" vertical="center"/>
    </xf>
    <xf numFmtId="3" fontId="20" fillId="16" borderId="5" xfId="0" applyNumberFormat="1" applyFont="1" applyFill="1" applyBorder="1" applyAlignment="1">
      <alignment horizontal="center" vertical="center"/>
    </xf>
    <xf numFmtId="164" fontId="20" fillId="16" borderId="5" xfId="0" applyNumberFormat="1" applyFont="1" applyFill="1" applyBorder="1" applyAlignment="1">
      <alignment horizontal="center" vertical="center"/>
    </xf>
    <xf numFmtId="164" fontId="20" fillId="16" borderId="8" xfId="0" applyNumberFormat="1" applyFont="1" applyFill="1" applyBorder="1" applyAlignment="1">
      <alignment vertical="center"/>
    </xf>
    <xf numFmtId="0" fontId="7" fillId="2" borderId="18" xfId="1" applyFont="1" applyFill="1" applyBorder="1"/>
    <xf numFmtId="14" fontId="20" fillId="16" borderId="6" xfId="0" applyNumberFormat="1" applyFont="1" applyFill="1" applyBorder="1" applyAlignment="1">
      <alignment horizontal="center" vertical="center"/>
    </xf>
    <xf numFmtId="0" fontId="20" fillId="16" borderId="6" xfId="0" applyNumberFormat="1" applyFont="1" applyFill="1" applyBorder="1" applyAlignment="1">
      <alignment horizontal="center" vertical="center"/>
    </xf>
    <xf numFmtId="2" fontId="20" fillId="16" borderId="6" xfId="3" applyNumberFormat="1" applyFont="1" applyFill="1" applyBorder="1" applyAlignment="1">
      <alignment horizontal="center" vertical="center"/>
    </xf>
    <xf numFmtId="0" fontId="7" fillId="16" borderId="6" xfId="0" applyFont="1" applyFill="1" applyBorder="1" applyAlignment="1">
      <alignment horizontal="center"/>
    </xf>
    <xf numFmtId="164" fontId="20" fillId="16" borderId="6" xfId="3" applyNumberFormat="1" applyFont="1" applyFill="1" applyBorder="1" applyAlignment="1">
      <alignment horizontal="center" vertical="center"/>
    </xf>
    <xf numFmtId="179" fontId="20" fillId="16" borderId="6" xfId="3" applyNumberFormat="1" applyFont="1" applyFill="1" applyBorder="1" applyAlignment="1">
      <alignment horizontal="center" vertical="center"/>
    </xf>
    <xf numFmtId="164" fontId="20" fillId="16" borderId="6" xfId="2" applyNumberFormat="1" applyFont="1" applyFill="1" applyBorder="1" applyAlignment="1">
      <alignment horizontal="center" vertical="center"/>
    </xf>
    <xf numFmtId="0" fontId="20" fillId="16" borderId="6" xfId="0" applyFont="1" applyFill="1" applyBorder="1" applyAlignment="1">
      <alignment horizontal="center" vertical="center"/>
    </xf>
    <xf numFmtId="171" fontId="20" fillId="16" borderId="6" xfId="0" applyNumberFormat="1" applyFont="1" applyFill="1" applyBorder="1" applyAlignment="1">
      <alignment horizontal="center" vertical="center"/>
    </xf>
    <xf numFmtId="3" fontId="20" fillId="16" borderId="6" xfId="0" applyNumberFormat="1" applyFont="1" applyFill="1" applyBorder="1" applyAlignment="1">
      <alignment horizontal="center" vertical="center"/>
    </xf>
    <xf numFmtId="164" fontId="20" fillId="16" borderId="6" xfId="0" applyNumberFormat="1" applyFont="1" applyFill="1" applyBorder="1" applyAlignment="1">
      <alignment horizontal="center" vertical="center"/>
    </xf>
    <xf numFmtId="168" fontId="20" fillId="16" borderId="6" xfId="0" applyNumberFormat="1" applyFont="1" applyFill="1" applyBorder="1" applyAlignment="1">
      <alignment horizontal="center" vertical="center"/>
    </xf>
    <xf numFmtId="0" fontId="25" fillId="16" borderId="21" xfId="1" applyFont="1" applyFill="1" applyBorder="1" applyAlignment="1">
      <alignment horizontal="center" vertical="center"/>
    </xf>
    <xf numFmtId="185" fontId="20" fillId="16" borderId="6" xfId="0" applyNumberFormat="1" applyFont="1" applyFill="1" applyBorder="1" applyAlignment="1">
      <alignment horizontal="center" vertical="center"/>
    </xf>
    <xf numFmtId="0" fontId="25" fillId="0" borderId="21" xfId="1" applyFont="1" applyBorder="1" applyAlignment="1">
      <alignment horizontal="center" vertical="center"/>
    </xf>
    <xf numFmtId="174" fontId="20" fillId="16" borderId="6" xfId="0" applyNumberFormat="1" applyFont="1" applyFill="1" applyBorder="1" applyAlignment="1">
      <alignment horizontal="center" vertical="center"/>
    </xf>
    <xf numFmtId="172" fontId="20" fillId="16" borderId="6" xfId="0" applyNumberFormat="1" applyFont="1" applyFill="1" applyBorder="1" applyAlignment="1">
      <alignment horizontal="center" vertical="center"/>
    </xf>
    <xf numFmtId="0" fontId="0" fillId="0" borderId="0" xfId="0" applyFont="1" applyBorder="1"/>
    <xf numFmtId="176" fontId="20" fillId="16" borderId="6" xfId="0" applyNumberFormat="1" applyFont="1" applyFill="1" applyBorder="1" applyAlignment="1">
      <alignment horizontal="center" vertical="center"/>
    </xf>
    <xf numFmtId="167" fontId="20" fillId="16" borderId="6" xfId="0" applyNumberFormat="1" applyFont="1" applyFill="1" applyBorder="1" applyAlignment="1">
      <alignment horizontal="center" vertical="center"/>
    </xf>
    <xf numFmtId="170" fontId="20" fillId="16" borderId="6" xfId="0" applyNumberFormat="1" applyFont="1" applyFill="1" applyBorder="1" applyAlignment="1">
      <alignment horizontal="center" vertical="center"/>
    </xf>
    <xf numFmtId="0" fontId="7" fillId="5" borderId="18" xfId="1" applyFont="1" applyFill="1" applyBorder="1"/>
    <xf numFmtId="175" fontId="20" fillId="16" borderId="6" xfId="0" applyNumberFormat="1" applyFont="1" applyFill="1" applyBorder="1" applyAlignment="1">
      <alignment horizontal="center" vertical="center"/>
    </xf>
    <xf numFmtId="0" fontId="7" fillId="11" borderId="18" xfId="1" applyFont="1" applyFill="1" applyBorder="1"/>
    <xf numFmtId="0" fontId="7" fillId="9" borderId="18" xfId="1" applyFont="1" applyFill="1" applyBorder="1"/>
    <xf numFmtId="0" fontId="7" fillId="6" borderId="18" xfId="1" applyFont="1" applyFill="1" applyBorder="1"/>
    <xf numFmtId="169" fontId="20" fillId="16" borderId="6" xfId="0" applyNumberFormat="1" applyFont="1" applyFill="1" applyBorder="1" applyAlignment="1">
      <alignment horizontal="center" vertical="center"/>
    </xf>
    <xf numFmtId="0" fontId="7" fillId="3" borderId="18" xfId="1" applyFont="1" applyFill="1" applyBorder="1"/>
    <xf numFmtId="166" fontId="20" fillId="16" borderId="6" xfId="0" applyNumberFormat="1" applyFont="1" applyFill="1" applyBorder="1" applyAlignment="1">
      <alignment horizontal="center" vertical="center"/>
    </xf>
    <xf numFmtId="178" fontId="20" fillId="16" borderId="6" xfId="0" applyNumberFormat="1" applyFont="1" applyFill="1" applyBorder="1" applyAlignment="1">
      <alignment horizontal="center" vertical="center"/>
    </xf>
    <xf numFmtId="177" fontId="20" fillId="16" borderId="6" xfId="0" applyNumberFormat="1" applyFont="1" applyFill="1" applyBorder="1" applyAlignment="1">
      <alignment horizontal="center" vertical="center"/>
    </xf>
    <xf numFmtId="0" fontId="7" fillId="14" borderId="18" xfId="0" applyFont="1" applyFill="1" applyBorder="1"/>
    <xf numFmtId="0" fontId="25" fillId="0" borderId="21" xfId="0" applyFont="1" applyBorder="1" applyAlignment="1">
      <alignment horizontal="center" vertical="center"/>
    </xf>
    <xf numFmtId="0" fontId="7" fillId="7" borderId="18" xfId="1" applyFont="1" applyFill="1" applyBorder="1"/>
    <xf numFmtId="0" fontId="7" fillId="8" borderId="18" xfId="1" applyFont="1" applyFill="1" applyBorder="1"/>
    <xf numFmtId="0" fontId="7" fillId="5" borderId="17" xfId="1" applyFont="1" applyFill="1" applyBorder="1"/>
    <xf numFmtId="0" fontId="25" fillId="16" borderId="22" xfId="1" applyFont="1" applyFill="1" applyBorder="1" applyAlignment="1">
      <alignment horizontal="center" vertical="center"/>
    </xf>
    <xf numFmtId="14" fontId="20" fillId="16" borderId="16" xfId="0" applyNumberFormat="1" applyFont="1" applyFill="1" applyBorder="1" applyAlignment="1">
      <alignment horizontal="center" vertical="center"/>
    </xf>
    <xf numFmtId="0" fontId="20" fillId="16" borderId="16" xfId="0" applyNumberFormat="1" applyFont="1" applyFill="1" applyBorder="1" applyAlignment="1">
      <alignment horizontal="center" vertical="center"/>
    </xf>
    <xf numFmtId="2" fontId="20" fillId="16" borderId="16" xfId="3" applyNumberFormat="1" applyFont="1" applyFill="1" applyBorder="1" applyAlignment="1">
      <alignment horizontal="center" vertical="center"/>
    </xf>
    <xf numFmtId="0" fontId="7" fillId="16" borderId="16" xfId="0" applyFont="1" applyFill="1" applyBorder="1" applyAlignment="1">
      <alignment horizontal="center"/>
    </xf>
    <xf numFmtId="164" fontId="20" fillId="16" borderId="16" xfId="3" applyNumberFormat="1" applyFont="1" applyFill="1" applyBorder="1" applyAlignment="1">
      <alignment horizontal="center" vertical="center"/>
    </xf>
    <xf numFmtId="179" fontId="20" fillId="16" borderId="16" xfId="3" applyNumberFormat="1" applyFont="1" applyFill="1" applyBorder="1" applyAlignment="1">
      <alignment horizontal="center" vertical="center"/>
    </xf>
    <xf numFmtId="164" fontId="20" fillId="16" borderId="16" xfId="2" applyNumberFormat="1" applyFont="1" applyFill="1" applyBorder="1" applyAlignment="1">
      <alignment horizontal="center" vertical="center"/>
    </xf>
    <xf numFmtId="0" fontId="20" fillId="16" borderId="16" xfId="0" applyFont="1" applyFill="1" applyBorder="1" applyAlignment="1">
      <alignment horizontal="center" vertical="center"/>
    </xf>
    <xf numFmtId="173" fontId="20" fillId="16" borderId="16" xfId="0" applyNumberFormat="1" applyFont="1" applyFill="1" applyBorder="1" applyAlignment="1">
      <alignment horizontal="center" vertical="center"/>
    </xf>
    <xf numFmtId="3" fontId="20" fillId="16" borderId="16" xfId="0" applyNumberFormat="1" applyFont="1" applyFill="1" applyBorder="1" applyAlignment="1">
      <alignment horizontal="center" vertical="center"/>
    </xf>
    <xf numFmtId="164" fontId="20" fillId="16" borderId="16" xfId="0" applyNumberFormat="1" applyFont="1" applyFill="1" applyBorder="1" applyAlignment="1">
      <alignment horizontal="center" vertical="center"/>
    </xf>
    <xf numFmtId="170" fontId="7" fillId="0" borderId="0" xfId="1" applyNumberFormat="1" applyFont="1" applyBorder="1"/>
    <xf numFmtId="167" fontId="7" fillId="0" borderId="0" xfId="1" applyNumberFormat="1" applyFont="1" applyBorder="1"/>
    <xf numFmtId="175" fontId="7" fillId="0" borderId="0" xfId="1" applyNumberFormat="1" applyFont="1" applyBorder="1"/>
    <xf numFmtId="171" fontId="7" fillId="0" borderId="0" xfId="1" applyNumberFormat="1" applyFont="1" applyBorder="1"/>
    <xf numFmtId="174" fontId="7" fillId="0" borderId="0" xfId="1" applyNumberFormat="1" applyFont="1" applyBorder="1"/>
    <xf numFmtId="0" fontId="7" fillId="6" borderId="0" xfId="1" applyFont="1" applyFill="1" applyBorder="1"/>
    <xf numFmtId="0" fontId="7" fillId="2" borderId="0" xfId="1" applyFont="1" applyFill="1" applyBorder="1"/>
    <xf numFmtId="0" fontId="7" fillId="5" borderId="0" xfId="1" applyFont="1" applyFill="1" applyBorder="1"/>
    <xf numFmtId="0" fontId="7" fillId="11" borderId="0" xfId="1" applyFont="1" applyFill="1" applyBorder="1"/>
    <xf numFmtId="0" fontId="7" fillId="9" borderId="0" xfId="1" applyFont="1" applyFill="1" applyBorder="1"/>
    <xf numFmtId="0" fontId="7" fillId="3" borderId="0" xfId="1" applyFont="1" applyFill="1" applyBorder="1"/>
    <xf numFmtId="0" fontId="7" fillId="14" borderId="0" xfId="0" applyFont="1" applyFill="1" applyBorder="1"/>
    <xf numFmtId="0" fontId="7" fillId="7" borderId="0" xfId="1" applyFont="1" applyFill="1" applyBorder="1"/>
    <xf numFmtId="0" fontId="7" fillId="8" borderId="0" xfId="1" applyFont="1" applyFill="1" applyBorder="1"/>
    <xf numFmtId="0" fontId="7" fillId="5" borderId="1" xfId="1" applyFont="1" applyFill="1" applyBorder="1"/>
    <xf numFmtId="172" fontId="7" fillId="0" borderId="0" xfId="1" applyNumberFormat="1" applyFont="1" applyBorder="1"/>
    <xf numFmtId="169" fontId="7" fillId="0" borderId="0" xfId="1" applyNumberFormat="1" applyFont="1" applyBorder="1"/>
    <xf numFmtId="168" fontId="7" fillId="0" borderId="0" xfId="1" applyNumberFormat="1" applyFont="1" applyBorder="1"/>
    <xf numFmtId="168" fontId="0" fillId="0" borderId="0" xfId="0" applyNumberFormat="1" applyBorder="1"/>
    <xf numFmtId="170" fontId="0" fillId="0" borderId="0" xfId="0" applyNumberFormat="1" applyBorder="1"/>
    <xf numFmtId="167" fontId="0" fillId="0" borderId="0" xfId="0" applyNumberFormat="1" applyBorder="1"/>
    <xf numFmtId="167" fontId="0" fillId="0" borderId="0" xfId="0" applyNumberFormat="1"/>
    <xf numFmtId="168" fontId="0" fillId="0" borderId="0" xfId="0" applyNumberFormat="1"/>
    <xf numFmtId="172" fontId="0" fillId="0" borderId="0" xfId="0" applyNumberFormat="1"/>
    <xf numFmtId="194" fontId="0" fillId="0" borderId="0" xfId="0" applyNumberFormat="1" applyFill="1"/>
    <xf numFmtId="193" fontId="0" fillId="0" borderId="0" xfId="0" applyNumberFormat="1" applyBorder="1"/>
    <xf numFmtId="178" fontId="0" fillId="0" borderId="0" xfId="0" applyNumberFormat="1" applyBorder="1"/>
    <xf numFmtId="177" fontId="0" fillId="0" borderId="0" xfId="0" applyNumberFormat="1" applyBorder="1"/>
    <xf numFmtId="175" fontId="0" fillId="0" borderId="0" xfId="0" applyNumberFormat="1" applyBorder="1"/>
    <xf numFmtId="172" fontId="0" fillId="0" borderId="0" xfId="0" applyNumberFormat="1" applyBorder="1"/>
    <xf numFmtId="195" fontId="0" fillId="0" borderId="0" xfId="0" applyNumberFormat="1" applyFill="1" applyBorder="1"/>
    <xf numFmtId="196" fontId="20" fillId="0" borderId="0" xfId="3" applyNumberFormat="1" applyFont="1" applyFill="1" applyBorder="1" applyAlignment="1">
      <alignment horizontal="right"/>
    </xf>
    <xf numFmtId="167" fontId="0" fillId="0" borderId="1" xfId="0" applyNumberFormat="1" applyBorder="1"/>
    <xf numFmtId="173" fontId="0" fillId="0" borderId="1" xfId="0" applyNumberFormat="1" applyBorder="1"/>
    <xf numFmtId="170" fontId="0" fillId="0" borderId="1" xfId="0" applyNumberFormat="1" applyBorder="1"/>
    <xf numFmtId="170" fontId="7" fillId="0" borderId="1" xfId="1" applyNumberFormat="1" applyFont="1" applyBorder="1"/>
    <xf numFmtId="197" fontId="7" fillId="0" borderId="0" xfId="1" applyNumberFormat="1" applyFont="1" applyFill="1" applyBorder="1"/>
    <xf numFmtId="197" fontId="7" fillId="0" borderId="0" xfId="1" applyNumberFormat="1" applyFont="1" applyBorder="1"/>
    <xf numFmtId="185" fontId="0" fillId="0" borderId="0" xfId="0" applyNumberFormat="1"/>
    <xf numFmtId="181" fontId="7" fillId="0" borderId="0" xfId="1" applyNumberFormat="1" applyFont="1" applyFill="1" applyBorder="1"/>
    <xf numFmtId="180" fontId="7" fillId="0" borderId="0" xfId="1" applyNumberFormat="1" applyFont="1" applyFill="1" applyBorder="1"/>
    <xf numFmtId="198" fontId="7" fillId="0" borderId="0" xfId="1" applyNumberFormat="1" applyFont="1" applyFill="1" applyBorder="1"/>
    <xf numFmtId="199" fontId="0" fillId="0" borderId="0" xfId="0" applyNumberFormat="1"/>
    <xf numFmtId="188" fontId="7" fillId="0" borderId="0" xfId="1" applyNumberFormat="1" applyFont="1" applyBorder="1"/>
    <xf numFmtId="184" fontId="0" fillId="0" borderId="0" xfId="0" applyNumberFormat="1" applyFill="1" applyBorder="1"/>
    <xf numFmtId="200" fontId="0" fillId="0" borderId="0" xfId="0" applyNumberFormat="1" applyFill="1" applyBorder="1"/>
    <xf numFmtId="200" fontId="0" fillId="0" borderId="0" xfId="0" applyNumberFormat="1" applyBorder="1"/>
    <xf numFmtId="197" fontId="0" fillId="0" borderId="0" xfId="0" applyNumberFormat="1" applyFill="1" applyBorder="1"/>
    <xf numFmtId="188" fontId="0" fillId="0" borderId="0" xfId="0" applyNumberFormat="1" applyBorder="1"/>
    <xf numFmtId="200" fontId="0" fillId="0" borderId="1" xfId="0" applyNumberFormat="1" applyBorder="1"/>
    <xf numFmtId="198" fontId="7" fillId="0" borderId="0" xfId="1" applyNumberFormat="1" applyFont="1" applyBorder="1"/>
    <xf numFmtId="197" fontId="0" fillId="0" borderId="0" xfId="0" applyNumberFormat="1" applyBorder="1"/>
    <xf numFmtId="187" fontId="20" fillId="0" borderId="0" xfId="3" applyNumberFormat="1" applyFont="1" applyFill="1" applyBorder="1" applyAlignment="1">
      <alignment horizontal="right"/>
    </xf>
    <xf numFmtId="187" fontId="20" fillId="0" borderId="1" xfId="3" applyNumberFormat="1" applyFont="1" applyFill="1" applyBorder="1" applyAlignment="1">
      <alignment horizontal="center" vertical="center"/>
    </xf>
    <xf numFmtId="194" fontId="0" fillId="0" borderId="0" xfId="0" applyNumberFormat="1" applyFill="1" applyBorder="1"/>
    <xf numFmtId="199" fontId="0" fillId="0" borderId="0" xfId="0" applyNumberFormat="1" applyBorder="1"/>
    <xf numFmtId="185" fontId="0" fillId="0" borderId="0" xfId="0" applyNumberFormat="1" applyBorder="1"/>
    <xf numFmtId="173" fontId="0" fillId="0" borderId="0" xfId="0" applyNumberFormat="1" applyBorder="1"/>
    <xf numFmtId="14" fontId="3" fillId="0" borderId="11" xfId="0" applyNumberFormat="1" applyFont="1" applyBorder="1"/>
    <xf numFmtId="14" fontId="3" fillId="0" borderId="2" xfId="0" applyNumberFormat="1" applyFont="1" applyBorder="1"/>
    <xf numFmtId="14" fontId="3" fillId="0" borderId="9" xfId="0" applyNumberFormat="1" applyFont="1" applyBorder="1"/>
    <xf numFmtId="0" fontId="0" fillId="0" borderId="3" xfId="0" applyFill="1" applyBorder="1"/>
    <xf numFmtId="0" fontId="0" fillId="0" borderId="3" xfId="0" applyFill="1" applyBorder="1" applyAlignment="1">
      <alignment horizontal="center" vertical="center"/>
    </xf>
    <xf numFmtId="0" fontId="7" fillId="0" borderId="3" xfId="1" applyFont="1" applyFill="1" applyBorder="1"/>
    <xf numFmtId="0" fontId="0" fillId="6" borderId="5" xfId="0" applyFill="1" applyBorder="1" applyAlignment="1">
      <alignment horizontal="center" vertical="center"/>
    </xf>
    <xf numFmtId="0" fontId="2" fillId="18" borderId="3" xfId="0" applyFont="1" applyFill="1" applyBorder="1"/>
    <xf numFmtId="181" fontId="20" fillId="17" borderId="6" xfId="0" applyNumberFormat="1" applyFont="1" applyFill="1" applyBorder="1" applyAlignment="1">
      <alignment horizontal="center" vertical="center"/>
    </xf>
    <xf numFmtId="180" fontId="20" fillId="0" borderId="6" xfId="0" applyNumberFormat="1" applyFont="1" applyFill="1" applyBorder="1" applyAlignment="1">
      <alignment horizontal="center" vertical="center"/>
    </xf>
    <xf numFmtId="183" fontId="20" fillId="17" borderId="6" xfId="0" applyNumberFormat="1" applyFont="1" applyFill="1" applyBorder="1" applyAlignment="1">
      <alignment horizontal="center" vertical="center"/>
    </xf>
    <xf numFmtId="183" fontId="20" fillId="19" borderId="6" xfId="0" applyNumberFormat="1" applyFont="1" applyFill="1" applyBorder="1" applyAlignment="1">
      <alignment horizontal="center" vertical="center"/>
    </xf>
    <xf numFmtId="201" fontId="20" fillId="17" borderId="6" xfId="0" applyNumberFormat="1" applyFont="1" applyFill="1" applyBorder="1" applyAlignment="1">
      <alignment horizontal="center" vertical="center"/>
    </xf>
    <xf numFmtId="192" fontId="20" fillId="19" borderId="6" xfId="0" applyNumberFormat="1" applyFont="1" applyFill="1" applyBorder="1" applyAlignment="1">
      <alignment horizontal="center" vertical="center"/>
    </xf>
    <xf numFmtId="182" fontId="20" fillId="19" borderId="6" xfId="0" applyNumberFormat="1" applyFont="1" applyFill="1" applyBorder="1" applyAlignment="1">
      <alignment horizontal="center" vertical="center"/>
    </xf>
    <xf numFmtId="0" fontId="23" fillId="20" borderId="18" xfId="0" applyFont="1" applyFill="1" applyBorder="1" applyAlignment="1">
      <alignment horizontal="center" vertical="center"/>
    </xf>
    <xf numFmtId="0" fontId="0" fillId="17" borderId="3" xfId="0" applyFill="1" applyBorder="1" applyAlignment="1">
      <alignment horizontal="center" vertical="center"/>
    </xf>
    <xf numFmtId="0" fontId="30" fillId="18" borderId="3" xfId="0" applyFont="1" applyFill="1" applyBorder="1" applyAlignment="1">
      <alignment horizontal="center"/>
    </xf>
    <xf numFmtId="0" fontId="13" fillId="0" borderId="3" xfId="0" applyFont="1" applyBorder="1"/>
    <xf numFmtId="187" fontId="15" fillId="0" borderId="3" xfId="1" applyNumberFormat="1" applyFont="1" applyFill="1" applyBorder="1"/>
    <xf numFmtId="187" fontId="13" fillId="0" borderId="3" xfId="0" applyNumberFormat="1" applyFont="1" applyBorder="1"/>
    <xf numFmtId="0" fontId="13" fillId="17" borderId="3" xfId="0" applyFont="1" applyFill="1" applyBorder="1"/>
    <xf numFmtId="187" fontId="15" fillId="17" borderId="3" xfId="1" applyNumberFormat="1" applyFont="1" applyFill="1" applyBorder="1"/>
    <xf numFmtId="187" fontId="13" fillId="17" borderId="3" xfId="0" applyNumberFormat="1" applyFont="1" applyFill="1" applyBorder="1"/>
    <xf numFmtId="0" fontId="24" fillId="12" borderId="3" xfId="0" applyFont="1" applyFill="1" applyBorder="1" applyAlignment="1">
      <alignment horizontal="center" vertical="center" wrapText="1"/>
    </xf>
    <xf numFmtId="173" fontId="20" fillId="16" borderId="5" xfId="0" applyNumberFormat="1" applyFont="1" applyFill="1" applyBorder="1" applyAlignment="1">
      <alignment horizontal="center" vertical="center"/>
    </xf>
    <xf numFmtId="0" fontId="24" fillId="12" borderId="5" xfId="0" applyFont="1" applyFill="1" applyBorder="1" applyAlignment="1">
      <alignment horizontal="center" vertical="center" wrapText="1"/>
    </xf>
    <xf numFmtId="0" fontId="24" fillId="12" borderId="3" xfId="0" applyFont="1" applyFill="1" applyBorder="1" applyAlignment="1">
      <alignment horizontal="center" vertical="center"/>
    </xf>
    <xf numFmtId="0" fontId="31" fillId="0" borderId="6" xfId="1" applyFont="1" applyBorder="1" applyAlignment="1">
      <alignment horizontal="center" vertical="center"/>
    </xf>
    <xf numFmtId="0" fontId="31" fillId="16" borderId="6" xfId="1" applyFont="1" applyFill="1" applyBorder="1" applyAlignment="1">
      <alignment horizontal="center" vertical="center"/>
    </xf>
    <xf numFmtId="0" fontId="31" fillId="16" borderId="23" xfId="1" applyFont="1" applyFill="1" applyBorder="1" applyAlignment="1">
      <alignment horizontal="center" vertical="center"/>
    </xf>
    <xf numFmtId="0" fontId="25" fillId="0" borderId="24" xfId="1" applyFont="1" applyBorder="1" applyAlignment="1">
      <alignment horizontal="center" vertical="center"/>
    </xf>
    <xf numFmtId="0" fontId="25" fillId="16" borderId="24" xfId="1" applyFont="1" applyFill="1" applyBorder="1" applyAlignment="1">
      <alignment horizontal="center" vertical="center"/>
    </xf>
    <xf numFmtId="0" fontId="31" fillId="16" borderId="14" xfId="1" applyFont="1" applyFill="1" applyBorder="1" applyAlignment="1">
      <alignment horizontal="center" vertical="center"/>
    </xf>
    <xf numFmtId="0" fontId="32" fillId="21" borderId="3" xfId="0" applyFont="1" applyFill="1" applyBorder="1" applyAlignment="1">
      <alignment horizontal="center"/>
    </xf>
    <xf numFmtId="0" fontId="32" fillId="21" borderId="3" xfId="0" applyFont="1" applyFill="1" applyBorder="1" applyAlignment="1">
      <alignment horizontal="center" vertical="center"/>
    </xf>
    <xf numFmtId="0" fontId="33" fillId="0" borderId="3" xfId="0" applyFont="1" applyFill="1" applyBorder="1" applyAlignment="1">
      <alignment horizontal="center" vertical="center"/>
    </xf>
    <xf numFmtId="187" fontId="34" fillId="0" borderId="3" xfId="0" applyNumberFormat="1" applyFont="1" applyBorder="1"/>
    <xf numFmtId="0" fontId="33" fillId="22" borderId="3" xfId="0" applyFont="1" applyFill="1" applyBorder="1" applyAlignment="1">
      <alignment horizontal="center" vertical="center"/>
    </xf>
    <xf numFmtId="187" fontId="34" fillId="22" borderId="3" xfId="0" applyNumberFormat="1" applyFont="1" applyFill="1" applyBorder="1"/>
    <xf numFmtId="0" fontId="34" fillId="0" borderId="0" xfId="0" applyFont="1"/>
    <xf numFmtId="186" fontId="34" fillId="0" borderId="0" xfId="0" applyNumberFormat="1" applyFont="1"/>
    <xf numFmtId="0" fontId="32" fillId="18" borderId="3" xfId="0" applyFont="1" applyFill="1" applyBorder="1" applyAlignment="1">
      <alignment horizontal="center"/>
    </xf>
    <xf numFmtId="0" fontId="27" fillId="15" borderId="0" xfId="0" applyFont="1" applyFill="1" applyAlignment="1">
      <alignment horizontal="center"/>
    </xf>
    <xf numFmtId="0" fontId="0" fillId="6" borderId="7" xfId="0" applyFill="1" applyBorder="1" applyAlignment="1">
      <alignment horizontal="center" vertical="center"/>
    </xf>
    <xf numFmtId="0" fontId="0" fillId="6" borderId="5" xfId="0" applyFill="1" applyBorder="1" applyAlignment="1">
      <alignment horizontal="center" vertical="center"/>
    </xf>
  </cellXfs>
  <cellStyles count="6">
    <cellStyle name="Collegamento ipertestuale" xfId="1" builtinId="8"/>
    <cellStyle name="Migliaia" xfId="3" builtinId="3"/>
    <cellStyle name="Normale" xfId="0" builtinId="0"/>
    <cellStyle name="Normale 2" xfId="2" xr:uid="{182BD941-FAC8-D146-AEE5-89AA706E20B6}"/>
    <cellStyle name="Percentuale" xfId="4" builtinId="5"/>
    <cellStyle name="Valuta" xfId="5" builtinId="4"/>
  </cellStyles>
  <dxfs count="56">
    <dxf>
      <font>
        <b val="0"/>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6"/>
        <color rgb="FF1B1B1B"/>
        <name val="Times Roman"/>
        <scheme val="none"/>
      </font>
      <numFmt numFmtId="0" formatCode="General"/>
      <fill>
        <patternFill patternType="solid">
          <fgColor indexed="64"/>
          <bgColor theme="4" tint="0.5999938962981048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6"/>
        <color theme="1"/>
        <name val="Times Roman"/>
        <scheme val="none"/>
      </font>
      <numFmt numFmtId="165" formatCode="0.000000"/>
    </dxf>
    <dxf>
      <font>
        <b val="0"/>
        <i val="0"/>
        <strike val="0"/>
        <condense val="0"/>
        <extend val="0"/>
        <outline val="0"/>
        <shadow val="0"/>
        <u val="none"/>
        <vertAlign val="baseline"/>
        <sz val="16"/>
        <color theme="1"/>
        <name val="Times Roman"/>
        <scheme val="none"/>
      </font>
      <numFmt numFmtId="165" formatCode="0.000000"/>
    </dxf>
    <dxf>
      <font>
        <b val="0"/>
        <i val="0"/>
        <strike val="0"/>
        <condense val="0"/>
        <extend val="0"/>
        <outline val="0"/>
        <shadow val="0"/>
        <u val="none"/>
        <vertAlign val="baseline"/>
        <sz val="16"/>
        <color theme="1"/>
        <name val="Times Roman"/>
        <scheme val="none"/>
      </font>
    </dxf>
    <dxf>
      <font>
        <b val="0"/>
        <i val="0"/>
        <strike val="0"/>
        <condense val="0"/>
        <extend val="0"/>
        <outline val="0"/>
        <shadow val="0"/>
        <u val="none"/>
        <vertAlign val="baseline"/>
        <sz val="16"/>
        <color theme="1"/>
        <name val="Times Roman"/>
        <scheme val="none"/>
      </font>
      <numFmt numFmtId="165" formatCode="0.000000"/>
    </dxf>
    <dxf>
      <font>
        <b val="0"/>
        <i val="0"/>
        <strike val="0"/>
        <condense val="0"/>
        <extend val="0"/>
        <outline val="0"/>
        <shadow val="0"/>
        <u val="none"/>
        <vertAlign val="baseline"/>
        <sz val="16"/>
        <color theme="1"/>
        <name val="Times Roman"/>
        <scheme val="none"/>
      </font>
    </dxf>
    <dxf>
      <font>
        <b val="0"/>
        <i val="0"/>
        <strike val="0"/>
        <condense val="0"/>
        <extend val="0"/>
        <outline val="0"/>
        <shadow val="0"/>
        <u val="none"/>
        <vertAlign val="baseline"/>
        <sz val="16"/>
        <color theme="1"/>
        <name val="Times Roman"/>
        <scheme val="none"/>
      </font>
      <numFmt numFmtId="165" formatCode="0.000000"/>
    </dxf>
    <dxf>
      <font>
        <b val="0"/>
        <i val="0"/>
        <strike val="0"/>
        <condense val="0"/>
        <extend val="0"/>
        <outline val="0"/>
        <shadow val="0"/>
        <u val="none"/>
        <vertAlign val="baseline"/>
        <sz val="16"/>
        <color theme="1"/>
        <name val="Times Roman"/>
        <scheme val="none"/>
      </font>
    </dxf>
    <dxf>
      <font>
        <b val="0"/>
        <i val="0"/>
        <strike val="0"/>
        <condense val="0"/>
        <extend val="0"/>
        <outline val="0"/>
        <shadow val="0"/>
        <u val="none"/>
        <vertAlign val="baseline"/>
        <sz val="16"/>
        <color theme="1"/>
        <name val="Times Roman"/>
        <scheme val="none"/>
      </font>
      <numFmt numFmtId="165" formatCode="0.000000"/>
    </dxf>
    <dxf>
      <font>
        <b val="0"/>
        <i val="0"/>
        <strike val="0"/>
        <condense val="0"/>
        <extend val="0"/>
        <outline val="0"/>
        <shadow val="0"/>
        <u val="none"/>
        <vertAlign val="baseline"/>
        <sz val="16"/>
        <color theme="1"/>
        <name val="Times Roman"/>
        <scheme val="none"/>
      </font>
    </dxf>
    <dxf>
      <font>
        <b val="0"/>
        <i val="0"/>
        <strike val="0"/>
        <condense val="0"/>
        <extend val="0"/>
        <outline val="0"/>
        <shadow val="0"/>
        <u val="none"/>
        <vertAlign val="baseline"/>
        <sz val="16"/>
        <color theme="1"/>
        <name val="Times Roman"/>
        <scheme val="none"/>
      </font>
      <numFmt numFmtId="165" formatCode="0.000000"/>
    </dxf>
    <dxf>
      <font>
        <b val="0"/>
        <i val="0"/>
        <strike val="0"/>
        <condense val="0"/>
        <extend val="0"/>
        <outline val="0"/>
        <shadow val="0"/>
        <u val="none"/>
        <vertAlign val="baseline"/>
        <sz val="16"/>
        <color theme="1"/>
        <name val="Times Roman"/>
        <scheme val="none"/>
      </font>
    </dxf>
    <dxf>
      <font>
        <b val="0"/>
        <i val="0"/>
        <strike val="0"/>
        <condense val="0"/>
        <extend val="0"/>
        <outline val="0"/>
        <shadow val="0"/>
        <u val="none"/>
        <vertAlign val="baseline"/>
        <sz val="16"/>
        <color theme="1"/>
        <name val="Times Roman"/>
        <scheme val="none"/>
      </font>
      <numFmt numFmtId="165" formatCode="0.000000"/>
    </dxf>
    <dxf>
      <font>
        <b val="0"/>
        <i val="0"/>
        <strike val="0"/>
        <condense val="0"/>
        <extend val="0"/>
        <outline val="0"/>
        <shadow val="0"/>
        <u val="none"/>
        <vertAlign val="baseline"/>
        <sz val="16"/>
        <color theme="1"/>
        <name val="Times Roman"/>
        <scheme val="none"/>
      </font>
    </dxf>
    <dxf>
      <font>
        <b val="0"/>
        <i val="0"/>
        <strike val="0"/>
        <condense val="0"/>
        <extend val="0"/>
        <outline val="0"/>
        <shadow val="0"/>
        <u val="none"/>
        <vertAlign val="baseline"/>
        <sz val="16"/>
        <color theme="1"/>
        <name val="Times Roman"/>
        <scheme val="none"/>
      </font>
      <numFmt numFmtId="165" formatCode="0.000000"/>
    </dxf>
    <dxf>
      <font>
        <b val="0"/>
        <i val="0"/>
        <strike val="0"/>
        <condense val="0"/>
        <extend val="0"/>
        <outline val="0"/>
        <shadow val="0"/>
        <u val="none"/>
        <vertAlign val="baseline"/>
        <sz val="16"/>
        <color theme="1"/>
        <name val="Times Roman"/>
        <scheme val="none"/>
      </font>
    </dxf>
    <dxf>
      <font>
        <b val="0"/>
        <i val="0"/>
        <strike val="0"/>
        <condense val="0"/>
        <extend val="0"/>
        <outline val="0"/>
        <shadow val="0"/>
        <u val="none"/>
        <vertAlign val="baseline"/>
        <sz val="16"/>
        <color theme="1"/>
        <name val="Times Roman"/>
        <scheme val="none"/>
      </font>
      <numFmt numFmtId="165" formatCode="0.000000"/>
    </dxf>
    <dxf>
      <font>
        <b val="0"/>
        <i val="0"/>
        <strike val="0"/>
        <condense val="0"/>
        <extend val="0"/>
        <outline val="0"/>
        <shadow val="0"/>
        <u val="none"/>
        <vertAlign val="baseline"/>
        <sz val="16"/>
        <color theme="1"/>
        <name val="Times Roman"/>
        <scheme val="none"/>
      </font>
    </dxf>
    <dxf>
      <font>
        <b val="0"/>
        <i val="0"/>
        <strike val="0"/>
        <condense val="0"/>
        <extend val="0"/>
        <outline val="0"/>
        <shadow val="0"/>
        <u val="none"/>
        <vertAlign val="baseline"/>
        <sz val="16"/>
        <color theme="1"/>
        <name val="Times Roman"/>
        <scheme val="none"/>
      </font>
      <numFmt numFmtId="165" formatCode="0.000000"/>
    </dxf>
    <dxf>
      <font>
        <b val="0"/>
        <i val="0"/>
        <strike val="0"/>
        <condense val="0"/>
        <extend val="0"/>
        <outline val="0"/>
        <shadow val="0"/>
        <u val="none"/>
        <vertAlign val="baseline"/>
        <sz val="16"/>
        <color theme="1"/>
        <name val="Times Roman"/>
        <scheme val="none"/>
      </font>
    </dxf>
    <dxf>
      <font>
        <b val="0"/>
        <i val="0"/>
        <strike val="0"/>
        <condense val="0"/>
        <extend val="0"/>
        <outline val="0"/>
        <shadow val="0"/>
        <u val="none"/>
        <vertAlign val="baseline"/>
        <sz val="16"/>
        <color theme="1"/>
        <name val="Times Roman"/>
        <scheme val="none"/>
      </font>
      <numFmt numFmtId="165" formatCode="0.000000"/>
    </dxf>
    <dxf>
      <font>
        <b val="0"/>
        <i val="0"/>
        <strike val="0"/>
        <condense val="0"/>
        <extend val="0"/>
        <outline val="0"/>
        <shadow val="0"/>
        <u val="none"/>
        <vertAlign val="baseline"/>
        <sz val="16"/>
        <color theme="1"/>
        <name val="Times Roman"/>
        <scheme val="none"/>
      </font>
    </dxf>
    <dxf>
      <font>
        <b val="0"/>
        <i val="0"/>
        <strike val="0"/>
        <condense val="0"/>
        <extend val="0"/>
        <outline val="0"/>
        <shadow val="0"/>
        <u val="none"/>
        <vertAlign val="baseline"/>
        <sz val="16"/>
        <color theme="1"/>
        <name val="Times Roman"/>
        <scheme val="none"/>
      </font>
      <numFmt numFmtId="165" formatCode="0.000000"/>
    </dxf>
    <dxf>
      <font>
        <b val="0"/>
        <i val="0"/>
        <strike val="0"/>
        <condense val="0"/>
        <extend val="0"/>
        <outline val="0"/>
        <shadow val="0"/>
        <u val="none"/>
        <vertAlign val="baseline"/>
        <sz val="16"/>
        <color rgb="FF1B1B1B"/>
        <name val="Times Roman"/>
        <scheme val="none"/>
      </font>
      <fill>
        <patternFill patternType="solid">
          <fgColor indexed="64"/>
          <bgColor theme="4" tint="0.59999389629810485"/>
        </patternFill>
      </fill>
      <alignment horizontal="center" vertical="center" textRotation="0" wrapText="0" indent="0" justifyLastLine="0" shrinkToFit="0" readingOrder="0"/>
      <border diagonalUp="0" diagonalDown="0" outline="0">
        <left/>
        <right/>
        <top/>
        <bottom/>
      </border>
    </dxf>
    <dxf>
      <font>
        <b/>
        <i val="0"/>
        <strike val="0"/>
        <condense val="0"/>
        <extend val="0"/>
        <outline val="0"/>
        <shadow val="0"/>
        <u val="none"/>
        <vertAlign val="baseline"/>
        <sz val="16"/>
        <color rgb="FF1B1B1B"/>
        <name val="Times Roman"/>
        <scheme val="none"/>
      </font>
      <numFmt numFmtId="0" formatCode="General"/>
      <fill>
        <patternFill patternType="solid">
          <fgColor indexed="64"/>
          <bgColor theme="4"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Times Roman"/>
        <scheme val="none"/>
      </font>
    </dxf>
    <dxf>
      <border>
        <bottom style="thin">
          <color indexed="64"/>
        </bottom>
      </border>
    </dxf>
    <dxf>
      <font>
        <b val="0"/>
        <i val="0"/>
        <strike val="0"/>
        <condense val="0"/>
        <extend val="0"/>
        <outline val="0"/>
        <shadow val="0"/>
        <u val="none"/>
        <vertAlign val="baseline"/>
        <sz val="14"/>
        <color theme="1"/>
        <name val="-apple-system-font"/>
        <scheme val="none"/>
      </font>
      <fill>
        <patternFill patternType="solid">
          <fgColor indexed="64"/>
          <bgColor theme="4" tint="0.59999389629810485"/>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2" tint="-0.24994659260841701"/>
        </patternFill>
      </fill>
    </dxf>
    <dxf>
      <fill>
        <patternFill>
          <bgColor theme="2" tint="-0.24994659260841701"/>
        </patternFill>
      </fill>
    </dxf>
    <dxf>
      <font>
        <u val="none"/>
      </font>
      <fill>
        <patternFill>
          <bgColor theme="2" tint="-0.2499465926084170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0.8"/>
        <color rgb="FF1B1B1B"/>
        <name val="-apple-system-font"/>
        <scheme val="none"/>
      </font>
    </dxf>
    <dxf>
      <font>
        <b/>
        <i val="0"/>
        <strike val="0"/>
        <condense val="0"/>
        <extend val="0"/>
        <outline val="0"/>
        <shadow val="0"/>
        <u val="none"/>
        <vertAlign val="baseline"/>
        <sz val="10.8"/>
        <color rgb="FF1B1B1B"/>
        <name val="-apple-system-font"/>
        <scheme val="none"/>
      </font>
    </dxf>
    <dxf>
      <font>
        <b val="0"/>
        <i val="0"/>
        <strike val="0"/>
        <condense val="0"/>
        <extend val="0"/>
        <outline val="0"/>
        <shadow val="0"/>
        <u val="none"/>
        <vertAlign val="baseline"/>
        <sz val="10.8"/>
        <color rgb="FF1B1B1B"/>
        <name val="-apple-system-font"/>
        <scheme val="none"/>
      </font>
    </dxf>
    <dxf>
      <font>
        <b/>
        <i val="0"/>
        <strike val="0"/>
        <condense val="0"/>
        <extend val="0"/>
        <outline val="0"/>
        <shadow val="0"/>
        <u val="none"/>
        <vertAlign val="baseline"/>
        <sz val="10.8"/>
        <color rgb="FF1B1B1B"/>
        <name val="-apple-system-font"/>
        <scheme val="none"/>
      </font>
    </dxf>
    <dxf>
      <font>
        <b val="0"/>
        <i val="0"/>
        <strike val="0"/>
        <condense val="0"/>
        <extend val="0"/>
        <outline val="0"/>
        <shadow val="0"/>
        <u val="none"/>
        <vertAlign val="baseline"/>
        <sz val="10.8"/>
        <color rgb="FF1B1B1B"/>
        <name val="-apple-system-font"/>
        <scheme val="none"/>
      </font>
    </dxf>
    <dxf>
      <font>
        <b/>
        <i val="0"/>
        <strike val="0"/>
        <condense val="0"/>
        <extend val="0"/>
        <outline val="0"/>
        <shadow val="0"/>
        <u val="none"/>
        <vertAlign val="baseline"/>
        <sz val="10.8"/>
        <color rgb="FF1B1B1B"/>
        <name val="-apple-system-font"/>
        <scheme val="none"/>
      </font>
    </dxf>
    <dxf>
      <font>
        <b val="0"/>
        <i val="0"/>
        <strike val="0"/>
        <condense val="0"/>
        <extend val="0"/>
        <outline val="0"/>
        <shadow val="0"/>
        <u val="none"/>
        <vertAlign val="baseline"/>
        <sz val="10.8"/>
        <color rgb="FF1B1B1B"/>
        <name val="-apple-system-font"/>
        <scheme val="none"/>
      </font>
    </dxf>
    <dxf>
      <font>
        <b/>
        <i val="0"/>
        <strike val="0"/>
        <condense val="0"/>
        <extend val="0"/>
        <outline val="0"/>
        <shadow val="0"/>
        <u val="none"/>
        <vertAlign val="baseline"/>
        <sz val="10.8"/>
        <color rgb="FF1B1B1B"/>
        <name val="-apple-system-font"/>
        <scheme val="none"/>
      </font>
    </dxf>
    <dxf>
      <font>
        <b val="0"/>
        <i val="0"/>
        <strike val="0"/>
        <condense val="0"/>
        <extend val="0"/>
        <outline val="0"/>
        <shadow val="0"/>
        <u val="none"/>
        <vertAlign val="baseline"/>
        <sz val="10.8"/>
        <color rgb="FF1B1B1B"/>
        <name val="-apple-system-font"/>
        <scheme val="none"/>
      </font>
    </dxf>
    <dxf>
      <font>
        <b/>
        <i val="0"/>
        <strike val="0"/>
        <condense val="0"/>
        <extend val="0"/>
        <outline val="0"/>
        <shadow val="0"/>
        <u val="none"/>
        <vertAlign val="baseline"/>
        <sz val="10.8"/>
        <color rgb="FF1B1B1B"/>
        <name val="-apple-system-font"/>
        <scheme val="none"/>
      </font>
    </dxf>
    <dxf>
      <font>
        <b val="0"/>
        <i val="0"/>
        <strike val="0"/>
        <condense val="0"/>
        <extend val="0"/>
        <outline val="0"/>
        <shadow val="0"/>
        <u/>
        <vertAlign val="baseline"/>
        <sz val="12"/>
        <color theme="1"/>
        <name val="Calibri"/>
        <family val="2"/>
        <scheme val="minor"/>
      </font>
      <fill>
        <patternFill patternType="solid">
          <fgColor indexed="64"/>
          <bgColor theme="4" tint="0.59999389629810485"/>
        </patternFill>
      </fill>
    </dxf>
    <dxf>
      <font>
        <b/>
        <i val="0"/>
        <strike val="0"/>
        <condense val="0"/>
        <extend val="0"/>
        <outline val="0"/>
        <shadow val="0"/>
        <u val="none"/>
        <vertAlign val="baseline"/>
        <sz val="10.8"/>
        <color rgb="FF1B1B1B"/>
        <name val="-apple-system-font"/>
        <scheme val="none"/>
      </font>
    </dxf>
    <dxf>
      <font>
        <b val="0"/>
        <i val="0"/>
        <strike val="0"/>
        <condense val="0"/>
        <extend val="0"/>
        <outline val="0"/>
        <shadow val="0"/>
        <u val="none"/>
        <vertAlign val="baseline"/>
        <sz val="10.8"/>
        <color rgb="FF1B1B1B"/>
        <name val="-apple-system-font"/>
        <scheme val="none"/>
      </font>
    </dxf>
    <dxf>
      <font>
        <b/>
        <i val="0"/>
        <strike val="0"/>
        <condense val="0"/>
        <extend val="0"/>
        <outline val="0"/>
        <shadow val="0"/>
        <u val="none"/>
        <vertAlign val="baseline"/>
        <sz val="10.8"/>
        <color rgb="FF1B1B1B"/>
        <name val="-apple-system-font"/>
        <scheme val="none"/>
      </font>
    </dxf>
  </dxfs>
  <tableStyles count="0" defaultTableStyle="TableStyleMedium2" defaultPivotStyle="PivotStyleLight16"/>
  <colors>
    <mruColors>
      <color rgb="FFFF989E"/>
      <color rgb="FFFFC7CE"/>
      <color rgb="FFE6B7AF"/>
      <color rgb="FFFF78FF"/>
      <color rgb="FF40D9B0"/>
      <color rgb="FFF9DB8F"/>
      <color rgb="FFA9A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Array" Target="richData/rdarray.xml"/><Relationship Id="rId5" Type="http://schemas.openxmlformats.org/officeDocument/2006/relationships/theme" Target="theme/theme1.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No. of exclusions announced, by year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scatterChart>
        <c:scatterStyle val="lineMarker"/>
        <c:varyColors val="0"/>
        <c:ser>
          <c:idx val="0"/>
          <c:order val="0"/>
          <c:tx>
            <c:strRef>
              <c:f>'Lista escluse'!$J$15</c:f>
              <c:strCache>
                <c:ptCount val="1"/>
                <c:pt idx="0">
                  <c:v>Istances per year</c:v>
                </c:pt>
              </c:strCache>
            </c:strRef>
          </c:tx>
          <c:spPr>
            <a:ln w="9525" cap="rnd">
              <a:solidFill>
                <a:schemeClr val="accent1"/>
              </a:solid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'Lista escluse'!$I$16:$I$32</c:f>
              <c:numCache>
                <c:formatCode>General</c:formatCode>
                <c:ptCount val="17"/>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numCache>
            </c:numRef>
          </c:xVal>
          <c:yVal>
            <c:numRef>
              <c:f>'Lista escluse'!$J$16:$J$32</c:f>
              <c:numCache>
                <c:formatCode>General</c:formatCode>
                <c:ptCount val="17"/>
                <c:pt idx="0">
                  <c:v>1</c:v>
                </c:pt>
                <c:pt idx="1">
                  <c:v>7</c:v>
                </c:pt>
                <c:pt idx="2">
                  <c:v>0</c:v>
                </c:pt>
                <c:pt idx="3">
                  <c:v>2</c:v>
                </c:pt>
                <c:pt idx="4">
                  <c:v>4</c:v>
                </c:pt>
                <c:pt idx="5">
                  <c:v>14</c:v>
                </c:pt>
                <c:pt idx="6">
                  <c:v>1</c:v>
                </c:pt>
                <c:pt idx="7">
                  <c:v>1</c:v>
                </c:pt>
                <c:pt idx="8">
                  <c:v>10</c:v>
                </c:pt>
                <c:pt idx="9">
                  <c:v>1</c:v>
                </c:pt>
                <c:pt idx="10">
                  <c:v>4</c:v>
                </c:pt>
                <c:pt idx="11">
                  <c:v>57</c:v>
                </c:pt>
                <c:pt idx="12">
                  <c:v>11</c:v>
                </c:pt>
                <c:pt idx="13">
                  <c:v>10</c:v>
                </c:pt>
                <c:pt idx="14">
                  <c:v>3</c:v>
                </c:pt>
                <c:pt idx="15">
                  <c:v>14</c:v>
                </c:pt>
                <c:pt idx="16">
                  <c:v>12</c:v>
                </c:pt>
              </c:numCache>
            </c:numRef>
          </c:yVal>
          <c:smooth val="0"/>
          <c:extLst>
            <c:ext xmlns:c16="http://schemas.microsoft.com/office/drawing/2014/chart" uri="{C3380CC4-5D6E-409C-BE32-E72D297353CC}">
              <c16:uniqueId val="{00000000-9EE8-E040-A393-059B95FF208B}"/>
            </c:ext>
          </c:extLst>
        </c:ser>
        <c:dLbls>
          <c:showLegendKey val="0"/>
          <c:showVal val="0"/>
          <c:showCatName val="0"/>
          <c:showSerName val="0"/>
          <c:showPercent val="0"/>
          <c:showBubbleSize val="0"/>
        </c:dLbls>
        <c:axId val="1266415343"/>
        <c:axId val="1266348591"/>
      </c:scatterChart>
      <c:valAx>
        <c:axId val="1266415343"/>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1266348591"/>
        <c:crosses val="autoZero"/>
        <c:crossBetween val="midCat"/>
      </c:valAx>
      <c:valAx>
        <c:axId val="126634859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12664153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tx1"/>
                </a:solidFill>
                <a:latin typeface="+mn-lt"/>
                <a:ea typeface="+mn-ea"/>
                <a:cs typeface="+mn-cs"/>
              </a:defRPr>
            </a:pPr>
            <a:r>
              <a:rPr lang="en-US" sz="2000" b="1">
                <a:solidFill>
                  <a:schemeClr val="tx1"/>
                </a:solidFill>
              </a:rPr>
              <a:t>Net yield, by reason</a:t>
            </a:r>
            <a:r>
              <a:rPr lang="en-US" sz="2000" b="1" baseline="0">
                <a:solidFill>
                  <a:schemeClr val="tx1"/>
                </a:solidFill>
              </a:rPr>
              <a:t> of exclusion</a:t>
            </a:r>
            <a:endParaRPr lang="en-US" sz="2000" b="1">
              <a:solidFill>
                <a:schemeClr val="tx1"/>
              </a:solidFill>
            </a:endParaRP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solidFill>
              <a:latin typeface="+mn-lt"/>
              <a:ea typeface="+mn-ea"/>
              <a:cs typeface="+mn-cs"/>
            </a:defRPr>
          </a:pPr>
          <a:endParaRPr lang="it-IT"/>
        </a:p>
      </c:txPr>
    </c:title>
    <c:autoTitleDeleted val="0"/>
    <c:plotArea>
      <c:layout/>
      <c:barChart>
        <c:barDir val="col"/>
        <c:grouping val="clustered"/>
        <c:varyColors val="0"/>
        <c:ser>
          <c:idx val="0"/>
          <c:order val="0"/>
          <c:tx>
            <c:strRef>
              <c:f>Capitalizzazioni!$D$104</c:f>
              <c:strCache>
                <c:ptCount val="1"/>
                <c:pt idx="0">
                  <c:v>Net yield</c:v>
                </c:pt>
              </c:strCache>
            </c:strRef>
          </c:tx>
          <c:spPr>
            <a:solidFill>
              <a:schemeClr val="accent1"/>
            </a:solidFill>
            <a:ln>
              <a:noFill/>
            </a:ln>
            <a:effectLst/>
          </c:spPr>
          <c:invertIfNegative val="0"/>
          <c:cat>
            <c:strRef>
              <c:f>Capitalizzazioni!$C$105:$C$112</c:f>
              <c:strCache>
                <c:ptCount val="8"/>
                <c:pt idx="0">
                  <c:v>Production of nuclear weapons</c:v>
                </c:pt>
                <c:pt idx="1">
                  <c:v>Production of coal or coal-based energy</c:v>
                </c:pt>
                <c:pt idx="2">
                  <c:v>Violation of human rights</c:v>
                </c:pt>
                <c:pt idx="3">
                  <c:v>Unacceptable greenhouse gas emissions</c:v>
                </c:pt>
                <c:pt idx="4">
                  <c:v>Severe environmental damage</c:v>
                </c:pt>
                <c:pt idx="5">
                  <c:v>Serious violations of individuals' rights in situations of war or conflict</c:v>
                </c:pt>
                <c:pt idx="6">
                  <c:v>Other particularly serious violations of fundamental ethical norms</c:v>
                </c:pt>
                <c:pt idx="7">
                  <c:v>Gross corruption</c:v>
                </c:pt>
              </c:strCache>
            </c:strRef>
          </c:cat>
          <c:val>
            <c:numRef>
              <c:f>Capitalizzazioni!$D$105:$D$112</c:f>
              <c:numCache>
                <c:formatCode>_-[$$-409]* #,##0.00_ ;_-[$$-409]* \-#,##0.00\ ;_-[$$-409]* "-"??_ ;_-@_ </c:formatCode>
                <c:ptCount val="8"/>
                <c:pt idx="0">
                  <c:v>-50813696.784300044</c:v>
                </c:pt>
                <c:pt idx="1">
                  <c:v>755655705.9088639</c:v>
                </c:pt>
                <c:pt idx="2">
                  <c:v>24699208.263967998</c:v>
                </c:pt>
                <c:pt idx="3">
                  <c:v>572018763.68000007</c:v>
                </c:pt>
                <c:pt idx="4">
                  <c:v>210896559.06218088</c:v>
                </c:pt>
                <c:pt idx="5">
                  <c:v>111099216.779552</c:v>
                </c:pt>
                <c:pt idx="6">
                  <c:v>-122322.58987500001</c:v>
                </c:pt>
                <c:pt idx="7">
                  <c:v>240819743.36409602</c:v>
                </c:pt>
              </c:numCache>
            </c:numRef>
          </c:val>
          <c:extLst>
            <c:ext xmlns:c16="http://schemas.microsoft.com/office/drawing/2014/chart" uri="{C3380CC4-5D6E-409C-BE32-E72D297353CC}">
              <c16:uniqueId val="{00000000-065A-224C-9CC6-4FB684B5B621}"/>
            </c:ext>
          </c:extLst>
        </c:ser>
        <c:dLbls>
          <c:showLegendKey val="0"/>
          <c:showVal val="0"/>
          <c:showCatName val="0"/>
          <c:showSerName val="0"/>
          <c:showPercent val="0"/>
          <c:showBubbleSize val="0"/>
        </c:dLbls>
        <c:gapWidth val="219"/>
        <c:overlap val="-27"/>
        <c:axId val="1307093839"/>
        <c:axId val="1307116927"/>
      </c:barChart>
      <c:catAx>
        <c:axId val="1307093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it-IT"/>
          </a:p>
        </c:txPr>
        <c:crossAx val="1307116927"/>
        <c:crosses val="autoZero"/>
        <c:auto val="1"/>
        <c:lblAlgn val="ctr"/>
        <c:lblOffset val="100"/>
        <c:noMultiLvlLbl val="0"/>
      </c:catAx>
      <c:valAx>
        <c:axId val="1307116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it-IT"/>
          </a:p>
        </c:txPr>
        <c:crossAx val="1307093839"/>
        <c:crosses val="autoZero"/>
        <c:crossBetween val="between"/>
        <c:dispUnits>
          <c:builtInUnit val="millions"/>
          <c:dispUnitsLbl>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it-IT" b="1">
                      <a:solidFill>
                        <a:schemeClr val="tx1"/>
                      </a:solidFill>
                    </a:rPr>
                    <a:t>USD Millions</a:t>
                  </a:r>
                </a:p>
              </c:rich>
            </c:tx>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it-IT"/>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0" baseline="0">
                <a:solidFill>
                  <a:schemeClr val="tx1"/>
                </a:solidFill>
                <a:latin typeface="+mn-lt"/>
                <a:ea typeface="+mn-ea"/>
                <a:cs typeface="+mn-cs"/>
              </a:defRPr>
            </a:pPr>
            <a:r>
              <a:rPr lang="en-US" sz="2400" b="1">
                <a:solidFill>
                  <a:schemeClr val="tx1"/>
                </a:solidFill>
              </a:rPr>
              <a:t>Net yield, by group</a:t>
            </a: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tx1"/>
              </a:solidFill>
              <a:latin typeface="+mn-lt"/>
              <a:ea typeface="+mn-ea"/>
              <a:cs typeface="+mn-cs"/>
            </a:defRPr>
          </a:pPr>
          <a:endParaRPr lang="it-IT"/>
        </a:p>
      </c:txPr>
    </c:title>
    <c:autoTitleDeleted val="0"/>
    <c:plotArea>
      <c:layout/>
      <c:pieChart>
        <c:varyColors val="1"/>
        <c:ser>
          <c:idx val="0"/>
          <c:order val="0"/>
          <c:tx>
            <c:strRef>
              <c:f>Capitalizzazioni!$D$114</c:f>
              <c:strCache>
                <c:ptCount val="1"/>
                <c:pt idx="0">
                  <c:v>Net yield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77-7144-B530-9436721ADA3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3A81-D449-A721-25E90AA837B6}"/>
              </c:ext>
            </c:extLst>
          </c:dPt>
          <c:dLbls>
            <c:dLbl>
              <c:idx val="1"/>
              <c:layout>
                <c:manualLayout>
                  <c:x val="0.18830772570323515"/>
                  <c:y val="-0.14254612668517019"/>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A81-D449-A721-25E90AA837B6}"/>
                </c:ext>
              </c:extLst>
            </c:dLbl>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Capitalizzazioni!$C$115:$C$116</c:f>
              <c:strCache>
                <c:ptCount val="2"/>
                <c:pt idx="0">
                  <c:v>Product-based</c:v>
                </c:pt>
                <c:pt idx="1">
                  <c:v>Conduct-based</c:v>
                </c:pt>
              </c:strCache>
            </c:strRef>
          </c:cat>
          <c:val>
            <c:numRef>
              <c:f>Capitalizzazioni!$D$115:$D$116</c:f>
              <c:numCache>
                <c:formatCode>_-[$$-409]* #,##0.00_ ;_-[$$-409]* \-#,##0.00\ ;_-[$$-409]* "-"??_ ;_-@_ </c:formatCode>
                <c:ptCount val="2"/>
                <c:pt idx="0">
                  <c:v>510488277.03204274</c:v>
                </c:pt>
                <c:pt idx="1">
                  <c:v>1353764900.6524434</c:v>
                </c:pt>
              </c:numCache>
            </c:numRef>
          </c:val>
          <c:extLst>
            <c:ext xmlns:c16="http://schemas.microsoft.com/office/drawing/2014/chart" uri="{C3380CC4-5D6E-409C-BE32-E72D297353CC}">
              <c16:uniqueId val="{00000000-3A81-D449-A721-25E90AA837B6}"/>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3600" b="0" i="0" u="none" strike="noStrike" kern="1200" cap="none" spc="20" baseline="0">
                <a:solidFill>
                  <a:schemeClr val="tx1"/>
                </a:solidFill>
                <a:latin typeface="+mn-lt"/>
                <a:ea typeface="+mn-ea"/>
                <a:cs typeface="+mn-cs"/>
              </a:defRPr>
            </a:pPr>
            <a:r>
              <a:rPr lang="it-IT" sz="3600" b="1" baseline="0">
                <a:solidFill>
                  <a:schemeClr val="tx1"/>
                </a:solidFill>
              </a:rPr>
              <a:t>Compared yields, </a:t>
            </a:r>
            <a:r>
              <a:rPr lang="it-IT" sz="3600" b="1">
                <a:solidFill>
                  <a:schemeClr val="tx1"/>
                </a:solidFill>
              </a:rPr>
              <a:t>Product vs Conduct-based, by year</a:t>
            </a:r>
          </a:p>
        </c:rich>
      </c:tx>
      <c:overlay val="0"/>
      <c:spPr>
        <a:noFill/>
        <a:ln>
          <a:noFill/>
        </a:ln>
        <a:effectLst/>
      </c:spPr>
      <c:txPr>
        <a:bodyPr rot="0" spcFirstLastPara="1" vertOverflow="ellipsis" vert="horz" wrap="square" anchor="ctr" anchorCtr="1"/>
        <a:lstStyle/>
        <a:p>
          <a:pPr>
            <a:defRPr sz="3600" b="0" i="0" u="none" strike="noStrike" kern="1200" cap="none" spc="20" baseline="0">
              <a:solidFill>
                <a:schemeClr val="tx1"/>
              </a:solidFill>
              <a:latin typeface="+mn-lt"/>
              <a:ea typeface="+mn-ea"/>
              <a:cs typeface="+mn-cs"/>
            </a:defRPr>
          </a:pPr>
          <a:endParaRPr lang="it-IT"/>
        </a:p>
      </c:txPr>
    </c:title>
    <c:autoTitleDeleted val="0"/>
    <c:plotArea>
      <c:layout>
        <c:manualLayout>
          <c:layoutTarget val="inner"/>
          <c:xMode val="edge"/>
          <c:yMode val="edge"/>
          <c:x val="6.7351606382695994E-2"/>
          <c:y val="7.6704529260926191E-2"/>
          <c:w val="0.91147070793605633"/>
          <c:h val="0.85324025253310776"/>
        </c:manualLayout>
      </c:layout>
      <c:lineChart>
        <c:grouping val="standard"/>
        <c:varyColors val="0"/>
        <c:ser>
          <c:idx val="1"/>
          <c:order val="0"/>
          <c:tx>
            <c:v>Product-based</c:v>
          </c:tx>
          <c:spPr>
            <a:ln w="22225" cap="rnd" cmpd="sng" algn="ctr">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t-IT"/>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'Rendimento over time'!$D$108:$K$108</c:f>
              <c:numCache>
                <c:formatCode>General</c:formatCode>
                <c:ptCount val="8"/>
                <c:pt idx="0">
                  <c:v>2013</c:v>
                </c:pt>
                <c:pt idx="1">
                  <c:v>2014</c:v>
                </c:pt>
                <c:pt idx="2">
                  <c:v>2015</c:v>
                </c:pt>
                <c:pt idx="3">
                  <c:v>2016</c:v>
                </c:pt>
                <c:pt idx="4">
                  <c:v>2017</c:v>
                </c:pt>
                <c:pt idx="5">
                  <c:v>2018</c:v>
                </c:pt>
                <c:pt idx="6">
                  <c:v>2019</c:v>
                </c:pt>
                <c:pt idx="7">
                  <c:v>2020</c:v>
                </c:pt>
              </c:numCache>
            </c:numRef>
          </c:cat>
          <c:val>
            <c:numRef>
              <c:f>'Rendimento over time'!$D$109:$K$109</c:f>
              <c:numCache>
                <c:formatCode>_-[$$-409]* #,##0.00_ ;_-[$$-409]* \-#,##0.00\ ;_-[$$-409]* "-"??_ ;_-@_ </c:formatCode>
                <c:ptCount val="8"/>
                <c:pt idx="0" formatCode="General">
                  <c:v>0</c:v>
                </c:pt>
                <c:pt idx="1">
                  <c:v>14655353.285963846</c:v>
                </c:pt>
                <c:pt idx="2">
                  <c:v>-178352896.83857855</c:v>
                </c:pt>
                <c:pt idx="3">
                  <c:v>121604955.22049718</c:v>
                </c:pt>
                <c:pt idx="4">
                  <c:v>268623391.84486985</c:v>
                </c:pt>
                <c:pt idx="5">
                  <c:v>-105217964.67540425</c:v>
                </c:pt>
                <c:pt idx="6">
                  <c:v>269439169.48719037</c:v>
                </c:pt>
                <c:pt idx="7">
                  <c:v>-270078521.02222365</c:v>
                </c:pt>
              </c:numCache>
            </c:numRef>
          </c:val>
          <c:smooth val="0"/>
          <c:extLst>
            <c:ext xmlns:c16="http://schemas.microsoft.com/office/drawing/2014/chart" uri="{C3380CC4-5D6E-409C-BE32-E72D297353CC}">
              <c16:uniqueId val="{00000001-CE49-F84A-8304-DE618ACE6B98}"/>
            </c:ext>
          </c:extLst>
        </c:ser>
        <c:ser>
          <c:idx val="2"/>
          <c:order val="1"/>
          <c:tx>
            <c:v>Conduct-based</c:v>
          </c:tx>
          <c:spPr>
            <a:ln w="22225" cap="rnd" cmpd="sng" algn="ctr">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t-IT"/>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'Rendimento over time'!$D$108:$K$108</c:f>
              <c:numCache>
                <c:formatCode>General</c:formatCode>
                <c:ptCount val="8"/>
                <c:pt idx="0">
                  <c:v>2013</c:v>
                </c:pt>
                <c:pt idx="1">
                  <c:v>2014</c:v>
                </c:pt>
                <c:pt idx="2">
                  <c:v>2015</c:v>
                </c:pt>
                <c:pt idx="3">
                  <c:v>2016</c:v>
                </c:pt>
                <c:pt idx="4">
                  <c:v>2017</c:v>
                </c:pt>
                <c:pt idx="5">
                  <c:v>2018</c:v>
                </c:pt>
                <c:pt idx="6">
                  <c:v>2019</c:v>
                </c:pt>
                <c:pt idx="7">
                  <c:v>2020</c:v>
                </c:pt>
              </c:numCache>
            </c:numRef>
          </c:cat>
          <c:val>
            <c:numRef>
              <c:f>'Rendimento over time'!$D$110:$K$110</c:f>
              <c:numCache>
                <c:formatCode>_-[$$-409]* #,##0.00_ ;_-[$$-409]* \-#,##0.00\ ;_-[$$-409]* "-"??_ ;_-@_ </c:formatCode>
                <c:ptCount val="8"/>
                <c:pt idx="0" formatCode="General">
                  <c:v>0</c:v>
                </c:pt>
                <c:pt idx="1">
                  <c:v>0</c:v>
                </c:pt>
                <c:pt idx="2">
                  <c:v>-147104344.71804309</c:v>
                </c:pt>
                <c:pt idx="3">
                  <c:v>152688313.7872588</c:v>
                </c:pt>
                <c:pt idx="4">
                  <c:v>73412398.364994168</c:v>
                </c:pt>
                <c:pt idx="5">
                  <c:v>-84601514.911973953</c:v>
                </c:pt>
                <c:pt idx="6">
                  <c:v>219924142.99805015</c:v>
                </c:pt>
                <c:pt idx="7">
                  <c:v>-64167988.414004326</c:v>
                </c:pt>
              </c:numCache>
            </c:numRef>
          </c:val>
          <c:smooth val="0"/>
          <c:extLst>
            <c:ext xmlns:c16="http://schemas.microsoft.com/office/drawing/2014/chart" uri="{C3380CC4-5D6E-409C-BE32-E72D297353CC}">
              <c16:uniqueId val="{00000002-CE49-F84A-8304-DE618ACE6B98}"/>
            </c:ext>
          </c:extLst>
        </c:ser>
        <c:dLbls>
          <c:dLblPos val="ctr"/>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561935055"/>
        <c:axId val="561928095"/>
      </c:lineChart>
      <c:catAx>
        <c:axId val="56193505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it-IT"/>
          </a:p>
        </c:txPr>
        <c:crossAx val="561928095"/>
        <c:crosses val="autoZero"/>
        <c:auto val="1"/>
        <c:lblAlgn val="ctr"/>
        <c:lblOffset val="100"/>
        <c:noMultiLvlLbl val="0"/>
      </c:catAx>
      <c:valAx>
        <c:axId val="5619280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solidFill>
                <a:latin typeface="+mn-lt"/>
                <a:ea typeface="+mn-ea"/>
                <a:cs typeface="+mn-cs"/>
              </a:defRPr>
            </a:pPr>
            <a:endParaRPr lang="it-IT"/>
          </a:p>
        </c:txPr>
        <c:crossAx val="561935055"/>
        <c:crosses val="autoZero"/>
        <c:crossBetween val="between"/>
        <c:dispUnits>
          <c:builtInUnit val="millions"/>
          <c:dispUnitsLbl>
            <c:tx>
              <c:rich>
                <a:bodyPr rot="-5400000" spcFirstLastPara="1" vertOverflow="ellipsis" vert="horz" wrap="square" anchor="ctr" anchorCtr="1"/>
                <a:lstStyle/>
                <a:p>
                  <a:pPr>
                    <a:defRPr sz="2000" b="1" i="0" u="none" strike="noStrike" kern="1200" cap="all" baseline="0">
                      <a:solidFill>
                        <a:schemeClr val="tx1"/>
                      </a:solidFill>
                      <a:latin typeface="+mn-lt"/>
                      <a:ea typeface="+mn-ea"/>
                      <a:cs typeface="+mn-cs"/>
                    </a:defRPr>
                  </a:pPr>
                  <a:r>
                    <a:rPr lang="it-IT" sz="2000" b="1">
                      <a:solidFill>
                        <a:schemeClr val="tx1"/>
                      </a:solidFill>
                    </a:rPr>
                    <a:t>USD</a:t>
                  </a:r>
                  <a:r>
                    <a:rPr lang="it-IT" sz="2000" b="1" baseline="0">
                      <a:solidFill>
                        <a:schemeClr val="tx1"/>
                      </a:solidFill>
                    </a:rPr>
                    <a:t> MILLIONS</a:t>
                  </a:r>
                  <a:endParaRPr lang="it-IT" sz="2000" b="1">
                    <a:solidFill>
                      <a:schemeClr val="tx1"/>
                    </a:solidFill>
                  </a:endParaRPr>
                </a:p>
              </c:rich>
            </c:tx>
            <c:spPr>
              <a:noFill/>
              <a:ln>
                <a:noFill/>
              </a:ln>
              <a:effectLst/>
            </c:spPr>
            <c:txPr>
              <a:bodyPr rot="-5400000" spcFirstLastPara="1" vertOverflow="ellipsis" vert="horz" wrap="square" anchor="ctr" anchorCtr="1"/>
              <a:lstStyle/>
              <a:p>
                <a:pPr>
                  <a:defRPr sz="2000" b="1" i="0" u="none" strike="noStrike" kern="1200" cap="all" baseline="0">
                    <a:solidFill>
                      <a:schemeClr val="tx1"/>
                    </a:solidFill>
                    <a:latin typeface="+mn-lt"/>
                    <a:ea typeface="+mn-ea"/>
                    <a:cs typeface="+mn-cs"/>
                  </a:defRPr>
                </a:pPr>
                <a:endParaRPr lang="it-IT"/>
              </a:p>
            </c:txPr>
          </c:dispUnitsLbl>
        </c:dispUnits>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2800" b="0" i="0" u="none" strike="noStrike" kern="1200" baseline="0">
              <a:solidFill>
                <a:schemeClr val="dk1">
                  <a:lumMod val="65000"/>
                  <a:lumOff val="35000"/>
                </a:schemeClr>
              </a:solidFill>
              <a:latin typeface="+mn-lt"/>
              <a:ea typeface="+mn-ea"/>
              <a:cs typeface="+mn-cs"/>
            </a:defRPr>
          </a:pPr>
          <a:endParaRPr lang="it-IT"/>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3600" b="1" i="0" u="none" strike="noStrike" kern="1200" cap="none" spc="20" baseline="0">
                <a:solidFill>
                  <a:schemeClr val="tx1"/>
                </a:solidFill>
                <a:latin typeface="+mn-lt"/>
                <a:ea typeface="+mn-ea"/>
                <a:cs typeface="+mn-cs"/>
              </a:defRPr>
            </a:pPr>
            <a:r>
              <a:rPr lang="en-US" b="1">
                <a:solidFill>
                  <a:schemeClr val="tx1"/>
                </a:solidFill>
              </a:rPr>
              <a:t>Yield</a:t>
            </a:r>
            <a:r>
              <a:rPr lang="en-US" b="1" baseline="0">
                <a:solidFill>
                  <a:schemeClr val="tx1"/>
                </a:solidFill>
              </a:rPr>
              <a:t>, by year</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3600" b="1" i="0" u="none" strike="noStrike" kern="1200" cap="none" spc="20" baseline="0">
              <a:solidFill>
                <a:schemeClr val="tx1"/>
              </a:solidFill>
              <a:latin typeface="+mn-lt"/>
              <a:ea typeface="+mn-ea"/>
              <a:cs typeface="+mn-cs"/>
            </a:defRPr>
          </a:pPr>
          <a:endParaRPr lang="it-IT"/>
        </a:p>
      </c:txPr>
    </c:title>
    <c:autoTitleDeleted val="0"/>
    <c:plotArea>
      <c:layout/>
      <c:barChart>
        <c:barDir val="col"/>
        <c:grouping val="stacked"/>
        <c:varyColors val="0"/>
        <c:ser>
          <c:idx val="0"/>
          <c:order val="0"/>
          <c:tx>
            <c:v>Rendimenti totali annui</c:v>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dLbl>
              <c:idx val="6"/>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3B26-E64A-B323-0EE9FC09F5F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it-IT"/>
              </a:p>
            </c:txPr>
            <c:dLblPos val="inEnd"/>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'Rendimento over time'!$E$108:$K$108</c:f>
              <c:numCache>
                <c:formatCode>General</c:formatCode>
                <c:ptCount val="7"/>
                <c:pt idx="0">
                  <c:v>2014</c:v>
                </c:pt>
                <c:pt idx="1">
                  <c:v>2015</c:v>
                </c:pt>
                <c:pt idx="2">
                  <c:v>2016</c:v>
                </c:pt>
                <c:pt idx="3">
                  <c:v>2017</c:v>
                </c:pt>
                <c:pt idx="4">
                  <c:v>2018</c:v>
                </c:pt>
                <c:pt idx="5">
                  <c:v>2019</c:v>
                </c:pt>
                <c:pt idx="6">
                  <c:v>2020</c:v>
                </c:pt>
              </c:numCache>
            </c:numRef>
          </c:cat>
          <c:val>
            <c:numRef>
              <c:f>'Rendimento over time'!$E$111:$K$111</c:f>
              <c:numCache>
                <c:formatCode>_-[$$-409]* #,##0.00_ ;_-[$$-409]* \-#,##0.00\ ;_-[$$-409]* "-"??_ ;_-@_ </c:formatCode>
                <c:ptCount val="7"/>
                <c:pt idx="0">
                  <c:v>14655353.285963846</c:v>
                </c:pt>
                <c:pt idx="1">
                  <c:v>-325457241.55662167</c:v>
                </c:pt>
                <c:pt idx="2">
                  <c:v>274293269.00775599</c:v>
                </c:pt>
                <c:pt idx="3">
                  <c:v>342035790.20986402</c:v>
                </c:pt>
                <c:pt idx="4">
                  <c:v>-189819479.5873782</c:v>
                </c:pt>
                <c:pt idx="5">
                  <c:v>489363312.48524052</c:v>
                </c:pt>
                <c:pt idx="6">
                  <c:v>-334246509.43622798</c:v>
                </c:pt>
              </c:numCache>
            </c:numRef>
          </c:val>
          <c:extLst>
            <c:ext xmlns:c16="http://schemas.microsoft.com/office/drawing/2014/chart" uri="{C3380CC4-5D6E-409C-BE32-E72D297353CC}">
              <c16:uniqueId val="{00000000-B51A-2D4C-8115-38A8D7F0A614}"/>
            </c:ext>
          </c:extLst>
        </c:ser>
        <c:dLbls>
          <c:showLegendKey val="0"/>
          <c:showVal val="0"/>
          <c:showCatName val="0"/>
          <c:showSerName val="0"/>
          <c:showPercent val="0"/>
          <c:showBubbleSize val="0"/>
        </c:dLbls>
        <c:gapWidth val="55"/>
        <c:overlap val="100"/>
        <c:axId val="624410447"/>
        <c:axId val="569273471"/>
      </c:barChart>
      <c:catAx>
        <c:axId val="62441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50000"/>
                    <a:lumOff val="50000"/>
                  </a:schemeClr>
                </a:solidFill>
                <a:latin typeface="+mn-lt"/>
                <a:ea typeface="+mn-ea"/>
                <a:cs typeface="+mn-cs"/>
              </a:defRPr>
            </a:pPr>
            <a:endParaRPr lang="it-IT"/>
          </a:p>
        </c:txPr>
        <c:crossAx val="569273471"/>
        <c:crosses val="autoZero"/>
        <c:auto val="1"/>
        <c:lblAlgn val="ctr"/>
        <c:lblOffset val="100"/>
        <c:noMultiLvlLbl val="0"/>
      </c:catAx>
      <c:valAx>
        <c:axId val="569273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it-IT"/>
          </a:p>
        </c:txPr>
        <c:crossAx val="624410447"/>
        <c:crosses val="autoZero"/>
        <c:crossBetween val="between"/>
        <c:dispUnits>
          <c:builtInUnit val="millions"/>
          <c:dispUnitsLbl>
            <c:tx>
              <c:rich>
                <a:bodyPr rot="-5400000" spcFirstLastPara="1" vertOverflow="ellipsis" vert="horz" wrap="square" anchor="ctr" anchorCtr="1"/>
                <a:lstStyle/>
                <a:p>
                  <a:pPr>
                    <a:defRPr sz="2000" b="1" i="0" u="none" strike="noStrike" kern="1200" cap="all" baseline="0">
                      <a:solidFill>
                        <a:schemeClr val="tx1"/>
                      </a:solidFill>
                      <a:latin typeface="+mn-lt"/>
                      <a:ea typeface="+mn-ea"/>
                      <a:cs typeface="+mn-cs"/>
                    </a:defRPr>
                  </a:pPr>
                  <a:r>
                    <a:rPr lang="it-IT" sz="2000" b="1">
                      <a:solidFill>
                        <a:schemeClr val="tx1"/>
                      </a:solidFill>
                    </a:rPr>
                    <a:t>USD Millions</a:t>
                  </a:r>
                </a:p>
              </c:rich>
            </c:tx>
            <c:spPr>
              <a:noFill/>
              <a:ln>
                <a:noFill/>
              </a:ln>
              <a:effectLst/>
            </c:spPr>
            <c:txPr>
              <a:bodyPr rot="-5400000" spcFirstLastPara="1" vertOverflow="ellipsis" vert="horz" wrap="square" anchor="ctr" anchorCtr="1"/>
              <a:lstStyle/>
              <a:p>
                <a:pPr>
                  <a:defRPr sz="2000" b="1" i="0" u="none" strike="noStrike" kern="1200" cap="all" baseline="0">
                    <a:solidFill>
                      <a:schemeClr val="tx1"/>
                    </a:solidFill>
                    <a:latin typeface="+mn-lt"/>
                    <a:ea typeface="+mn-ea"/>
                    <a:cs typeface="+mn-cs"/>
                  </a:defRPr>
                </a:pPr>
                <a:endParaRPr lang="it-IT"/>
              </a:p>
            </c:txPr>
          </c:dispUnitsLbl>
        </c:dispUnits>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3600" b="1" i="0" u="none" strike="noStrike" kern="1200" spc="0" baseline="0">
                <a:solidFill>
                  <a:schemeClr val="tx1"/>
                </a:solidFill>
                <a:latin typeface="+mn-lt"/>
                <a:ea typeface="+mn-ea"/>
                <a:cs typeface="+mn-cs"/>
              </a:defRPr>
            </a:pPr>
            <a:r>
              <a:rPr lang="it-IT" sz="3600" b="1" baseline="0">
                <a:solidFill>
                  <a:schemeClr val="tx1"/>
                </a:solidFill>
              </a:rPr>
              <a:t>Annual yield decomposition</a:t>
            </a:r>
          </a:p>
        </c:rich>
      </c:tx>
      <c:overlay val="0"/>
      <c:spPr>
        <a:noFill/>
        <a:ln>
          <a:noFill/>
        </a:ln>
        <a:effectLst/>
      </c:spPr>
      <c:txPr>
        <a:bodyPr rot="0" spcFirstLastPara="1" vertOverflow="ellipsis" vert="horz" wrap="square" anchor="ctr" anchorCtr="1"/>
        <a:lstStyle/>
        <a:p>
          <a:pPr>
            <a:defRPr sz="3600" b="1" i="0" u="none" strike="noStrike" kern="1200" spc="0" baseline="0">
              <a:solidFill>
                <a:schemeClr val="tx1"/>
              </a:solidFill>
              <a:latin typeface="+mn-lt"/>
              <a:ea typeface="+mn-ea"/>
              <a:cs typeface="+mn-cs"/>
            </a:defRPr>
          </a:pPr>
          <a:endParaRPr lang="it-IT"/>
        </a:p>
      </c:txPr>
    </c:title>
    <c:autoTitleDeleted val="0"/>
    <c:plotArea>
      <c:layout/>
      <c:barChart>
        <c:barDir val="col"/>
        <c:grouping val="stacked"/>
        <c:varyColors val="0"/>
        <c:ser>
          <c:idx val="1"/>
          <c:order val="0"/>
          <c:tx>
            <c:v>Product-based</c:v>
          </c:tx>
          <c:spPr>
            <a:solidFill>
              <a:schemeClr val="accent2"/>
            </a:solidFill>
            <a:ln>
              <a:noFill/>
            </a:ln>
            <a:effectLst/>
          </c:spPr>
          <c:invertIfNegative val="0"/>
          <c:cat>
            <c:numRef>
              <c:f>'Rendimento over time'!$D$108:$K$108</c:f>
              <c:numCache>
                <c:formatCode>General</c:formatCode>
                <c:ptCount val="8"/>
                <c:pt idx="0">
                  <c:v>2013</c:v>
                </c:pt>
                <c:pt idx="1">
                  <c:v>2014</c:v>
                </c:pt>
                <c:pt idx="2">
                  <c:v>2015</c:v>
                </c:pt>
                <c:pt idx="3">
                  <c:v>2016</c:v>
                </c:pt>
                <c:pt idx="4">
                  <c:v>2017</c:v>
                </c:pt>
                <c:pt idx="5">
                  <c:v>2018</c:v>
                </c:pt>
                <c:pt idx="6">
                  <c:v>2019</c:v>
                </c:pt>
                <c:pt idx="7">
                  <c:v>2020</c:v>
                </c:pt>
              </c:numCache>
            </c:numRef>
          </c:cat>
          <c:val>
            <c:numRef>
              <c:f>'Rendimento over time'!$D$109:$K$109</c:f>
              <c:numCache>
                <c:formatCode>_-[$$-409]* #,##0.00_ ;_-[$$-409]* \-#,##0.00\ ;_-[$$-409]* "-"??_ ;_-@_ </c:formatCode>
                <c:ptCount val="8"/>
                <c:pt idx="0" formatCode="General">
                  <c:v>0</c:v>
                </c:pt>
                <c:pt idx="1">
                  <c:v>14655353.285963846</c:v>
                </c:pt>
                <c:pt idx="2">
                  <c:v>-178352896.83857855</c:v>
                </c:pt>
                <c:pt idx="3">
                  <c:v>121604955.22049718</c:v>
                </c:pt>
                <c:pt idx="4">
                  <c:v>268623391.84486985</c:v>
                </c:pt>
                <c:pt idx="5">
                  <c:v>-105217964.67540425</c:v>
                </c:pt>
                <c:pt idx="6">
                  <c:v>269439169.48719037</c:v>
                </c:pt>
                <c:pt idx="7">
                  <c:v>-270078521.02222365</c:v>
                </c:pt>
              </c:numCache>
            </c:numRef>
          </c:val>
          <c:extLst>
            <c:ext xmlns:c16="http://schemas.microsoft.com/office/drawing/2014/chart" uri="{C3380CC4-5D6E-409C-BE32-E72D297353CC}">
              <c16:uniqueId val="{00000001-4339-E147-B8C2-260B73B91462}"/>
            </c:ext>
          </c:extLst>
        </c:ser>
        <c:ser>
          <c:idx val="2"/>
          <c:order val="1"/>
          <c:tx>
            <c:v>Conduct-based</c:v>
          </c:tx>
          <c:spPr>
            <a:solidFill>
              <a:schemeClr val="accent3"/>
            </a:solidFill>
            <a:ln>
              <a:noFill/>
            </a:ln>
            <a:effectLst/>
          </c:spPr>
          <c:invertIfNegative val="0"/>
          <c:cat>
            <c:numRef>
              <c:f>'Rendimento over time'!$D$108:$K$108</c:f>
              <c:numCache>
                <c:formatCode>General</c:formatCode>
                <c:ptCount val="8"/>
                <c:pt idx="0">
                  <c:v>2013</c:v>
                </c:pt>
                <c:pt idx="1">
                  <c:v>2014</c:v>
                </c:pt>
                <c:pt idx="2">
                  <c:v>2015</c:v>
                </c:pt>
                <c:pt idx="3">
                  <c:v>2016</c:v>
                </c:pt>
                <c:pt idx="4">
                  <c:v>2017</c:v>
                </c:pt>
                <c:pt idx="5">
                  <c:v>2018</c:v>
                </c:pt>
                <c:pt idx="6">
                  <c:v>2019</c:v>
                </c:pt>
                <c:pt idx="7">
                  <c:v>2020</c:v>
                </c:pt>
              </c:numCache>
            </c:numRef>
          </c:cat>
          <c:val>
            <c:numRef>
              <c:f>'Rendimento over time'!$D$110:$K$110</c:f>
              <c:numCache>
                <c:formatCode>_-[$$-409]* #,##0.00_ ;_-[$$-409]* \-#,##0.00\ ;_-[$$-409]* "-"??_ ;_-@_ </c:formatCode>
                <c:ptCount val="8"/>
                <c:pt idx="0" formatCode="General">
                  <c:v>0</c:v>
                </c:pt>
                <c:pt idx="1">
                  <c:v>0</c:v>
                </c:pt>
                <c:pt idx="2">
                  <c:v>-147104344.71804309</c:v>
                </c:pt>
                <c:pt idx="3">
                  <c:v>152688313.7872588</c:v>
                </c:pt>
                <c:pt idx="4">
                  <c:v>73412398.364994168</c:v>
                </c:pt>
                <c:pt idx="5">
                  <c:v>-84601514.911973953</c:v>
                </c:pt>
                <c:pt idx="6">
                  <c:v>219924142.99805015</c:v>
                </c:pt>
                <c:pt idx="7">
                  <c:v>-64167988.414004326</c:v>
                </c:pt>
              </c:numCache>
            </c:numRef>
          </c:val>
          <c:extLst>
            <c:ext xmlns:c16="http://schemas.microsoft.com/office/drawing/2014/chart" uri="{C3380CC4-5D6E-409C-BE32-E72D297353CC}">
              <c16:uniqueId val="{00000002-4339-E147-B8C2-260B73B91462}"/>
            </c:ext>
          </c:extLst>
        </c:ser>
        <c:dLbls>
          <c:showLegendKey val="0"/>
          <c:showVal val="0"/>
          <c:showCatName val="0"/>
          <c:showSerName val="0"/>
          <c:showPercent val="0"/>
          <c:showBubbleSize val="0"/>
        </c:dLbls>
        <c:gapWidth val="150"/>
        <c:overlap val="100"/>
        <c:axId val="624881375"/>
        <c:axId val="628003103"/>
      </c:barChart>
      <c:catAx>
        <c:axId val="624881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28003103"/>
        <c:crosses val="autoZero"/>
        <c:auto val="1"/>
        <c:lblAlgn val="ctr"/>
        <c:lblOffset val="100"/>
        <c:noMultiLvlLbl val="0"/>
      </c:catAx>
      <c:valAx>
        <c:axId val="628003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it-IT"/>
          </a:p>
        </c:txPr>
        <c:crossAx val="624881375"/>
        <c:crosses val="autoZero"/>
        <c:crossBetween val="between"/>
        <c:dispUnits>
          <c:builtInUnit val="millions"/>
          <c:dispUnitsLbl>
            <c:tx>
              <c:rich>
                <a:bodyPr rot="-5400000" spcFirstLastPara="1" vertOverflow="ellipsis" vert="horz" wrap="square" anchor="ctr" anchorCtr="1"/>
                <a:lstStyle/>
                <a:p>
                  <a:pPr>
                    <a:defRPr sz="2000" b="1" i="0" u="none" strike="noStrike" kern="1200" baseline="0">
                      <a:solidFill>
                        <a:schemeClr val="tx1"/>
                      </a:solidFill>
                      <a:latin typeface="+mn-lt"/>
                      <a:ea typeface="+mn-ea"/>
                      <a:cs typeface="+mn-cs"/>
                    </a:defRPr>
                  </a:pPr>
                  <a:r>
                    <a:rPr lang="it-IT" sz="2000" b="1">
                      <a:solidFill>
                        <a:schemeClr val="tx1"/>
                      </a:solidFill>
                    </a:rPr>
                    <a:t>USD Millions</a:t>
                  </a:r>
                </a:p>
              </c:rich>
            </c:tx>
            <c:spPr>
              <a:noFill/>
              <a:ln>
                <a:noFill/>
              </a:ln>
              <a:effectLst/>
            </c:spPr>
            <c:txPr>
              <a:bodyPr rot="-5400000" spcFirstLastPara="1" vertOverflow="ellipsis" vert="horz" wrap="square" anchor="ctr" anchorCtr="1"/>
              <a:lstStyle/>
              <a:p>
                <a:pPr>
                  <a:defRPr sz="2000" b="1" i="0" u="none" strike="noStrike" kern="1200" baseline="0">
                    <a:solidFill>
                      <a:schemeClr val="tx1"/>
                    </a:solidFill>
                    <a:latin typeface="+mn-lt"/>
                    <a:ea typeface="+mn-ea"/>
                    <a:cs typeface="+mn-cs"/>
                  </a:defRPr>
                </a:pPr>
                <a:endParaRPr lang="it-IT"/>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400" b="1" i="0" u="none" strike="noStrike" kern="1200" spc="0" normalizeH="0" baseline="0">
              <a:solidFill>
                <a:schemeClr val="tx1"/>
              </a:solidFill>
              <a:latin typeface="+mj-lt"/>
              <a:ea typeface="+mj-ea"/>
              <a:cs typeface="+mj-cs"/>
            </a:defRPr>
          </a:pPr>
          <a:endParaRPr lang="it-IT"/>
        </a:p>
      </c:txPr>
    </c:title>
    <c:autoTitleDeleted val="0"/>
    <c:plotArea>
      <c:layout/>
      <c:pieChart>
        <c:varyColors val="1"/>
        <c:ser>
          <c:idx val="0"/>
          <c:order val="0"/>
          <c:tx>
            <c:strRef>
              <c:f>'Exchange Rates'!$AA$1</c:f>
              <c:strCache>
                <c:ptCount val="1"/>
                <c:pt idx="0">
                  <c:v>Occurrencies per currency</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2-4A8A-C24F-8091-BD140CC46E15}"/>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4A8A-C24F-8091-BD140CC46E15}"/>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4-4A8A-C24F-8091-BD140CC46E15}"/>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5-4A8A-C24F-8091-BD140CC46E15}"/>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06-4A8A-C24F-8091-BD140CC46E15}"/>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07-4A8A-C24F-8091-BD140CC46E15}"/>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08-4A8A-C24F-8091-BD140CC46E15}"/>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09-4A8A-C24F-8091-BD140CC46E15}"/>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0A-4A8A-C24F-8091-BD140CC46E15}"/>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0B-4A8A-C24F-8091-BD140CC46E15}"/>
              </c:ext>
            </c:extLst>
          </c:dPt>
          <c:dPt>
            <c:idx val="10"/>
            <c:bubble3D val="0"/>
            <c:spPr>
              <a:gradFill>
                <a:gsLst>
                  <a:gs pos="100000">
                    <a:schemeClr val="accent5">
                      <a:lumMod val="60000"/>
                      <a:lumMod val="60000"/>
                      <a:lumOff val="40000"/>
                    </a:schemeClr>
                  </a:gs>
                  <a:gs pos="0">
                    <a:schemeClr val="accent5">
                      <a:lumMod val="60000"/>
                    </a:schemeClr>
                  </a:gs>
                </a:gsLst>
                <a:lin ang="5400000" scaled="0"/>
              </a:gradFill>
              <a:ln w="19050">
                <a:solidFill>
                  <a:schemeClr val="lt1"/>
                </a:solidFill>
              </a:ln>
              <a:effectLst/>
            </c:spPr>
            <c:extLst>
              <c:ext xmlns:c16="http://schemas.microsoft.com/office/drawing/2014/chart" uri="{C3380CC4-5D6E-409C-BE32-E72D297353CC}">
                <c16:uniqueId val="{0000000C-4A8A-C24F-8091-BD140CC46E15}"/>
              </c:ext>
            </c:extLst>
          </c:dPt>
          <c:dPt>
            <c:idx val="11"/>
            <c:bubble3D val="0"/>
            <c:spPr>
              <a:gradFill>
                <a:gsLst>
                  <a:gs pos="100000">
                    <a:schemeClr val="accent6">
                      <a:lumMod val="60000"/>
                      <a:lumMod val="60000"/>
                      <a:lumOff val="40000"/>
                    </a:schemeClr>
                  </a:gs>
                  <a:gs pos="0">
                    <a:schemeClr val="accent6">
                      <a:lumMod val="60000"/>
                    </a:schemeClr>
                  </a:gs>
                </a:gsLst>
                <a:lin ang="5400000" scaled="0"/>
              </a:gradFill>
              <a:ln w="19050">
                <a:solidFill>
                  <a:schemeClr val="lt1"/>
                </a:solidFill>
              </a:ln>
              <a:effectLst/>
            </c:spPr>
            <c:extLst>
              <c:ext xmlns:c16="http://schemas.microsoft.com/office/drawing/2014/chart" uri="{C3380CC4-5D6E-409C-BE32-E72D297353CC}">
                <c16:uniqueId val="{0000000D-4A8A-C24F-8091-BD140CC46E15}"/>
              </c:ext>
            </c:extLst>
          </c:dPt>
          <c:dPt>
            <c:idx val="12"/>
            <c:bubble3D val="0"/>
            <c:spPr>
              <a:gradFill>
                <a:gsLst>
                  <a:gs pos="100000">
                    <a:schemeClr val="accent1">
                      <a:lumMod val="80000"/>
                      <a:lumOff val="20000"/>
                      <a:lumMod val="60000"/>
                      <a:lumOff val="40000"/>
                    </a:schemeClr>
                  </a:gs>
                  <a:gs pos="0">
                    <a:schemeClr val="accent1">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0E-4A8A-C24F-8091-BD140CC46E15}"/>
              </c:ext>
            </c:extLst>
          </c:dPt>
          <c:dPt>
            <c:idx val="13"/>
            <c:bubble3D val="0"/>
            <c:spPr>
              <a:gradFill>
                <a:gsLst>
                  <a:gs pos="100000">
                    <a:schemeClr val="accent2">
                      <a:lumMod val="80000"/>
                      <a:lumOff val="20000"/>
                      <a:lumMod val="60000"/>
                      <a:lumOff val="40000"/>
                    </a:schemeClr>
                  </a:gs>
                  <a:gs pos="0">
                    <a:schemeClr val="accent2">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0F-4A8A-C24F-8091-BD140CC46E15}"/>
              </c:ext>
            </c:extLst>
          </c:dPt>
          <c:dPt>
            <c:idx val="14"/>
            <c:bubble3D val="0"/>
            <c:spPr>
              <a:gradFill>
                <a:gsLst>
                  <a:gs pos="100000">
                    <a:schemeClr val="accent3">
                      <a:lumMod val="80000"/>
                      <a:lumOff val="20000"/>
                      <a:lumMod val="60000"/>
                      <a:lumOff val="40000"/>
                    </a:schemeClr>
                  </a:gs>
                  <a:gs pos="0">
                    <a:schemeClr val="accent3">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0-4A8A-C24F-8091-BD140CC46E15}"/>
              </c:ext>
            </c:extLst>
          </c:dPt>
          <c:dPt>
            <c:idx val="15"/>
            <c:bubble3D val="0"/>
            <c:spPr>
              <a:gradFill>
                <a:gsLst>
                  <a:gs pos="100000">
                    <a:schemeClr val="accent4">
                      <a:lumMod val="80000"/>
                      <a:lumOff val="20000"/>
                      <a:lumMod val="60000"/>
                      <a:lumOff val="40000"/>
                    </a:schemeClr>
                  </a:gs>
                  <a:gs pos="0">
                    <a:schemeClr val="accent4">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1-4A8A-C24F-8091-BD140CC46E15}"/>
              </c:ext>
            </c:extLst>
          </c:dPt>
          <c:dPt>
            <c:idx val="16"/>
            <c:bubble3D val="0"/>
            <c:spPr>
              <a:gradFill>
                <a:gsLst>
                  <a:gs pos="100000">
                    <a:schemeClr val="accent5">
                      <a:lumMod val="80000"/>
                      <a:lumOff val="20000"/>
                      <a:lumMod val="60000"/>
                      <a:lumOff val="40000"/>
                    </a:schemeClr>
                  </a:gs>
                  <a:gs pos="0">
                    <a:schemeClr val="accent5">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2-4A8A-C24F-8091-BD140CC46E15}"/>
              </c:ext>
            </c:extLst>
          </c:dPt>
          <c:dPt>
            <c:idx val="17"/>
            <c:bubble3D val="0"/>
            <c:spPr>
              <a:gradFill>
                <a:gsLst>
                  <a:gs pos="100000">
                    <a:schemeClr val="accent6">
                      <a:lumMod val="80000"/>
                      <a:lumOff val="20000"/>
                      <a:lumMod val="60000"/>
                      <a:lumOff val="40000"/>
                    </a:schemeClr>
                  </a:gs>
                  <a:gs pos="0">
                    <a:schemeClr val="accent6">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3-4A8A-C24F-8091-BD140CC46E15}"/>
              </c:ext>
            </c:extLst>
          </c:dPt>
          <c:dPt>
            <c:idx val="18"/>
            <c:bubble3D val="0"/>
            <c:spPr>
              <a:gradFill>
                <a:gsLst>
                  <a:gs pos="100000">
                    <a:schemeClr val="accent1">
                      <a:lumMod val="80000"/>
                      <a:lumMod val="60000"/>
                      <a:lumOff val="40000"/>
                    </a:schemeClr>
                  </a:gs>
                  <a:gs pos="0">
                    <a:schemeClr val="accent1">
                      <a:lumMod val="80000"/>
                    </a:schemeClr>
                  </a:gs>
                </a:gsLst>
                <a:lin ang="5400000" scaled="0"/>
              </a:gradFill>
              <a:ln w="19050">
                <a:solidFill>
                  <a:schemeClr val="lt1"/>
                </a:solidFill>
              </a:ln>
              <a:effectLst/>
            </c:spPr>
            <c:extLst>
              <c:ext xmlns:c16="http://schemas.microsoft.com/office/drawing/2014/chart" uri="{C3380CC4-5D6E-409C-BE32-E72D297353CC}">
                <c16:uniqueId val="{00000014-4A8A-C24F-8091-BD140CC46E15}"/>
              </c:ext>
            </c:extLst>
          </c:dPt>
          <c:dPt>
            <c:idx val="19"/>
            <c:bubble3D val="0"/>
            <c:spPr>
              <a:gradFill>
                <a:gsLst>
                  <a:gs pos="100000">
                    <a:schemeClr val="accent2">
                      <a:lumMod val="80000"/>
                      <a:lumMod val="60000"/>
                      <a:lumOff val="40000"/>
                    </a:schemeClr>
                  </a:gs>
                  <a:gs pos="0">
                    <a:schemeClr val="accent2">
                      <a:lumMod val="80000"/>
                    </a:schemeClr>
                  </a:gs>
                </a:gsLst>
                <a:lin ang="5400000" scaled="0"/>
              </a:gradFill>
              <a:ln w="19050">
                <a:solidFill>
                  <a:schemeClr val="lt1"/>
                </a:solidFill>
              </a:ln>
              <a:effectLst/>
            </c:spPr>
            <c:extLst>
              <c:ext xmlns:c16="http://schemas.microsoft.com/office/drawing/2014/chart" uri="{C3380CC4-5D6E-409C-BE32-E72D297353CC}">
                <c16:uniqueId val="{00000015-4A8A-C24F-8091-BD140CC46E15}"/>
              </c:ext>
            </c:extLst>
          </c:dPt>
          <c:dPt>
            <c:idx val="20"/>
            <c:bubble3D val="0"/>
            <c:spPr>
              <a:gradFill>
                <a:gsLst>
                  <a:gs pos="100000">
                    <a:schemeClr val="accent3">
                      <a:lumMod val="80000"/>
                      <a:lumMod val="60000"/>
                      <a:lumOff val="40000"/>
                    </a:schemeClr>
                  </a:gs>
                  <a:gs pos="0">
                    <a:schemeClr val="accent3">
                      <a:lumMod val="80000"/>
                    </a:schemeClr>
                  </a:gs>
                </a:gsLst>
                <a:lin ang="5400000" scaled="0"/>
              </a:gradFill>
              <a:ln w="19050">
                <a:solidFill>
                  <a:schemeClr val="lt1"/>
                </a:solidFill>
              </a:ln>
              <a:effectLst/>
            </c:spPr>
            <c:extLst>
              <c:ext xmlns:c16="http://schemas.microsoft.com/office/drawing/2014/chart" uri="{C3380CC4-5D6E-409C-BE32-E72D297353CC}">
                <c16:uniqueId val="{00000016-4A8A-C24F-8091-BD140CC46E15}"/>
              </c:ext>
            </c:extLst>
          </c:dPt>
          <c:dPt>
            <c:idx val="21"/>
            <c:bubble3D val="0"/>
            <c:spPr>
              <a:gradFill>
                <a:gsLst>
                  <a:gs pos="100000">
                    <a:schemeClr val="accent4">
                      <a:lumMod val="80000"/>
                      <a:lumMod val="60000"/>
                      <a:lumOff val="40000"/>
                    </a:schemeClr>
                  </a:gs>
                  <a:gs pos="0">
                    <a:schemeClr val="accent4">
                      <a:lumMod val="80000"/>
                    </a:schemeClr>
                  </a:gs>
                </a:gsLst>
                <a:lin ang="5400000" scaled="0"/>
              </a:gradFill>
              <a:ln w="19050">
                <a:solidFill>
                  <a:schemeClr val="lt1"/>
                </a:solidFill>
              </a:ln>
              <a:effectLst/>
            </c:spPr>
            <c:extLst>
              <c:ext xmlns:c16="http://schemas.microsoft.com/office/drawing/2014/chart" uri="{C3380CC4-5D6E-409C-BE32-E72D297353CC}">
                <c16:uniqueId val="{00000017-4A8A-C24F-8091-BD140CC46E15}"/>
              </c:ext>
            </c:extLst>
          </c:dPt>
          <c:dPt>
            <c:idx val="22"/>
            <c:bubble3D val="0"/>
            <c:spPr>
              <a:gradFill>
                <a:gsLst>
                  <a:gs pos="100000">
                    <a:schemeClr val="accent5">
                      <a:lumMod val="80000"/>
                      <a:lumMod val="60000"/>
                      <a:lumOff val="40000"/>
                    </a:schemeClr>
                  </a:gs>
                  <a:gs pos="0">
                    <a:schemeClr val="accent5">
                      <a:lumMod val="80000"/>
                    </a:schemeClr>
                  </a:gs>
                </a:gsLst>
                <a:lin ang="5400000" scaled="0"/>
              </a:gradFill>
              <a:ln w="19050">
                <a:solidFill>
                  <a:schemeClr val="lt1"/>
                </a:solidFill>
              </a:ln>
              <a:effectLst/>
            </c:spPr>
            <c:extLst>
              <c:ext xmlns:c16="http://schemas.microsoft.com/office/drawing/2014/chart" uri="{C3380CC4-5D6E-409C-BE32-E72D297353CC}">
                <c16:uniqueId val="{00000018-4A8A-C24F-8091-BD140CC46E15}"/>
              </c:ext>
            </c:extLst>
          </c:dPt>
          <c:dPt>
            <c:idx val="23"/>
            <c:bubble3D val="0"/>
            <c:spPr>
              <a:gradFill>
                <a:gsLst>
                  <a:gs pos="100000">
                    <a:schemeClr val="accent6">
                      <a:lumMod val="80000"/>
                      <a:lumMod val="60000"/>
                      <a:lumOff val="40000"/>
                    </a:schemeClr>
                  </a:gs>
                  <a:gs pos="0">
                    <a:schemeClr val="accent6">
                      <a:lumMod val="80000"/>
                    </a:schemeClr>
                  </a:gs>
                </a:gsLst>
                <a:lin ang="5400000" scaled="0"/>
              </a:gradFill>
              <a:ln w="19050">
                <a:solidFill>
                  <a:schemeClr val="lt1"/>
                </a:solidFill>
              </a:ln>
              <a:effectLst/>
            </c:spPr>
            <c:extLst>
              <c:ext xmlns:c16="http://schemas.microsoft.com/office/drawing/2014/chart" uri="{C3380CC4-5D6E-409C-BE32-E72D297353CC}">
                <c16:uniqueId val="{00000019-4A8A-C24F-8091-BD140CC46E15}"/>
              </c:ext>
            </c:extLst>
          </c:dPt>
          <c:dLbls>
            <c:dLbl>
              <c:idx val="0"/>
              <c:layout>
                <c:manualLayout>
                  <c:x val="-2.7129705799409577E-2"/>
                  <c:y val="-3.5760729449938957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4A8A-C24F-8091-BD140CC46E15}"/>
                </c:ext>
              </c:extLst>
            </c:dLbl>
            <c:dLbl>
              <c:idx val="1"/>
              <c:layout>
                <c:manualLayout>
                  <c:x val="-1.0445794111310559E-2"/>
                  <c:y val="-8.4571161029536272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A8A-C24F-8091-BD140CC46E15}"/>
                </c:ext>
              </c:extLst>
            </c:dLbl>
            <c:dLbl>
              <c:idx val="2"/>
              <c:layout>
                <c:manualLayout>
                  <c:x val="-3.9782364156382248E-3"/>
                  <c:y val="-6.8189902144280079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4A8A-C24F-8091-BD140CC46E15}"/>
                </c:ext>
              </c:extLst>
            </c:dLbl>
            <c:dLbl>
              <c:idx val="4"/>
              <c:layout>
                <c:manualLayout>
                  <c:x val="3.2939779895728938E-2"/>
                  <c:y val="-6.913797988554321E-2"/>
                </c:manualLayout>
              </c:layout>
              <c:tx>
                <c:rich>
                  <a:bodyPr rot="0" spcFirstLastPara="1" vertOverflow="ellipsis" vert="horz" wrap="square" lIns="38100" tIns="19050" rIns="38100" bIns="19050" anchor="ctr" anchorCtr="1">
                    <a:spAutoFit/>
                  </a:bodyPr>
                  <a:lstStyle/>
                  <a:p>
                    <a:pPr>
                      <a:defRPr sz="1200" b="1" i="0" u="none" strike="noStrike" kern="1200" baseline="0">
                        <a:solidFill>
                          <a:schemeClr val="dk1">
                            <a:lumMod val="75000"/>
                            <a:lumOff val="25000"/>
                          </a:schemeClr>
                        </a:solidFill>
                        <a:latin typeface="+mn-lt"/>
                        <a:ea typeface="+mn-ea"/>
                        <a:cs typeface="+mn-cs"/>
                      </a:defRPr>
                    </a:pPr>
                    <a:fld id="{6467CF97-B1DE-2C4E-A253-2AB789588233}" type="CATEGORYNAME">
                      <a:rPr lang="en-US" sz="1200"/>
                      <a:pPr>
                        <a:defRPr sz="1200" b="1" i="0" u="none" strike="noStrike" kern="1200" baseline="0">
                          <a:solidFill>
                            <a:schemeClr val="dk1">
                              <a:lumMod val="75000"/>
                              <a:lumOff val="25000"/>
                            </a:schemeClr>
                          </a:solidFill>
                          <a:latin typeface="+mn-lt"/>
                          <a:ea typeface="+mn-ea"/>
                          <a:cs typeface="+mn-cs"/>
                        </a:defRPr>
                      </a:pPr>
                      <a:t>[NOME CATEGORIA]</a:t>
                    </a:fld>
                    <a:r>
                      <a:rPr lang="en-US" baseline="0"/>
                      <a:t>
</a:t>
                    </a:r>
                    <a:fld id="{3B5D9B1A-87C8-C24E-A591-D6308E4D1DEA}" type="PERCENTAGE">
                      <a:rPr lang="en-US" baseline="0"/>
                      <a:pPr>
                        <a:defRPr sz="1200" b="1" i="0" u="none" strike="noStrike" kern="1200" baseline="0">
                          <a:solidFill>
                            <a:schemeClr val="dk1">
                              <a:lumMod val="75000"/>
                              <a:lumOff val="25000"/>
                            </a:schemeClr>
                          </a:solidFill>
                          <a:latin typeface="+mn-lt"/>
                          <a:ea typeface="+mn-ea"/>
                          <a:cs typeface="+mn-cs"/>
                        </a:defRPr>
                      </a:pPr>
                      <a:t>[PERCENTUALE]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dk1">
                          <a:lumMod val="75000"/>
                          <a:lumOff val="25000"/>
                        </a:schemeClr>
                      </a:solidFill>
                      <a:latin typeface="+mn-lt"/>
                      <a:ea typeface="+mn-ea"/>
                      <a:cs typeface="+mn-cs"/>
                    </a:defRPr>
                  </a:pPr>
                  <a:endParaRPr lang="it-IT"/>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4A8A-C24F-8091-BD140CC46E15}"/>
                </c:ext>
              </c:extLst>
            </c:dLbl>
            <c:dLbl>
              <c:idx val="5"/>
              <c:layout>
                <c:manualLayout>
                  <c:x val="-1.8065668561857416E-3"/>
                  <c:y val="7.1441910643064315E-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A8A-C24F-8091-BD140CC46E15}"/>
                </c:ext>
              </c:extLst>
            </c:dLbl>
            <c:dLbl>
              <c:idx val="7"/>
              <c:layout>
                <c:manualLayout>
                  <c:x val="2.4887984196798791E-2"/>
                  <c:y val="-1.830841010687119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dk1">
                          <a:lumMod val="75000"/>
                          <a:lumOff val="25000"/>
                        </a:schemeClr>
                      </a:solidFill>
                      <a:latin typeface="+mn-lt"/>
                      <a:ea typeface="+mn-ea"/>
                      <a:cs typeface="+mn-cs"/>
                    </a:defRPr>
                  </a:pPr>
                  <a:endParaRPr lang="it-IT"/>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4A8A-C24F-8091-BD140CC46E15}"/>
                </c:ext>
              </c:extLst>
            </c:dLbl>
            <c:dLbl>
              <c:idx val="8"/>
              <c:layout>
                <c:manualLayout>
                  <c:x val="8.0210151631751585E-3"/>
                  <c:y val="6.7570562144802825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4A8A-C24F-8091-BD140CC46E15}"/>
                </c:ext>
              </c:extLst>
            </c:dLbl>
            <c:dLbl>
              <c:idx val="9"/>
              <c:layout>
                <c:manualLayout>
                  <c:x val="6.1668286596736968E-3"/>
                  <c:y val="7.9281201951432387E-3"/>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dk1">
                          <a:lumMod val="75000"/>
                          <a:lumOff val="25000"/>
                        </a:schemeClr>
                      </a:solidFill>
                      <a:latin typeface="+mn-lt"/>
                      <a:ea typeface="+mn-ea"/>
                      <a:cs typeface="+mn-cs"/>
                    </a:defRPr>
                  </a:pPr>
                  <a:endParaRPr lang="it-IT"/>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4A8A-C24F-8091-BD140CC46E15}"/>
                </c:ext>
              </c:extLst>
            </c:dLbl>
            <c:dLbl>
              <c:idx val="10"/>
              <c:layout>
                <c:manualLayout>
                  <c:x val="5.5938186886707294E-3"/>
                  <c:y val="-7.4815135533183559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C-4A8A-C24F-8091-BD140CC46E15}"/>
                </c:ext>
              </c:extLst>
            </c:dLbl>
            <c:dLbl>
              <c:idx val="11"/>
              <c:layout>
                <c:manualLayout>
                  <c:x val="1.6126924856983638E-2"/>
                  <c:y val="1.4014887645663275E-2"/>
                </c:manualLayout>
              </c:layout>
              <c:tx>
                <c:rich>
                  <a:bodyPr rot="0" spcFirstLastPara="1" vertOverflow="ellipsis" vert="horz" wrap="square" lIns="38100" tIns="19050" rIns="38100" bIns="19050" anchor="ctr" anchorCtr="1">
                    <a:spAutoFit/>
                  </a:bodyPr>
                  <a:lstStyle/>
                  <a:p>
                    <a:pPr>
                      <a:defRPr sz="1600" b="1" i="0" u="none" strike="noStrike" kern="1200" baseline="0">
                        <a:solidFill>
                          <a:schemeClr val="dk1">
                            <a:lumMod val="75000"/>
                            <a:lumOff val="25000"/>
                          </a:schemeClr>
                        </a:solidFill>
                        <a:latin typeface="+mn-lt"/>
                        <a:ea typeface="+mn-ea"/>
                        <a:cs typeface="+mn-cs"/>
                      </a:defRPr>
                    </a:pPr>
                    <a:r>
                      <a:rPr lang="en-US" sz="1600" b="1" baseline="0"/>
                      <a:t>ILA
</a:t>
                    </a:r>
                    <a:fld id="{7133BE5A-940A-7C4F-93DE-B0B269A80553}" type="PERCENTAGE">
                      <a:rPr lang="en-US" sz="1600" b="1" baseline="0"/>
                      <a:pPr>
                        <a:defRPr sz="1600" b="1" i="0" u="none" strike="noStrike" kern="1200" baseline="0">
                          <a:solidFill>
                            <a:schemeClr val="dk1">
                              <a:lumMod val="75000"/>
                              <a:lumOff val="25000"/>
                            </a:schemeClr>
                          </a:solidFill>
                          <a:latin typeface="+mn-lt"/>
                          <a:ea typeface="+mn-ea"/>
                          <a:cs typeface="+mn-cs"/>
                        </a:defRPr>
                      </a:pPr>
                      <a:t>[PERCENTUALE]</a:t>
                    </a:fld>
                    <a:endParaRPr lang="en-US" sz="1600" b="1" baseline="0"/>
                  </a:p>
                </c:rich>
              </c:tx>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dk1">
                          <a:lumMod val="75000"/>
                          <a:lumOff val="25000"/>
                        </a:schemeClr>
                      </a:solidFill>
                      <a:latin typeface="+mn-lt"/>
                      <a:ea typeface="+mn-ea"/>
                      <a:cs typeface="+mn-cs"/>
                    </a:defRPr>
                  </a:pPr>
                  <a:endParaRPr lang="it-IT"/>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4A8A-C24F-8091-BD140CC46E15}"/>
                </c:ext>
              </c:extLst>
            </c:dLbl>
            <c:dLbl>
              <c:idx val="12"/>
              <c:layout>
                <c:manualLayout>
                  <c:x val="-2.0194778412906309E-3"/>
                  <c:y val="-2.8936625419001502E-3"/>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dk1">
                          <a:lumMod val="75000"/>
                          <a:lumOff val="25000"/>
                        </a:schemeClr>
                      </a:solidFill>
                      <a:latin typeface="+mn-lt"/>
                      <a:ea typeface="+mn-ea"/>
                      <a:cs typeface="+mn-cs"/>
                    </a:defRPr>
                  </a:pPr>
                  <a:endParaRPr lang="it-IT"/>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4A8A-C24F-8091-BD140CC46E15}"/>
                </c:ext>
              </c:extLst>
            </c:dLbl>
            <c:dLbl>
              <c:idx val="13"/>
              <c:layout>
                <c:manualLayout>
                  <c:x val="2.0702571393489185E-2"/>
                  <c:y val="-5.1232865400182657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dk1">
                          <a:lumMod val="75000"/>
                          <a:lumOff val="25000"/>
                        </a:schemeClr>
                      </a:solidFill>
                      <a:latin typeface="+mn-lt"/>
                      <a:ea typeface="+mn-ea"/>
                      <a:cs typeface="+mn-cs"/>
                    </a:defRPr>
                  </a:pPr>
                  <a:endParaRPr lang="it-IT"/>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A8A-C24F-8091-BD140CC46E15}"/>
                </c:ext>
              </c:extLst>
            </c:dLbl>
            <c:dLbl>
              <c:idx val="14"/>
              <c:layout>
                <c:manualLayout>
                  <c:x val="5.1440463409444786E-3"/>
                  <c:y val="8.1324834549095851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4A8A-C24F-8091-BD140CC46E15}"/>
                </c:ext>
              </c:extLst>
            </c:dLbl>
            <c:dLbl>
              <c:idx val="15"/>
              <c:layout>
                <c:manualLayout>
                  <c:x val="1.10484328357202E-2"/>
                  <c:y val="1.052991639478208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1-4A8A-C24F-8091-BD140CC46E15}"/>
                </c:ext>
              </c:extLst>
            </c:dLbl>
            <c:dLbl>
              <c:idx val="18"/>
              <c:layout>
                <c:manualLayout>
                  <c:x val="-1.5859478974716946E-2"/>
                  <c:y val="4.066544768433130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4A8A-C24F-8091-BD140CC46E15}"/>
                </c:ext>
              </c:extLst>
            </c:dLbl>
            <c:dLbl>
              <c:idx val="22"/>
              <c:tx>
                <c:rich>
                  <a:bodyPr/>
                  <a:lstStyle/>
                  <a:p>
                    <a:r>
                      <a:rPr lang="en-US" baseline="0"/>
                      <a:t>ZAR
</a:t>
                    </a:r>
                    <a:fld id="{CF66EFB5-72ED-B543-BC9F-D12843913C75}" type="PERCENTAGE">
                      <a:rPr lang="en-US" baseline="0"/>
                      <a:pPr/>
                      <a:t>[PERCENTUALE]</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8-4A8A-C24F-8091-BD140CC46E15}"/>
                </c:ext>
              </c:extLst>
            </c:dLbl>
            <c:dLbl>
              <c:idx val="23"/>
              <c:layout>
                <c:manualLayout>
                  <c:x val="-1.5841150751547104E-2"/>
                  <c:y val="-2.5597113837722313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dk1">
                          <a:lumMod val="75000"/>
                          <a:lumOff val="25000"/>
                        </a:schemeClr>
                      </a:solidFill>
                      <a:latin typeface="+mn-lt"/>
                      <a:ea typeface="+mn-ea"/>
                      <a:cs typeface="+mn-cs"/>
                    </a:defRPr>
                  </a:pPr>
                  <a:endParaRPr lang="it-IT"/>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9-4A8A-C24F-8091-BD140CC46E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it-IT"/>
              </a:p>
            </c:txPr>
            <c:dLblPos val="bestFit"/>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'Exchange Rates'!$Z$2:$Z$25</c:f>
              <c:strCache>
                <c:ptCount val="24"/>
                <c:pt idx="0">
                  <c:v>AUD</c:v>
                </c:pt>
                <c:pt idx="1">
                  <c:v>BRL</c:v>
                </c:pt>
                <c:pt idx="2">
                  <c:v>CAD</c:v>
                </c:pt>
                <c:pt idx="3">
                  <c:v>CLP</c:v>
                </c:pt>
                <c:pt idx="4">
                  <c:v>CNY</c:v>
                </c:pt>
                <c:pt idx="5">
                  <c:v>CZK</c:v>
                </c:pt>
                <c:pt idx="6">
                  <c:v>EGP</c:v>
                </c:pt>
                <c:pt idx="7">
                  <c:v>EUR</c:v>
                </c:pt>
                <c:pt idx="8">
                  <c:v>GBP</c:v>
                </c:pt>
                <c:pt idx="9">
                  <c:v>HKD</c:v>
                </c:pt>
                <c:pt idx="10">
                  <c:v>IDR</c:v>
                </c:pt>
                <c:pt idx="11">
                  <c:v>ILA</c:v>
                </c:pt>
                <c:pt idx="12">
                  <c:v>INR</c:v>
                </c:pt>
                <c:pt idx="13">
                  <c:v>JPY</c:v>
                </c:pt>
                <c:pt idx="14">
                  <c:v>KRW</c:v>
                </c:pt>
                <c:pt idx="15">
                  <c:v>MYR</c:v>
                </c:pt>
                <c:pt idx="16">
                  <c:v>PLN</c:v>
                </c:pt>
                <c:pt idx="17">
                  <c:v>RUB</c:v>
                </c:pt>
                <c:pt idx="18">
                  <c:v>SEK</c:v>
                </c:pt>
                <c:pt idx="19">
                  <c:v>SGD</c:v>
                </c:pt>
                <c:pt idx="20">
                  <c:v>THB</c:v>
                </c:pt>
                <c:pt idx="21">
                  <c:v>TWD</c:v>
                </c:pt>
                <c:pt idx="22">
                  <c:v>ZAC</c:v>
                </c:pt>
                <c:pt idx="23">
                  <c:v>USD</c:v>
                </c:pt>
              </c:strCache>
            </c:strRef>
          </c:cat>
          <c:val>
            <c:numRef>
              <c:f>'Exchange Rates'!$AA$2:$AA$25</c:f>
              <c:numCache>
                <c:formatCode>General</c:formatCode>
                <c:ptCount val="24"/>
                <c:pt idx="0">
                  <c:v>3</c:v>
                </c:pt>
                <c:pt idx="1">
                  <c:v>2</c:v>
                </c:pt>
                <c:pt idx="2">
                  <c:v>3</c:v>
                </c:pt>
                <c:pt idx="3">
                  <c:v>1</c:v>
                </c:pt>
                <c:pt idx="4">
                  <c:v>3</c:v>
                </c:pt>
                <c:pt idx="5">
                  <c:v>0</c:v>
                </c:pt>
                <c:pt idx="6">
                  <c:v>1</c:v>
                </c:pt>
                <c:pt idx="7">
                  <c:v>5</c:v>
                </c:pt>
                <c:pt idx="8">
                  <c:v>2</c:v>
                </c:pt>
                <c:pt idx="9">
                  <c:v>13</c:v>
                </c:pt>
                <c:pt idx="10">
                  <c:v>0</c:v>
                </c:pt>
                <c:pt idx="11">
                  <c:v>5</c:v>
                </c:pt>
                <c:pt idx="12">
                  <c:v>11</c:v>
                </c:pt>
                <c:pt idx="13">
                  <c:v>4</c:v>
                </c:pt>
                <c:pt idx="14">
                  <c:v>2</c:v>
                </c:pt>
                <c:pt idx="15">
                  <c:v>2</c:v>
                </c:pt>
                <c:pt idx="16">
                  <c:v>3</c:v>
                </c:pt>
                <c:pt idx="17">
                  <c:v>0</c:v>
                </c:pt>
                <c:pt idx="18">
                  <c:v>0</c:v>
                </c:pt>
                <c:pt idx="19">
                  <c:v>1</c:v>
                </c:pt>
                <c:pt idx="20">
                  <c:v>0</c:v>
                </c:pt>
                <c:pt idx="21">
                  <c:v>3</c:v>
                </c:pt>
                <c:pt idx="22">
                  <c:v>1</c:v>
                </c:pt>
                <c:pt idx="23">
                  <c:v>33</c:v>
                </c:pt>
              </c:numCache>
            </c:numRef>
          </c:val>
          <c:extLst>
            <c:ext xmlns:c16="http://schemas.microsoft.com/office/drawing/2014/chart" uri="{C3380CC4-5D6E-409C-BE32-E72D297353CC}">
              <c16:uniqueId val="{00000000-4A8A-C24F-8091-BD140CC46E15}"/>
            </c:ext>
          </c:extLst>
        </c:ser>
        <c:dLbls>
          <c:dLblPos val="bestFit"/>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1400" b="0" i="0" u="none" strike="noStrike" kern="1200" baseline="0">
              <a:solidFill>
                <a:schemeClr val="dk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baseline="0">
                <a:solidFill>
                  <a:schemeClr val="tx1"/>
                </a:solidFill>
                <a:latin typeface="+mn-lt"/>
                <a:ea typeface="+mn-ea"/>
                <a:cs typeface="+mn-cs"/>
              </a:defRPr>
            </a:pPr>
            <a:r>
              <a:rPr lang="it-IT" sz="2000" b="1">
                <a:solidFill>
                  <a:schemeClr val="tx1"/>
                </a:solidFill>
              </a:rPr>
              <a:t>Exchange</a:t>
            </a:r>
            <a:r>
              <a:rPr lang="it-IT" sz="2000" b="1" baseline="0">
                <a:solidFill>
                  <a:schemeClr val="tx1"/>
                </a:solidFill>
              </a:rPr>
              <a:t> rate trend against USD, 2013-today</a:t>
            </a:r>
            <a:endParaRPr lang="it-IT" sz="2000" b="1">
              <a:solidFill>
                <a:schemeClr val="tx1"/>
              </a:solidFill>
            </a:endParaRPr>
          </a:p>
        </c:rich>
      </c:tx>
      <c:overlay val="0"/>
      <c:spPr>
        <a:noFill/>
        <a:ln>
          <a:noFill/>
        </a:ln>
        <a:effectLst/>
      </c:spPr>
      <c:txPr>
        <a:bodyPr rot="0" spcFirstLastPara="1" vertOverflow="ellipsis" vert="horz" wrap="square" anchor="ctr" anchorCtr="1"/>
        <a:lstStyle/>
        <a:p>
          <a:pPr>
            <a:defRPr sz="2000" b="1" i="0" u="none" strike="noStrike" kern="1200" baseline="0">
              <a:solidFill>
                <a:schemeClr val="tx1"/>
              </a:solidFill>
              <a:latin typeface="+mn-lt"/>
              <a:ea typeface="+mn-ea"/>
              <a:cs typeface="+mn-cs"/>
            </a:defRPr>
          </a:pPr>
          <a:endParaRPr lang="it-IT"/>
        </a:p>
      </c:txPr>
    </c:title>
    <c:autoTitleDeleted val="0"/>
    <c:plotArea>
      <c:layout/>
      <c:lineChart>
        <c:grouping val="standard"/>
        <c:varyColors val="0"/>
        <c:ser>
          <c:idx val="0"/>
          <c:order val="0"/>
          <c:tx>
            <c:v>AUD</c:v>
          </c:tx>
          <c:spPr>
            <a:ln w="31750" cap="rnd">
              <a:solidFill>
                <a:schemeClr val="accent1"/>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Rates'!$C$2:$K$2</c:f>
              <c:numCache>
                <c:formatCode>0.000000</c:formatCode>
                <c:ptCount val="9"/>
                <c:pt idx="0">
                  <c:v>0.96791499999999997</c:v>
                </c:pt>
                <c:pt idx="1">
                  <c:v>0.90281299999999998</c:v>
                </c:pt>
                <c:pt idx="2">
                  <c:v>0.75212400000000001</c:v>
                </c:pt>
                <c:pt idx="3">
                  <c:v>0.74366399999999999</c:v>
                </c:pt>
                <c:pt idx="4">
                  <c:v>0.76683000000000001</c:v>
                </c:pt>
                <c:pt idx="5">
                  <c:v>0.74746599999999996</c:v>
                </c:pt>
                <c:pt idx="6">
                  <c:v>0.69535800000000003</c:v>
                </c:pt>
                <c:pt idx="7">
                  <c:v>0.69114299999999995</c:v>
                </c:pt>
                <c:pt idx="8">
                  <c:v>0.75125900000000001</c:v>
                </c:pt>
              </c:numCache>
            </c:numRef>
          </c:val>
          <c:smooth val="0"/>
          <c:extLst>
            <c:ext xmlns:c16="http://schemas.microsoft.com/office/drawing/2014/chart" uri="{C3380CC4-5D6E-409C-BE32-E72D297353CC}">
              <c16:uniqueId val="{00000000-5B77-4E4C-876C-C92B1E7F932E}"/>
            </c:ext>
          </c:extLst>
        </c:ser>
        <c:ser>
          <c:idx val="1"/>
          <c:order val="1"/>
          <c:tx>
            <c:v>BRL</c:v>
          </c:tx>
          <c:spPr>
            <a:ln w="31750" cap="rnd">
              <a:solidFill>
                <a:schemeClr val="accent2"/>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Rates'!$C$3:$K$3</c:f>
              <c:numCache>
                <c:formatCode>0.000000</c:formatCode>
                <c:ptCount val="9"/>
                <c:pt idx="0">
                  <c:v>0.42767899999999998</c:v>
                </c:pt>
                <c:pt idx="1">
                  <c:v>0.37282100000000001</c:v>
                </c:pt>
                <c:pt idx="2">
                  <c:v>0.25252000000000002</c:v>
                </c:pt>
                <c:pt idx="3">
                  <c:v>0.307201</c:v>
                </c:pt>
                <c:pt idx="4">
                  <c:v>0.306813</c:v>
                </c:pt>
                <c:pt idx="5">
                  <c:v>0.25769900000000001</c:v>
                </c:pt>
                <c:pt idx="6">
                  <c:v>0.26878600000000002</c:v>
                </c:pt>
                <c:pt idx="7">
                  <c:v>0.191942</c:v>
                </c:pt>
                <c:pt idx="8">
                  <c:v>0.17945700000000001</c:v>
                </c:pt>
              </c:numCache>
            </c:numRef>
          </c:val>
          <c:smooth val="0"/>
          <c:extLst>
            <c:ext xmlns:c16="http://schemas.microsoft.com/office/drawing/2014/chart" uri="{C3380CC4-5D6E-409C-BE32-E72D297353CC}">
              <c16:uniqueId val="{00000001-5B77-4E4C-876C-C92B1E7F932E}"/>
            </c:ext>
          </c:extLst>
        </c:ser>
        <c:ser>
          <c:idx val="2"/>
          <c:order val="2"/>
          <c:tx>
            <c:v>CAD</c:v>
          </c:tx>
          <c:spPr>
            <a:ln w="31750" cap="rnd">
              <a:solidFill>
                <a:schemeClr val="accent3"/>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Rates'!$C$4:$K$4</c:f>
              <c:numCache>
                <c:formatCode>0.000000</c:formatCode>
                <c:ptCount val="9"/>
                <c:pt idx="0">
                  <c:v>0.97116400000000003</c:v>
                </c:pt>
                <c:pt idx="1">
                  <c:v>0.90591200000000005</c:v>
                </c:pt>
                <c:pt idx="2">
                  <c:v>0.78299200000000002</c:v>
                </c:pt>
                <c:pt idx="3">
                  <c:v>0.75510699999999997</c:v>
                </c:pt>
                <c:pt idx="4">
                  <c:v>0.77128200000000002</c:v>
                </c:pt>
                <c:pt idx="5">
                  <c:v>0.77158800000000005</c:v>
                </c:pt>
                <c:pt idx="6">
                  <c:v>0.75359799999999999</c:v>
                </c:pt>
                <c:pt idx="7">
                  <c:v>0.74651999999999996</c:v>
                </c:pt>
                <c:pt idx="8">
                  <c:v>0.79783300000000001</c:v>
                </c:pt>
              </c:numCache>
            </c:numRef>
          </c:val>
          <c:smooth val="0"/>
          <c:extLst>
            <c:ext xmlns:c16="http://schemas.microsoft.com/office/drawing/2014/chart" uri="{C3380CC4-5D6E-409C-BE32-E72D297353CC}">
              <c16:uniqueId val="{00000002-5B77-4E4C-876C-C92B1E7F932E}"/>
            </c:ext>
          </c:extLst>
        </c:ser>
        <c:ser>
          <c:idx val="3"/>
          <c:order val="3"/>
          <c:tx>
            <c:v>CLP</c:v>
          </c:tx>
          <c:spPr>
            <a:ln w="31750" cap="rnd">
              <a:solidFill>
                <a:schemeClr val="accent4"/>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Rates'!$C$5:$K$5</c:f>
              <c:numCache>
                <c:formatCode>0.000000</c:formatCode>
                <c:ptCount val="9"/>
                <c:pt idx="0">
                  <c:v>1.9042E-3</c:v>
                </c:pt>
                <c:pt idx="1">
                  <c:v>1.63098E-3</c:v>
                </c:pt>
                <c:pt idx="2">
                  <c:v>1.4110100000000001E-3</c:v>
                </c:pt>
                <c:pt idx="3">
                  <c:v>1.4955400000000001E-3</c:v>
                </c:pt>
                <c:pt idx="4">
                  <c:v>1.6487400000000001E-3</c:v>
                </c:pt>
                <c:pt idx="5">
                  <c:v>1.44108E-3</c:v>
                </c:pt>
                <c:pt idx="6">
                  <c:v>1.33534E-3</c:v>
                </c:pt>
                <c:pt idx="7">
                  <c:v>1.39795E-3</c:v>
                </c:pt>
                <c:pt idx="8">
                  <c:v>1.1737200000000001E-3</c:v>
                </c:pt>
              </c:numCache>
            </c:numRef>
          </c:val>
          <c:smooth val="0"/>
          <c:extLst>
            <c:ext xmlns:c16="http://schemas.microsoft.com/office/drawing/2014/chart" uri="{C3380CC4-5D6E-409C-BE32-E72D297353CC}">
              <c16:uniqueId val="{00000003-5B77-4E4C-876C-C92B1E7F932E}"/>
            </c:ext>
          </c:extLst>
        </c:ser>
        <c:ser>
          <c:idx val="4"/>
          <c:order val="4"/>
          <c:tx>
            <c:v>CNY</c:v>
          </c:tx>
          <c:spPr>
            <a:ln w="31750" cap="rnd">
              <a:solidFill>
                <a:schemeClr val="accent5"/>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Rates'!$C$6:$K$6</c:f>
              <c:numCache>
                <c:formatCode>0.000000</c:formatCode>
                <c:ptCount val="9"/>
                <c:pt idx="0">
                  <c:v>0.16528000000000001</c:v>
                </c:pt>
                <c:pt idx="1">
                  <c:v>0.16112899999999999</c:v>
                </c:pt>
                <c:pt idx="2">
                  <c:v>0.15415599999999999</c:v>
                </c:pt>
                <c:pt idx="3">
                  <c:v>0.14399500000000001</c:v>
                </c:pt>
                <c:pt idx="4">
                  <c:v>0.153752</c:v>
                </c:pt>
                <c:pt idx="5">
                  <c:v>0.14557</c:v>
                </c:pt>
                <c:pt idx="6">
                  <c:v>0.14358899999999999</c:v>
                </c:pt>
                <c:pt idx="7">
                  <c:v>0.15310499999999999</c:v>
                </c:pt>
                <c:pt idx="8">
                  <c:v>0.15692300000000001</c:v>
                </c:pt>
              </c:numCache>
            </c:numRef>
          </c:val>
          <c:smooth val="0"/>
          <c:extLst>
            <c:ext xmlns:c16="http://schemas.microsoft.com/office/drawing/2014/chart" uri="{C3380CC4-5D6E-409C-BE32-E72D297353CC}">
              <c16:uniqueId val="{00000004-5B77-4E4C-876C-C92B1E7F932E}"/>
            </c:ext>
          </c:extLst>
        </c:ser>
        <c:ser>
          <c:idx val="5"/>
          <c:order val="5"/>
          <c:tx>
            <c:v>CZK</c:v>
          </c:tx>
          <c:spPr>
            <a:ln w="31750" cap="rnd">
              <a:solidFill>
                <a:schemeClr val="accent6"/>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Rates'!$C$7:$K$7</c:f>
              <c:numCache>
                <c:formatCode>0.000000</c:formatCode>
                <c:ptCount val="9"/>
                <c:pt idx="0">
                  <c:v>5.1159999999999997E-2</c:v>
                </c:pt>
                <c:pt idx="1">
                  <c:v>4.8281999999999999E-2</c:v>
                </c:pt>
                <c:pt idx="2">
                  <c:v>4.0676999999999998E-2</c:v>
                </c:pt>
                <c:pt idx="3">
                  <c:v>4.0932999999999997E-2</c:v>
                </c:pt>
                <c:pt idx="4">
                  <c:v>4.2978000000000002E-2</c:v>
                </c:pt>
                <c:pt idx="5">
                  <c:v>4.6050000000000001E-2</c:v>
                </c:pt>
                <c:pt idx="6">
                  <c:v>4.3616000000000002E-2</c:v>
                </c:pt>
                <c:pt idx="7">
                  <c:v>4.3203999999999999E-2</c:v>
                </c:pt>
                <c:pt idx="8">
                  <c:v>4.6130999999999998E-2</c:v>
                </c:pt>
              </c:numCache>
            </c:numRef>
          </c:val>
          <c:smooth val="0"/>
          <c:extLst>
            <c:ext xmlns:c16="http://schemas.microsoft.com/office/drawing/2014/chart" uri="{C3380CC4-5D6E-409C-BE32-E72D297353CC}">
              <c16:uniqueId val="{00000005-5B77-4E4C-876C-C92B1E7F932E}"/>
            </c:ext>
          </c:extLst>
        </c:ser>
        <c:ser>
          <c:idx val="6"/>
          <c:order val="6"/>
          <c:tx>
            <c:v>EGP</c:v>
          </c:tx>
          <c:spPr>
            <a:ln w="34925" cap="rnd">
              <a:solidFill>
                <a:schemeClr val="accent1">
                  <a:lumMod val="60000"/>
                </a:schemeClr>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Rates'!$C$8:$K$8</c:f>
              <c:numCache>
                <c:formatCode>0.000000</c:formatCode>
                <c:ptCount val="9"/>
                <c:pt idx="0">
                  <c:v>0.14413400000000001</c:v>
                </c:pt>
                <c:pt idx="1">
                  <c:v>0.13983799999999999</c:v>
                </c:pt>
                <c:pt idx="2">
                  <c:v>0.12721199999999999</c:v>
                </c:pt>
                <c:pt idx="3">
                  <c:v>5.51496E-2</c:v>
                </c:pt>
                <c:pt idx="4">
                  <c:v>5.6674599999999999E-2</c:v>
                </c:pt>
                <c:pt idx="5">
                  <c:v>5.5942699999999998E-2</c:v>
                </c:pt>
                <c:pt idx="6">
                  <c:v>6.23581E-2</c:v>
                </c:pt>
                <c:pt idx="7">
                  <c:v>6.35458E-2</c:v>
                </c:pt>
                <c:pt idx="8">
                  <c:v>6.3664899999999996E-2</c:v>
                </c:pt>
              </c:numCache>
            </c:numRef>
          </c:val>
          <c:smooth val="0"/>
          <c:extLst>
            <c:ext xmlns:c16="http://schemas.microsoft.com/office/drawing/2014/chart" uri="{C3380CC4-5D6E-409C-BE32-E72D297353CC}">
              <c16:uniqueId val="{00000006-5B77-4E4C-876C-C92B1E7F932E}"/>
            </c:ext>
          </c:extLst>
        </c:ser>
        <c:ser>
          <c:idx val="7"/>
          <c:order val="7"/>
          <c:tx>
            <c:v>EUR</c:v>
          </c:tx>
          <c:spPr>
            <a:ln w="31750" cap="rnd">
              <a:solidFill>
                <a:schemeClr val="accent2">
                  <a:lumMod val="60000"/>
                </a:schemeClr>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Rates'!$C$9:$K$9</c:f>
              <c:numCache>
                <c:formatCode>0.000000</c:formatCode>
                <c:ptCount val="9"/>
                <c:pt idx="0">
                  <c:v>1.28464</c:v>
                </c:pt>
                <c:pt idx="1">
                  <c:v>1.3291649999999999</c:v>
                </c:pt>
                <c:pt idx="2">
                  <c:v>1.109729</c:v>
                </c:pt>
                <c:pt idx="3">
                  <c:v>1.10656</c:v>
                </c:pt>
                <c:pt idx="4">
                  <c:v>1.1300509999999999</c:v>
                </c:pt>
                <c:pt idx="5">
                  <c:v>1.181011</c:v>
                </c:pt>
                <c:pt idx="6">
                  <c:v>1.1201289999999999</c:v>
                </c:pt>
                <c:pt idx="7">
                  <c:v>1.1422030000000001</c:v>
                </c:pt>
                <c:pt idx="8">
                  <c:v>1.1831799999999999</c:v>
                </c:pt>
              </c:numCache>
            </c:numRef>
          </c:val>
          <c:smooth val="0"/>
          <c:extLst>
            <c:ext xmlns:c16="http://schemas.microsoft.com/office/drawing/2014/chart" uri="{C3380CC4-5D6E-409C-BE32-E72D297353CC}">
              <c16:uniqueId val="{00000007-5B77-4E4C-876C-C92B1E7F932E}"/>
            </c:ext>
          </c:extLst>
        </c:ser>
        <c:ser>
          <c:idx val="8"/>
          <c:order val="8"/>
          <c:tx>
            <c:v>GBP</c:v>
          </c:tx>
          <c:spPr>
            <a:ln w="31750" cap="rnd">
              <a:solidFill>
                <a:schemeClr val="accent3">
                  <a:lumMod val="60000"/>
                </a:schemeClr>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Rates'!$C$10:$K$10</c:f>
              <c:numCache>
                <c:formatCode>0.000000</c:formatCode>
                <c:ptCount val="9"/>
                <c:pt idx="0">
                  <c:v>1.5647679999999999</c:v>
                </c:pt>
                <c:pt idx="1">
                  <c:v>1.6477010000000001</c:v>
                </c:pt>
                <c:pt idx="2">
                  <c:v>1.5285040000000001</c:v>
                </c:pt>
                <c:pt idx="3">
                  <c:v>1.3556729999999999</c:v>
                </c:pt>
                <c:pt idx="4">
                  <c:v>1.288611</c:v>
                </c:pt>
                <c:pt idx="5">
                  <c:v>1.3348009999999999</c:v>
                </c:pt>
                <c:pt idx="6">
                  <c:v>1.2769330000000001</c:v>
                </c:pt>
                <c:pt idx="7">
                  <c:v>1.2841450000000001</c:v>
                </c:pt>
                <c:pt idx="8">
                  <c:v>1.3750830000000001</c:v>
                </c:pt>
              </c:numCache>
            </c:numRef>
          </c:val>
          <c:smooth val="0"/>
          <c:extLst>
            <c:ext xmlns:c16="http://schemas.microsoft.com/office/drawing/2014/chart" uri="{C3380CC4-5D6E-409C-BE32-E72D297353CC}">
              <c16:uniqueId val="{00000008-5B77-4E4C-876C-C92B1E7F932E}"/>
            </c:ext>
          </c:extLst>
        </c:ser>
        <c:ser>
          <c:idx val="9"/>
          <c:order val="9"/>
          <c:tx>
            <c:v>HKD</c:v>
          </c:tx>
          <c:spPr>
            <a:ln w="31750" cap="rnd">
              <a:solidFill>
                <a:schemeClr val="accent4">
                  <a:lumMod val="60000"/>
                </a:schemeClr>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Rates'!$C$11:$K$11</c:f>
              <c:numCache>
                <c:formatCode>0.000000</c:formatCode>
                <c:ptCount val="9"/>
                <c:pt idx="0">
                  <c:v>0.12892100000000001</c:v>
                </c:pt>
                <c:pt idx="1">
                  <c:v>0.12895499999999999</c:v>
                </c:pt>
                <c:pt idx="2">
                  <c:v>0.12898999999999999</c:v>
                </c:pt>
                <c:pt idx="3">
                  <c:v>0.128827</c:v>
                </c:pt>
                <c:pt idx="4">
                  <c:v>0.128327</c:v>
                </c:pt>
                <c:pt idx="5">
                  <c:v>0.12759000000000001</c:v>
                </c:pt>
                <c:pt idx="6">
                  <c:v>0.127633</c:v>
                </c:pt>
                <c:pt idx="7">
                  <c:v>0.12892899999999999</c:v>
                </c:pt>
                <c:pt idx="8">
                  <c:v>0.12865399999999999</c:v>
                </c:pt>
              </c:numCache>
            </c:numRef>
          </c:val>
          <c:smooth val="0"/>
          <c:extLst>
            <c:ext xmlns:c16="http://schemas.microsoft.com/office/drawing/2014/chart" uri="{C3380CC4-5D6E-409C-BE32-E72D297353CC}">
              <c16:uniqueId val="{0000000A-5B77-4E4C-876C-C92B1E7F932E}"/>
            </c:ext>
          </c:extLst>
        </c:ser>
        <c:ser>
          <c:idx val="10"/>
          <c:order val="10"/>
          <c:tx>
            <c:v>IDR</c:v>
          </c:tx>
          <c:spPr>
            <a:ln w="31750" cap="rnd">
              <a:solidFill>
                <a:schemeClr val="accent5">
                  <a:lumMod val="60000"/>
                </a:schemeClr>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Rates'!$C$12:$K$12</c:f>
              <c:numCache>
                <c:formatCode>0.000000</c:formatCode>
                <c:ptCount val="9"/>
                <c:pt idx="0">
                  <c:v>9.6000000000000002E-5</c:v>
                </c:pt>
                <c:pt idx="1">
                  <c:v>8.3999999999999995E-5</c:v>
                </c:pt>
                <c:pt idx="2">
                  <c:v>7.4999999999999993E-5</c:v>
                </c:pt>
                <c:pt idx="3">
                  <c:v>7.4999999999999993E-5</c:v>
                </c:pt>
                <c:pt idx="4">
                  <c:v>7.4999999999999993E-5</c:v>
                </c:pt>
                <c:pt idx="5">
                  <c:v>6.9999999999999994E-5</c:v>
                </c:pt>
                <c:pt idx="6">
                  <c:v>7.1000000000000005E-5</c:v>
                </c:pt>
                <c:pt idx="7">
                  <c:v>6.8999999999999997E-5</c:v>
                </c:pt>
                <c:pt idx="8">
                  <c:v>6.9999999999999994E-5</c:v>
                </c:pt>
              </c:numCache>
            </c:numRef>
          </c:val>
          <c:smooth val="0"/>
          <c:extLst>
            <c:ext xmlns:c16="http://schemas.microsoft.com/office/drawing/2014/chart" uri="{C3380CC4-5D6E-409C-BE32-E72D297353CC}">
              <c16:uniqueId val="{0000000B-5B77-4E4C-876C-C92B1E7F932E}"/>
            </c:ext>
          </c:extLst>
        </c:ser>
        <c:ser>
          <c:idx val="11"/>
          <c:order val="11"/>
          <c:tx>
            <c:v>ILS</c:v>
          </c:tx>
          <c:spPr>
            <a:ln w="31750" cap="rnd">
              <a:solidFill>
                <a:schemeClr val="accent6">
                  <a:lumMod val="60000"/>
                </a:schemeClr>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Rates'!$C$13:$K$13</c:f>
              <c:numCache>
                <c:formatCode>0.000000</c:formatCode>
                <c:ptCount val="9"/>
                <c:pt idx="0">
                  <c:v>0.28819</c:v>
                </c:pt>
                <c:pt idx="1">
                  <c:v>0.25428899999999999</c:v>
                </c:pt>
                <c:pt idx="2">
                  <c:v>0.25714799999999999</c:v>
                </c:pt>
                <c:pt idx="3">
                  <c:v>0.25962099999999999</c:v>
                </c:pt>
                <c:pt idx="4">
                  <c:v>0.28737299999999999</c:v>
                </c:pt>
                <c:pt idx="5">
                  <c:v>0.26783400000000002</c:v>
                </c:pt>
                <c:pt idx="6">
                  <c:v>0.28934199999999999</c:v>
                </c:pt>
                <c:pt idx="7">
                  <c:v>0.31070700000000001</c:v>
                </c:pt>
                <c:pt idx="8">
                  <c:v>0.32150099999999998</c:v>
                </c:pt>
              </c:numCache>
            </c:numRef>
          </c:val>
          <c:smooth val="0"/>
          <c:extLst>
            <c:ext xmlns:c16="http://schemas.microsoft.com/office/drawing/2014/chart" uri="{C3380CC4-5D6E-409C-BE32-E72D297353CC}">
              <c16:uniqueId val="{0000000C-5B77-4E4C-876C-C92B1E7F932E}"/>
            </c:ext>
          </c:extLst>
        </c:ser>
        <c:ser>
          <c:idx val="12"/>
          <c:order val="12"/>
          <c:tx>
            <c:v>INR</c:v>
          </c:tx>
          <c:spPr>
            <a:ln w="31750" cap="rnd">
              <a:solidFill>
                <a:schemeClr val="accent1">
                  <a:lumMod val="80000"/>
                  <a:lumOff val="20000"/>
                </a:schemeClr>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Rates'!$C$14:$K$14</c:f>
              <c:numCache>
                <c:formatCode>0.000000</c:formatCode>
                <c:ptCount val="9"/>
                <c:pt idx="0">
                  <c:v>1.7165E-2</c:v>
                </c:pt>
                <c:pt idx="1">
                  <c:v>1.6396999999999998E-2</c:v>
                </c:pt>
                <c:pt idx="2">
                  <c:v>1.5605000000000001E-2</c:v>
                </c:pt>
                <c:pt idx="3">
                  <c:v>1.4888E-2</c:v>
                </c:pt>
                <c:pt idx="4">
                  <c:v>1.5365E-2</c:v>
                </c:pt>
                <c:pt idx="5">
                  <c:v>1.4649000000000001E-2</c:v>
                </c:pt>
                <c:pt idx="6">
                  <c:v>1.4208999999999999E-2</c:v>
                </c:pt>
                <c:pt idx="7">
                  <c:v>1.3501000000000001E-2</c:v>
                </c:pt>
                <c:pt idx="8">
                  <c:v>1.3527000000000001E-2</c:v>
                </c:pt>
              </c:numCache>
            </c:numRef>
          </c:val>
          <c:smooth val="0"/>
          <c:extLst>
            <c:ext xmlns:c16="http://schemas.microsoft.com/office/drawing/2014/chart" uri="{C3380CC4-5D6E-409C-BE32-E72D297353CC}">
              <c16:uniqueId val="{0000000D-5B77-4E4C-876C-C92B1E7F932E}"/>
            </c:ext>
          </c:extLst>
        </c:ser>
        <c:ser>
          <c:idx val="13"/>
          <c:order val="13"/>
          <c:tx>
            <c:v>JPY</c:v>
          </c:tx>
          <c:spPr>
            <a:ln w="31750" cap="rnd">
              <a:solidFill>
                <a:schemeClr val="accent2">
                  <a:lumMod val="80000"/>
                  <a:lumOff val="20000"/>
                </a:schemeClr>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Rates'!$C$15:$K$15</c:f>
              <c:numCache>
                <c:formatCode>0.000000</c:formatCode>
                <c:ptCount val="9"/>
                <c:pt idx="0">
                  <c:v>1.0264000000000001E-2</c:v>
                </c:pt>
                <c:pt idx="1">
                  <c:v>9.4730000000000005E-3</c:v>
                </c:pt>
                <c:pt idx="2">
                  <c:v>8.2629999999999995E-3</c:v>
                </c:pt>
                <c:pt idx="3">
                  <c:v>9.2169999999999995E-3</c:v>
                </c:pt>
                <c:pt idx="4">
                  <c:v>8.9189999999999998E-3</c:v>
                </c:pt>
                <c:pt idx="5">
                  <c:v>9.0589999999999993E-3</c:v>
                </c:pt>
                <c:pt idx="6">
                  <c:v>9.1760000000000001E-3</c:v>
                </c:pt>
                <c:pt idx="7">
                  <c:v>9.3729999999999994E-3</c:v>
                </c:pt>
                <c:pt idx="8">
                  <c:v>9.1129999999999996E-3</c:v>
                </c:pt>
              </c:numCache>
            </c:numRef>
          </c:val>
          <c:smooth val="0"/>
          <c:extLst>
            <c:ext xmlns:c16="http://schemas.microsoft.com/office/drawing/2014/chart" uri="{C3380CC4-5D6E-409C-BE32-E72D297353CC}">
              <c16:uniqueId val="{0000000E-5B77-4E4C-876C-C92B1E7F932E}"/>
            </c:ext>
          </c:extLst>
        </c:ser>
        <c:ser>
          <c:idx val="14"/>
          <c:order val="14"/>
          <c:tx>
            <c:v>KRW</c:v>
          </c:tx>
          <c:spPr>
            <a:ln w="31750" cap="rnd">
              <a:solidFill>
                <a:schemeClr val="accent3">
                  <a:lumMod val="80000"/>
                  <a:lumOff val="20000"/>
                </a:schemeClr>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Rates'!$C$16:$K$16</c:f>
              <c:numCache>
                <c:formatCode>0.000000</c:formatCode>
                <c:ptCount val="9"/>
                <c:pt idx="0">
                  <c:v>9.1320864991233195E-4</c:v>
                </c:pt>
                <c:pt idx="1">
                  <c:v>9.4946924669109961E-4</c:v>
                </c:pt>
                <c:pt idx="2">
                  <c:v>8.8379040026867223E-4</c:v>
                </c:pt>
                <c:pt idx="3">
                  <c:v>8.6169754416199913E-4</c:v>
                </c:pt>
                <c:pt idx="4">
                  <c:v>8.8429839765130354E-4</c:v>
                </c:pt>
                <c:pt idx="5">
                  <c:v>9.0884304280650736E-4</c:v>
                </c:pt>
                <c:pt idx="6">
                  <c:v>8.5789044738986825E-4</c:v>
                </c:pt>
                <c:pt idx="7">
                  <c:v>8.4742171941866874E-4</c:v>
                </c:pt>
                <c:pt idx="8">
                  <c:v>8.7380507156463525E-4</c:v>
                </c:pt>
              </c:numCache>
            </c:numRef>
          </c:val>
          <c:smooth val="0"/>
          <c:extLst>
            <c:ext xmlns:c16="http://schemas.microsoft.com/office/drawing/2014/chart" uri="{C3380CC4-5D6E-409C-BE32-E72D297353CC}">
              <c16:uniqueId val="{0000000F-5B77-4E4C-876C-C92B1E7F932E}"/>
            </c:ext>
          </c:extLst>
        </c:ser>
        <c:ser>
          <c:idx val="15"/>
          <c:order val="15"/>
          <c:tx>
            <c:v>MYR</c:v>
          </c:tx>
          <c:spPr>
            <a:ln w="31750" cap="rnd">
              <a:solidFill>
                <a:schemeClr val="accent4">
                  <a:lumMod val="80000"/>
                  <a:lumOff val="20000"/>
                </a:schemeClr>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Rates'!$C$17:$K$17</c:f>
              <c:numCache>
                <c:formatCode>0.000000</c:formatCode>
                <c:ptCount val="9"/>
                <c:pt idx="0">
                  <c:v>0.31774400000000003</c:v>
                </c:pt>
                <c:pt idx="1">
                  <c:v>0.30573400000000001</c:v>
                </c:pt>
                <c:pt idx="2">
                  <c:v>0.25746799999999997</c:v>
                </c:pt>
                <c:pt idx="3">
                  <c:v>0.24166599999999999</c:v>
                </c:pt>
                <c:pt idx="4">
                  <c:v>0.23277999999999999</c:v>
                </c:pt>
                <c:pt idx="5">
                  <c:v>0.24789900000000001</c:v>
                </c:pt>
                <c:pt idx="6">
                  <c:v>0.24144499999999999</c:v>
                </c:pt>
                <c:pt idx="7">
                  <c:v>0.23818700000000001</c:v>
                </c:pt>
                <c:pt idx="8">
                  <c:v>0.24132899999999999</c:v>
                </c:pt>
              </c:numCache>
            </c:numRef>
          </c:val>
          <c:smooth val="0"/>
          <c:extLst>
            <c:ext xmlns:c16="http://schemas.microsoft.com/office/drawing/2014/chart" uri="{C3380CC4-5D6E-409C-BE32-E72D297353CC}">
              <c16:uniqueId val="{00000010-5B77-4E4C-876C-C92B1E7F932E}"/>
            </c:ext>
          </c:extLst>
        </c:ser>
        <c:ser>
          <c:idx val="16"/>
          <c:order val="16"/>
          <c:tx>
            <c:v>PLN</c:v>
          </c:tx>
          <c:spPr>
            <a:ln w="31750" cap="rnd">
              <a:solidFill>
                <a:schemeClr val="accent5">
                  <a:lumMod val="80000"/>
                  <a:lumOff val="20000"/>
                </a:schemeClr>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Rates'!$C$18:$K$18</c:f>
              <c:numCache>
                <c:formatCode>0.000000</c:formatCode>
                <c:ptCount val="9"/>
                <c:pt idx="0">
                  <c:v>0.31664900000000001</c:v>
                </c:pt>
                <c:pt idx="1">
                  <c:v>0.31765500000000002</c:v>
                </c:pt>
                <c:pt idx="2">
                  <c:v>0.26537899999999998</c:v>
                </c:pt>
                <c:pt idx="3">
                  <c:v>0.25366899999999998</c:v>
                </c:pt>
                <c:pt idx="4">
                  <c:v>0.26556099999999999</c:v>
                </c:pt>
                <c:pt idx="5">
                  <c:v>0.27726899999999999</c:v>
                </c:pt>
                <c:pt idx="6">
                  <c:v>0.260577</c:v>
                </c:pt>
                <c:pt idx="7">
                  <c:v>0.25706099999999998</c:v>
                </c:pt>
                <c:pt idx="8">
                  <c:v>0.25919799999999998</c:v>
                </c:pt>
              </c:numCache>
            </c:numRef>
          </c:val>
          <c:smooth val="0"/>
          <c:extLst>
            <c:ext xmlns:c16="http://schemas.microsoft.com/office/drawing/2014/chart" uri="{C3380CC4-5D6E-409C-BE32-E72D297353CC}">
              <c16:uniqueId val="{00000011-5B77-4E4C-876C-C92B1E7F932E}"/>
            </c:ext>
          </c:extLst>
        </c:ser>
        <c:ser>
          <c:idx val="17"/>
          <c:order val="17"/>
          <c:tx>
            <c:v>PHP</c:v>
          </c:tx>
          <c:spPr>
            <a:ln w="31750" cap="rnd">
              <a:solidFill>
                <a:schemeClr val="accent6">
                  <a:lumMod val="80000"/>
                  <a:lumOff val="20000"/>
                </a:schemeClr>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Rates'!$C$19:$K$19</c:f>
              <c:numCache>
                <c:formatCode>0.000000</c:formatCode>
                <c:ptCount val="9"/>
                <c:pt idx="0">
                  <c:v>2.3585999999999999E-2</c:v>
                </c:pt>
                <c:pt idx="1">
                  <c:v>2.2526999999999998E-2</c:v>
                </c:pt>
                <c:pt idx="2">
                  <c:v>2.1981000000000001E-2</c:v>
                </c:pt>
                <c:pt idx="3">
                  <c:v>2.1068E-2</c:v>
                </c:pt>
                <c:pt idx="4">
                  <c:v>1.9852999999999999E-2</c:v>
                </c:pt>
                <c:pt idx="5">
                  <c:v>1.899E-2</c:v>
                </c:pt>
                <c:pt idx="6">
                  <c:v>1.9321000000000001E-2</c:v>
                </c:pt>
                <c:pt idx="7">
                  <c:v>2.0167000000000001E-2</c:v>
                </c:pt>
                <c:pt idx="8">
                  <c:v>2.0301E-2</c:v>
                </c:pt>
              </c:numCache>
            </c:numRef>
          </c:val>
          <c:smooth val="0"/>
          <c:extLst>
            <c:ext xmlns:c16="http://schemas.microsoft.com/office/drawing/2014/chart" uri="{C3380CC4-5D6E-409C-BE32-E72D297353CC}">
              <c16:uniqueId val="{00000012-5B77-4E4C-876C-C92B1E7F932E}"/>
            </c:ext>
          </c:extLst>
        </c:ser>
        <c:ser>
          <c:idx val="18"/>
          <c:order val="18"/>
          <c:tx>
            <c:v>RUB</c:v>
          </c:tx>
          <c:spPr>
            <a:ln w="31750" cap="rnd">
              <a:solidFill>
                <a:schemeClr val="accent1">
                  <a:lumMod val="80000"/>
                </a:schemeClr>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Rates'!$C$20:$K$20</c:f>
              <c:numCache>
                <c:formatCode>0.000000</c:formatCode>
                <c:ptCount val="9"/>
                <c:pt idx="0">
                  <c:v>3.0438342571370305E-2</c:v>
                </c:pt>
                <c:pt idx="1">
                  <c:v>1.7757636671650642E-2</c:v>
                </c:pt>
                <c:pt idx="2">
                  <c:v>1.3661986070239001E-2</c:v>
                </c:pt>
                <c:pt idx="3">
                  <c:v>1.651808647878995E-2</c:v>
                </c:pt>
                <c:pt idx="4">
                  <c:v>1.7345361763537622E-2</c:v>
                </c:pt>
                <c:pt idx="5">
                  <c:v>1.4421336656009299E-2</c:v>
                </c:pt>
                <c:pt idx="6">
                  <c:v>1.6156968177235477E-2</c:v>
                </c:pt>
                <c:pt idx="7">
                  <c:v>1.3500359784588259E-2</c:v>
                </c:pt>
                <c:pt idx="8">
                  <c:v>1.3422836809176926E-2</c:v>
                </c:pt>
              </c:numCache>
            </c:numRef>
          </c:val>
          <c:smooth val="0"/>
          <c:extLst>
            <c:ext xmlns:c16="http://schemas.microsoft.com/office/drawing/2014/chart" uri="{C3380CC4-5D6E-409C-BE32-E72D297353CC}">
              <c16:uniqueId val="{00000013-5B77-4E4C-876C-C92B1E7F932E}"/>
            </c:ext>
          </c:extLst>
        </c:ser>
        <c:ser>
          <c:idx val="19"/>
          <c:order val="19"/>
          <c:tx>
            <c:v>SEK</c:v>
          </c:tx>
          <c:spPr>
            <a:ln w="31750" cap="rnd">
              <a:solidFill>
                <a:schemeClr val="accent2">
                  <a:lumMod val="80000"/>
                </a:schemeClr>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Rates'!$C$21:$K$21</c:f>
              <c:numCache>
                <c:formatCode>0.000000</c:formatCode>
                <c:ptCount val="9"/>
                <c:pt idx="0">
                  <c:v>0.15529999999999999</c:v>
                </c:pt>
                <c:pt idx="1">
                  <c:v>0.12820000000000001</c:v>
                </c:pt>
                <c:pt idx="2">
                  <c:v>0.11840000000000001</c:v>
                </c:pt>
                <c:pt idx="3">
                  <c:v>0.10979999999999999</c:v>
                </c:pt>
                <c:pt idx="4">
                  <c:v>0.12189999999999999</c:v>
                </c:pt>
                <c:pt idx="5">
                  <c:v>0.10979999999999999</c:v>
                </c:pt>
                <c:pt idx="6">
                  <c:v>0.10680000000000001</c:v>
                </c:pt>
                <c:pt idx="7">
                  <c:v>0.12130000000000001</c:v>
                </c:pt>
                <c:pt idx="8">
                  <c:v>0.1106</c:v>
                </c:pt>
              </c:numCache>
            </c:numRef>
          </c:val>
          <c:smooth val="0"/>
          <c:extLst>
            <c:ext xmlns:c16="http://schemas.microsoft.com/office/drawing/2014/chart" uri="{C3380CC4-5D6E-409C-BE32-E72D297353CC}">
              <c16:uniqueId val="{00000014-5B77-4E4C-876C-C92B1E7F932E}"/>
            </c:ext>
          </c:extLst>
        </c:ser>
        <c:ser>
          <c:idx val="20"/>
          <c:order val="20"/>
          <c:tx>
            <c:v>SGD</c:v>
          </c:tx>
          <c:spPr>
            <a:ln w="31750" cap="rnd">
              <a:solidFill>
                <a:schemeClr val="accent3">
                  <a:lumMod val="80000"/>
                </a:schemeClr>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Rates'!$C$22:$K$22</c:f>
              <c:numCache>
                <c:formatCode>0.000000</c:formatCode>
                <c:ptCount val="9"/>
                <c:pt idx="0">
                  <c:v>0.79939199999999999</c:v>
                </c:pt>
                <c:pt idx="1">
                  <c:v>0.78939400000000004</c:v>
                </c:pt>
                <c:pt idx="2">
                  <c:v>0.72769099999999998</c:v>
                </c:pt>
                <c:pt idx="3">
                  <c:v>0.724387</c:v>
                </c:pt>
                <c:pt idx="4">
                  <c:v>0.72457199999999999</c:v>
                </c:pt>
                <c:pt idx="5">
                  <c:v>0.74135899999999999</c:v>
                </c:pt>
                <c:pt idx="6">
                  <c:v>0.733151</c:v>
                </c:pt>
                <c:pt idx="7">
                  <c:v>0.72545999999999999</c:v>
                </c:pt>
                <c:pt idx="8">
                  <c:v>0.74420699999999995</c:v>
                </c:pt>
              </c:numCache>
            </c:numRef>
          </c:val>
          <c:smooth val="0"/>
          <c:extLst>
            <c:ext xmlns:c16="http://schemas.microsoft.com/office/drawing/2014/chart" uri="{C3380CC4-5D6E-409C-BE32-E72D297353CC}">
              <c16:uniqueId val="{00000015-5B77-4E4C-876C-C92B1E7F932E}"/>
            </c:ext>
          </c:extLst>
        </c:ser>
        <c:ser>
          <c:idx val="21"/>
          <c:order val="21"/>
          <c:tx>
            <c:v>THB</c:v>
          </c:tx>
          <c:spPr>
            <a:ln w="31750" cap="rnd">
              <a:solidFill>
                <a:schemeClr val="accent4">
                  <a:lumMod val="80000"/>
                </a:schemeClr>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Rates'!$C$23:$K$23</c:f>
              <c:numCache>
                <c:formatCode>0.000000</c:formatCode>
                <c:ptCount val="9"/>
                <c:pt idx="0">
                  <c:v>3.2592999999999997E-2</c:v>
                </c:pt>
                <c:pt idx="1">
                  <c:v>3.0789E-2</c:v>
                </c:pt>
                <c:pt idx="2">
                  <c:v>2.9245E-2</c:v>
                </c:pt>
                <c:pt idx="3">
                  <c:v>2.8339E-2</c:v>
                </c:pt>
                <c:pt idx="4">
                  <c:v>2.9493999999999999E-2</c:v>
                </c:pt>
                <c:pt idx="5">
                  <c:v>3.0956999999999998E-2</c:v>
                </c:pt>
                <c:pt idx="6">
                  <c:v>3.2238999999999997E-2</c:v>
                </c:pt>
                <c:pt idx="7">
                  <c:v>3.1996999999999998E-2</c:v>
                </c:pt>
                <c:pt idx="8">
                  <c:v>3.1303999999999998E-2</c:v>
                </c:pt>
              </c:numCache>
            </c:numRef>
          </c:val>
          <c:smooth val="0"/>
          <c:extLst>
            <c:ext xmlns:c16="http://schemas.microsoft.com/office/drawing/2014/chart" uri="{C3380CC4-5D6E-409C-BE32-E72D297353CC}">
              <c16:uniqueId val="{00000016-5B77-4E4C-876C-C92B1E7F932E}"/>
            </c:ext>
          </c:extLst>
        </c:ser>
        <c:ser>
          <c:idx val="22"/>
          <c:order val="22"/>
          <c:tx>
            <c:v>TWD</c:v>
          </c:tx>
          <c:spPr>
            <a:ln w="31750" cap="rnd">
              <a:solidFill>
                <a:schemeClr val="accent5">
                  <a:lumMod val="80000"/>
                </a:schemeClr>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Rates'!$C$24:$K$24</c:f>
              <c:numCache>
                <c:formatCode>0.000000</c:formatCode>
                <c:ptCount val="9"/>
                <c:pt idx="0">
                  <c:v>3.3439900000000002E-2</c:v>
                </c:pt>
                <c:pt idx="1">
                  <c:v>3.15321E-2</c:v>
                </c:pt>
                <c:pt idx="2">
                  <c:v>3.04251E-2</c:v>
                </c:pt>
                <c:pt idx="3">
                  <c:v>3.08399E-2</c:v>
                </c:pt>
                <c:pt idx="4">
                  <c:v>3.3677800000000001E-2</c:v>
                </c:pt>
                <c:pt idx="5">
                  <c:v>3.2696000000000003E-2</c:v>
                </c:pt>
                <c:pt idx="6">
                  <c:v>3.3224400000000001E-2</c:v>
                </c:pt>
                <c:pt idx="7">
                  <c:v>3.5578600000000002E-2</c:v>
                </c:pt>
                <c:pt idx="8">
                  <c:v>3.6135199999999999E-2</c:v>
                </c:pt>
              </c:numCache>
            </c:numRef>
          </c:val>
          <c:smooth val="0"/>
          <c:extLst>
            <c:ext xmlns:c16="http://schemas.microsoft.com/office/drawing/2014/chart" uri="{C3380CC4-5D6E-409C-BE32-E72D297353CC}">
              <c16:uniqueId val="{00000017-5B77-4E4C-876C-C92B1E7F932E}"/>
            </c:ext>
          </c:extLst>
        </c:ser>
        <c:ser>
          <c:idx val="23"/>
          <c:order val="23"/>
          <c:tx>
            <c:v>ZAR</c:v>
          </c:tx>
          <c:spPr>
            <a:ln w="31750" cap="rnd">
              <a:solidFill>
                <a:schemeClr val="accent6">
                  <a:lumMod val="80000"/>
                </a:schemeClr>
              </a:solidFill>
              <a:round/>
            </a:ln>
            <a:effectLst/>
          </c:spPr>
          <c:marker>
            <c:symbol val="none"/>
          </c:marker>
          <c:cat>
            <c:strRef>
              <c:f>'Exchange Rates'!$C$1:$K$1</c:f>
              <c:strCache>
                <c:ptCount val="9"/>
                <c:pt idx="0">
                  <c:v>Dec 31, 2013</c:v>
                </c:pt>
                <c:pt idx="1">
                  <c:v>Dec 31, 2014</c:v>
                </c:pt>
                <c:pt idx="2">
                  <c:v>Dec 31, 2015</c:v>
                </c:pt>
                <c:pt idx="3">
                  <c:v>Dec 31, 2016</c:v>
                </c:pt>
                <c:pt idx="4">
                  <c:v>Dec 31, 2017</c:v>
                </c:pt>
                <c:pt idx="5">
                  <c:v>Dec 31, 2018</c:v>
                </c:pt>
                <c:pt idx="6">
                  <c:v>Dec 31, 2019</c:v>
                </c:pt>
                <c:pt idx="7">
                  <c:v>Dec 31, 2020</c:v>
                </c:pt>
                <c:pt idx="8">
                  <c:v>Dec 31, 2021</c:v>
                </c:pt>
              </c:strCache>
            </c:strRef>
          </c:cat>
          <c:val>
            <c:numRef>
              <c:f>'Exchange Rates'!$C$25:$K$25</c:f>
              <c:numCache>
                <c:formatCode>0.000000</c:formatCode>
                <c:ptCount val="9"/>
                <c:pt idx="0">
                  <c:v>9.5062599999999997E-2</c:v>
                </c:pt>
                <c:pt idx="1">
                  <c:v>8.6443000000000006E-2</c:v>
                </c:pt>
                <c:pt idx="2">
                  <c:v>6.4505499999999993E-2</c:v>
                </c:pt>
                <c:pt idx="3">
                  <c:v>7.2137699999999999E-2</c:v>
                </c:pt>
                <c:pt idx="4">
                  <c:v>8.1102900000000006E-2</c:v>
                </c:pt>
                <c:pt idx="5">
                  <c:v>6.9609900000000002E-2</c:v>
                </c:pt>
                <c:pt idx="6">
                  <c:v>7.11474E-2</c:v>
                </c:pt>
                <c:pt idx="7">
                  <c:v>6.7942799999999998E-2</c:v>
                </c:pt>
                <c:pt idx="8">
                  <c:v>6.2771599999999997E-2</c:v>
                </c:pt>
              </c:numCache>
            </c:numRef>
          </c:val>
          <c:smooth val="0"/>
          <c:extLst>
            <c:ext xmlns:c16="http://schemas.microsoft.com/office/drawing/2014/chart" uri="{C3380CC4-5D6E-409C-BE32-E72D297353CC}">
              <c16:uniqueId val="{00000018-5B77-4E4C-876C-C92B1E7F932E}"/>
            </c:ext>
          </c:extLst>
        </c:ser>
        <c:dLbls>
          <c:showLegendKey val="0"/>
          <c:showVal val="0"/>
          <c:showCatName val="0"/>
          <c:showSerName val="0"/>
          <c:showPercent val="0"/>
          <c:showBubbleSize val="0"/>
        </c:dLbls>
        <c:smooth val="0"/>
        <c:axId val="633613679"/>
        <c:axId val="634078287"/>
      </c:lineChart>
      <c:catAx>
        <c:axId val="633613679"/>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34078287"/>
        <c:crosses val="autoZero"/>
        <c:auto val="1"/>
        <c:lblAlgn val="ctr"/>
        <c:lblOffset val="100"/>
        <c:noMultiLvlLbl val="0"/>
      </c:catAx>
      <c:valAx>
        <c:axId val="634078287"/>
        <c:scaling>
          <c:orientation val="minMax"/>
        </c:scaling>
        <c:delete val="0"/>
        <c:axPos val="l"/>
        <c:majorGridlines>
          <c:spPr>
            <a:ln w="9525" cap="flat" cmpd="sng" algn="ctr">
              <a:solidFill>
                <a:schemeClr val="tx2">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3361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8</xdr:col>
      <xdr:colOff>31749</xdr:colOff>
      <xdr:row>38</xdr:row>
      <xdr:rowOff>194733</xdr:rowOff>
    </xdr:from>
    <xdr:to>
      <xdr:col>17</xdr:col>
      <xdr:colOff>529166</xdr:colOff>
      <xdr:row>61</xdr:row>
      <xdr:rowOff>42333</xdr:rowOff>
    </xdr:to>
    <xdr:graphicFrame macro="">
      <xdr:nvGraphicFramePr>
        <xdr:cNvPr id="2" name="Grafico 1">
          <a:extLst>
            <a:ext uri="{FF2B5EF4-FFF2-40B4-BE49-F238E27FC236}">
              <a16:creationId xmlns:a16="http://schemas.microsoft.com/office/drawing/2014/main" id="{564B4BFD-A4D2-3BDC-14C1-9C9D6FCE11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9071</xdr:colOff>
      <xdr:row>107</xdr:row>
      <xdr:rowOff>0</xdr:rowOff>
    </xdr:from>
    <xdr:to>
      <xdr:col>13</xdr:col>
      <xdr:colOff>1600200</xdr:colOff>
      <xdr:row>134</xdr:row>
      <xdr:rowOff>50799</xdr:rowOff>
    </xdr:to>
    <xdr:graphicFrame macro="">
      <xdr:nvGraphicFramePr>
        <xdr:cNvPr id="2" name="Grafico 1">
          <a:extLst>
            <a:ext uri="{FF2B5EF4-FFF2-40B4-BE49-F238E27FC236}">
              <a16:creationId xmlns:a16="http://schemas.microsoft.com/office/drawing/2014/main" id="{2F481C8D-E422-DF77-D334-852D0CF5D1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9070</xdr:colOff>
      <xdr:row>107</xdr:row>
      <xdr:rowOff>7257</xdr:rowOff>
    </xdr:from>
    <xdr:to>
      <xdr:col>17</xdr:col>
      <xdr:colOff>1761065</xdr:colOff>
      <xdr:row>134</xdr:row>
      <xdr:rowOff>25400</xdr:rowOff>
    </xdr:to>
    <xdr:graphicFrame macro="">
      <xdr:nvGraphicFramePr>
        <xdr:cNvPr id="3" name="Grafico 2">
          <a:extLst>
            <a:ext uri="{FF2B5EF4-FFF2-40B4-BE49-F238E27FC236}">
              <a16:creationId xmlns:a16="http://schemas.microsoft.com/office/drawing/2014/main" id="{C0928AB9-5E14-910B-B5DF-51803EECB4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609600</xdr:colOff>
      <xdr:row>115</xdr:row>
      <xdr:rowOff>30604</xdr:rowOff>
    </xdr:from>
    <xdr:to>
      <xdr:col>12</xdr:col>
      <xdr:colOff>5771</xdr:colOff>
      <xdr:row>154</xdr:row>
      <xdr:rowOff>149412</xdr:rowOff>
    </xdr:to>
    <xdr:graphicFrame macro="">
      <xdr:nvGraphicFramePr>
        <xdr:cNvPr id="3" name="Grafico 2">
          <a:extLst>
            <a:ext uri="{FF2B5EF4-FFF2-40B4-BE49-F238E27FC236}">
              <a16:creationId xmlns:a16="http://schemas.microsoft.com/office/drawing/2014/main" id="{841F0948-6526-59CF-7975-CAD6AC65AB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552821</xdr:colOff>
      <xdr:row>114</xdr:row>
      <xdr:rowOff>197225</xdr:rowOff>
    </xdr:from>
    <xdr:to>
      <xdr:col>22</xdr:col>
      <xdr:colOff>1117600</xdr:colOff>
      <xdr:row>154</xdr:row>
      <xdr:rowOff>168088</xdr:rowOff>
    </xdr:to>
    <xdr:graphicFrame macro="">
      <xdr:nvGraphicFramePr>
        <xdr:cNvPr id="4" name="Grafico 3">
          <a:extLst>
            <a:ext uri="{FF2B5EF4-FFF2-40B4-BE49-F238E27FC236}">
              <a16:creationId xmlns:a16="http://schemas.microsoft.com/office/drawing/2014/main" id="{74C2DC0D-CCC4-1BB8-386D-E37032745E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50800</xdr:colOff>
      <xdr:row>115</xdr:row>
      <xdr:rowOff>23804</xdr:rowOff>
    </xdr:from>
    <xdr:to>
      <xdr:col>32</xdr:col>
      <xdr:colOff>1962727</xdr:colOff>
      <xdr:row>154</xdr:row>
      <xdr:rowOff>177800</xdr:rowOff>
    </xdr:to>
    <xdr:graphicFrame macro="">
      <xdr:nvGraphicFramePr>
        <xdr:cNvPr id="5" name="Grafico 4">
          <a:extLst>
            <a:ext uri="{FF2B5EF4-FFF2-40B4-BE49-F238E27FC236}">
              <a16:creationId xmlns:a16="http://schemas.microsoft.com/office/drawing/2014/main" id="{5D2DCCDC-943A-22BA-D491-31AD53BF35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32419</xdr:colOff>
      <xdr:row>2</xdr:row>
      <xdr:rowOff>40343</xdr:rowOff>
    </xdr:from>
    <xdr:to>
      <xdr:col>23</xdr:col>
      <xdr:colOff>827423</xdr:colOff>
      <xdr:row>21</xdr:row>
      <xdr:rowOff>0</xdr:rowOff>
    </xdr:to>
    <xdr:graphicFrame macro="">
      <xdr:nvGraphicFramePr>
        <xdr:cNvPr id="2" name="Grafico 1">
          <a:extLst>
            <a:ext uri="{FF2B5EF4-FFF2-40B4-BE49-F238E27FC236}">
              <a16:creationId xmlns:a16="http://schemas.microsoft.com/office/drawing/2014/main" id="{C2C6BD15-8C3A-7B44-B973-3701FD21E1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1946461</xdr:colOff>
      <xdr:row>27</xdr:row>
      <xdr:rowOff>201243</xdr:rowOff>
    </xdr:from>
    <xdr:to>
      <xdr:col>12</xdr:col>
      <xdr:colOff>16934</xdr:colOff>
      <xdr:row>58</xdr:row>
      <xdr:rowOff>16933</xdr:rowOff>
    </xdr:to>
    <xdr:graphicFrame macro="">
      <xdr:nvGraphicFramePr>
        <xdr:cNvPr id="5" name="Grafico 4">
          <a:extLst>
            <a:ext uri="{FF2B5EF4-FFF2-40B4-BE49-F238E27FC236}">
              <a16:creationId xmlns:a16="http://schemas.microsoft.com/office/drawing/2014/main" id="{89DB44ED-599A-DA48-F401-8F18CBDD4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73">
  <a r="1">
    <v t="i">0</v>
  </a>
  <a r="1">
    <v>5.0780000000000003</v>
  </a>
  <a r="1">
    <v t="i">2</v>
  </a>
  <a r="1">
    <v>9.5500000000000007</v>
  </a>
  <a r="1">
    <v>6.54</v>
  </a>
  <a r="1">
    <v>5.35</v>
  </a>
  <a r="1">
    <v>4028.9069</v>
  </a>
  <a r="1">
    <v>14865.971299999999</v>
  </a>
  <a r="1">
    <v>13890</v>
  </a>
  <a r="1">
    <v>13114</v>
  </a>
  <a r="1">
    <v t="i">1</v>
  </a>
  <a r="1">
    <v>13787</v>
  </a>
  <a r="1">
    <v>8187.7196000000004</v>
  </a>
  <a r="1">
    <v>10.922499999999999</v>
  </a>
  <a r="1">
    <v>3.4750000000000001</v>
  </a>
  <a r="1">
    <v>4.0225</v>
  </a>
  <a r="1">
    <v>18.88</v>
  </a>
  <a r="1">
    <v>51.65</v>
  </a>
  <a r="1">
    <v>15.97</v>
  </a>
  <a r="1">
    <v>32.200000000000003</v>
  </a>
  <a r="1">
    <v>25</v>
  </a>
  <a r="1">
    <v>26.04</v>
  </a>
  <a r="1">
    <v>25.01</v>
  </a>
  <a r="1">
    <v>14.41</v>
  </a>
  <a r="1">
    <v>20.09</v>
  </a>
  <a r="1">
    <v>16.28</v>
  </a>
  <a r="1">
    <v>10.4077</v>
  </a>
  <a r="1">
    <v>12.4755</v>
  </a>
  <a r="1">
    <v>17.16</v>
  </a>
  <a r="1">
    <v>14.6</v>
  </a>
  <a r="1">
    <v>20.25</v>
  </a>
  <a r="1">
    <v>24.3</v>
  </a>
  <a r="1">
    <v>28</v>
  </a>
  <a r="1">
    <v>34</v>
  </a>
  <a r="1">
    <v>26</v>
  </a>
  <a r="1">
    <v>55</v>
  </a>
  <a r="1">
    <v>92.03</v>
  </a>
  <a r="1">
    <v>92.23</v>
  </a>
  <a r="1">
    <v>66.430000000000007</v>
  </a>
  <a r="1">
    <v>69.260000000000005</v>
  </a>
  <a r="1">
    <v>58.65</v>
  </a>
  <a r="1">
    <v>43.23</v>
  </a>
  <a r="1">
    <v>78.06</v>
  </a>
  <a r="1">
    <v>58.99</v>
  </a>
  <a r="1">
    <v>52.46</v>
  </a>
  <a r="1">
    <v>65.23</v>
  </a>
  <a r="1">
    <v>76.8</v>
  </a>
  <a r="1">
    <v>44.45</v>
  </a>
  <a r="1">
    <v>49.64</v>
  </a>
  <a r="1">
    <v>51.29</v>
  </a>
  <a r="1">
    <v>42.61</v>
  </a>
  <a r="1">
    <v>488.8</v>
  </a>
  <a r="1">
    <v>564.79999999999995</v>
  </a>
  <a r="1">
    <v>459.2</v>
  </a>
  <a r="1">
    <v>573</v>
  </a>
  <a r="1">
    <v>16.78</v>
  </a>
  <a r="1">
    <v>11.62</v>
  </a>
  <a r="1">
    <v>10.83</v>
  </a>
  <a r="1">
    <v>23.5</v>
  </a>
  <a r="1">
    <v>19.899999999999999</v>
  </a>
  <a r="1">
    <v>14.46</v>
  </a>
  <a r="1">
    <v>9.57</v>
  </a>
  <a r="1">
    <v>64.19</v>
  </a>
  <a r="1">
    <v>61.94</v>
  </a>
  <a r="1">
    <v>81.17</v>
  </a>
  <a r="1">
    <v>76.22</v>
  </a>
  <a r="1">
    <v>50.83</v>
  </a>
  <a r="1">
    <v>74.36</v>
  </a>
  <a r="1">
    <v>91.36</v>
  </a>
  <a r="1">
    <v>80.55</v>
  </a>
  <a r="1">
    <v>93.06</v>
  </a>
  <a r="1">
    <v>68</v>
  </a>
  <a r="1">
    <v>96.03</v>
  </a>
  <a r="1">
    <v>106.8</v>
  </a>
  <a r="1">
    <v>81.900000000000006</v>
  </a>
  <a r="1">
    <v>79.95</v>
  </a>
  <a r="1">
    <v>71.7</v>
  </a>
  <a r="1">
    <v>71.25</v>
  </a>
  <a r="1">
    <v>88.5</v>
  </a>
  <a r="1">
    <v>12.99</v>
  </a>
  <a r="1">
    <v>12.06</v>
  </a>
  <a r="1">
    <v>10.5</v>
  </a>
  <a r="1">
    <v>94.51</v>
  </a>
  <a r="1">
    <v>74.739999999999995</v>
  </a>
  <a r="1">
    <v>73.569999999999993</v>
  </a>
  <a r="1">
    <v>62.96</v>
  </a>
  <a r="1">
    <v>58.27</v>
  </a>
  <a r="1">
    <v>83.27</v>
  </a>
  <a r="1">
    <v>300</v>
  </a>
  <a r="1">
    <v>329.8</v>
  </a>
  <a r="1">
    <v>170.48</v>
  </a>
  <a r="1">
    <v>235.7</v>
  </a>
  <a r="1">
    <v>250.88</v>
  </a>
  <a r="1">
    <v>190.31</v>
  </a>
  <a r="1">
    <v>7.63</v>
  </a>
  <a r="1">
    <v>7.9</v>
  </a>
  <a r="1">
    <v>7.15</v>
  </a>
  <a r="1">
    <v>7.68</v>
  </a>
  <a r="1">
    <v>3.6749999999999998</v>
  </a>
  <a r="1">
    <v>2.84</v>
  </a>
  <a r="1">
    <v>1.9430000000000001</v>
  </a>
  <a r="1">
    <v>1.49</v>
  </a>
  <a r="1">
    <v>2.31</v>
  </a>
  <a r="1">
    <v>1.84</v>
  </a>
  <a r="1">
    <v>1</v>
  </a>
  <a r="1">
    <v>2.36</v>
  </a>
  <a r="1">
    <v>2.0299999999999998</v>
  </a>
  <a r="1">
    <v>4.32</v>
  </a>
  <a r="1">
    <v>2.64</v>
  </a>
  <a r="1">
    <v>0.65849999999999997</v>
  </a>
  <a r="1">
    <v>1.645</v>
  </a>
  <a r="1">
    <v>4.3468</v>
  </a>
  <a r="1">
    <v>2.4552</v>
  </a>
  <a r="1">
    <v>12.32</v>
  </a>
  <a r="1">
    <v>15.06</v>
  </a>
  <a r="1">
    <v>14.56</v>
  </a>
  <a r="1">
    <v>15.08</v>
  </a>
  <a r="1">
    <v>10.94</v>
  </a>
  <a r="1">
    <v>8.35</v>
  </a>
  <a r="1">
    <v>5.34</v>
  </a>
  <a r="1">
    <v>5.58</v>
  </a>
  <a r="1">
    <v>5.18</v>
  </a>
  <a r="1">
    <v>9.11</v>
  </a>
  <a r="1">
    <v>6.21</v>
  </a>
  <a r="1">
    <v>6.67</v>
  </a>
  <a r="1">
    <v t="i">3</v>
  </a>
  <a r="1">
    <v>9.6300000000000008</v>
  </a>
  <a r="1">
    <v>9.15</v>
  </a>
  <a r="1">
    <v>84.7</v>
  </a>
  <a r="1">
    <v>16.760000000000002</v>
  </a>
  <a r="1">
    <v>30.57</v>
  </a>
  <a r="1">
    <v>50.71</v>
  </a>
  <a r="1">
    <v>48.53</v>
  </a>
  <a r="1">
    <v>40.450000000000003</v>
  </a>
  <a r="1">
    <v>34.299999999999997</v>
  </a>
  <a r="1">
    <v>41.09</v>
  </a>
  <a r="1">
    <v>12.56</v>
  </a>
  <a r="1">
    <v>12.29</v>
  </a>
  <a r="1">
    <v>9.94</v>
  </a>
  <a r="1">
    <v>12.86</v>
  </a>
  <a r="1">
    <v>542.65</v>
  </a>
  <a r="1">
    <v>467.05</v>
  </a>
  <a r="1">
    <v>63.49</v>
  </a>
  <a r="1">
    <v>66.67</v>
  </a>
  <a r="1">
    <v>40.700000000000003</v>
  </a>
  <a r="1">
    <v>35.909999999999997</v>
  </a>
  <a r="1">
    <v>48.11</v>
  </a>
  <a r="1">
    <v>49.27</v>
  </a>
  <a r="1">
    <v>25.8</v>
  </a>
  <a r="1">
    <v>1.845</v>
  </a>
  <a r="1">
    <v>1.415</v>
  </a>
  <a r="1">
    <v>1.655</v>
  </a>
  <a r="1">
    <v>2.5</v>
  </a>
  <a r="1">
    <v>2.06</v>
  </a>
  <a r="1">
    <v>3.41</v>
  </a>
  <a r="1">
    <v>6.99</v>
  </a>
  <a r="1">
    <v>8.9</v>
  </a>
  <a r="1">
    <v>7.4</v>
  </a>
  <a r="1">
    <v>8.42</v>
  </a>
  <a r="1">
    <v>5.71</v>
  </a>
  <a r="1">
    <v>11.72</v>
  </a>
  <a r="1">
    <v>7.2</v>
  </a>
  <a r="1">
    <v>11.95</v>
  </a>
  <a r="1">
    <v>84.75</v>
  </a>
  <a r="1" c="2">
    <v t="i">0</v>
    <v t="i">1</v>
  </a>
  <a r="1" c="2">
    <v>89.2</v>
    <v>90.45</v>
  </a>
  <a r="1">
    <v>91.5</v>
  </a>
  <a r="1">
    <v>37.549999999999997</v>
  </a>
  <a r="1">
    <v>12.26</v>
  </a>
  <a r="1">
    <v>28.48</v>
  </a>
  <a r="1">
    <v>39.75</v>
  </a>
  <a r="1">
    <v>39.6</v>
  </a>
  <a r="1">
    <v>67.900000000000006</v>
  </a>
  <a r="1">
    <v>75.7</v>
  </a>
  <a r="1">
    <v>93.134</v>
  </a>
  <a r="1">
    <v>103.3017</v>
  </a>
  <a r="1">
    <v>93.848799999999997</v>
  </a>
  <a r="1">
    <v>83.8172</v>
  </a>
  <a r="1">
    <v>68.229699999999994</v>
  </a>
  <a r="1">
    <v>110.4999</v>
  </a>
  <a r="1">
    <v>84.11</v>
  </a>
  <a r="1">
    <v>86.3</v>
  </a>
  <a r="1">
    <v>91.21</v>
  </a>
  <a r="1">
    <v>77.62</v>
  </a>
  <a r="1">
    <v>91.56</v>
  </a>
  <a r="1">
    <v>11.83</v>
  </a>
  <a r="1">
    <v>12.27</v>
  </a>
  <a r="1">
    <v>17.71</v>
  </a>
  <a r="1">
    <v>14.75</v>
  </a>
  <a r="1">
    <v>4.1852999999999998</v>
  </a>
  <a r="1">
    <v>1.67</v>
  </a>
  <a r="1">
    <v>1.78</v>
  </a>
  <a r="1">
    <v>2.0499999999999998</v>
  </a>
  <a r="1">
    <v>2.6251000000000002</v>
  </a>
  <a r="1">
    <v>1.66</v>
  </a>
  <a r="1">
    <v>12.3</v>
  </a>
  <a r="1">
    <v>18.21</v>
  </a>
  <a r="1">
    <v>15.03</v>
  </a>
  <a r="1">
    <v>16.71</v>
  </a>
  <a r="1">
    <v>14.31</v>
  </a>
  <a r="1">
    <v>121.8745</v>
  </a>
  <a r="1">
    <v>137.2911</v>
  </a>
  <a r="1">
    <v>25.4</v>
  </a>
  <a r="1">
    <v>25.6</v>
  </a>
  <a r="1">
    <v>63.85</v>
  </a>
  <a r="1">
    <v>70.03</v>
  </a>
  <a r="1">
    <v>46.4</v>
  </a>
  <a r="1">
    <v>65.3</v>
  </a>
  <a r="1">
    <v>78.819999999999993</v>
  </a>
  <a r="1">
    <v>59.96</v>
  </a>
  <a r="1">
    <v>63.1</v>
  </a>
  <a r="1">
    <v>19.03</v>
  </a>
  <a r="1">
    <v>16350</v>
  </a>
  <a r="1">
    <v>27000</v>
  </a>
  <a r="1">
    <v>41.25</v>
  </a>
  <a r="1">
    <v>56.8</v>
  </a>
  <a r="1">
    <v>90.3</v>
  </a>
  <a r="1">
    <v>216.3</v>
  </a>
  <a r="1">
    <v>42.25</v>
  </a>
  <a r="1">
    <v>51.53</v>
  </a>
  <a r="1">
    <v>54.72</v>
  </a>
  <a r="1">
    <v>33.49</v>
  </a>
  <a r="1">
    <v>69.790000000000006</v>
  </a>
  <a r="1">
    <v>2.9999999999999997E-4</v>
  </a>
  <a r="1">
    <v>1E-4</v>
  </a>
  <a r="1">
    <v>2.0000000000000001E-4</v>
  </a>
  <a r="1">
    <v>4.0000000000000002E-4</v>
  </a>
  <a r="1">
    <v>8.0000000000000004E-4</v>
  </a>
  <a r="1">
    <v>10.62</v>
  </a>
  <a r="1">
    <v>67.23</v>
  </a>
  <a r="1">
    <v>15.571400000000001</v>
  </a>
  <a r="1">
    <v>12.4</v>
  </a>
  <a r="1">
    <v>48.6</v>
  </a>
  <a r="1">
    <v>30.61</v>
  </a>
  <a r="1">
    <v>30.62</v>
  </a>
  <a r="1">
    <v>31.73</v>
  </a>
  <a r="1">
    <v>30.97</v>
  </a>
  <a r="1">
    <v>203.7</v>
  </a>
  <a r="1">
    <v>239.21</v>
  </a>
  <a r="1">
    <v>163</v>
  </a>
  <a r="1">
    <v>2.4</v>
  </a>
  <a r="1">
    <v>3.63</v>
  </a>
  <a r="1">
    <v>3.28</v>
  </a>
  <a r="1">
    <v>2.33</v>
  </a>
  <a r="1">
    <v>39.51</v>
  </a>
  <a r="1">
    <v>7.21</v>
  </a>
  <a r="1">
    <v>14.51</v>
  </a>
  <a r="1">
    <v>31.71</v>
  </a>
  <a r="1">
    <v>31.05</v>
  </a>
  <a r="1">
    <v>29.35</v>
  </a>
  <a r="1">
    <v>13.48</v>
  </a>
  <a r="1">
    <v>19.5</v>
  </a>
  <a r="1">
    <v>23.85</v>
  </a>
  <a r="1">
    <v>17.68</v>
  </a>
  <a r="1">
    <v>14.8</v>
  </a>
  <a r="1">
    <v>0.189</v>
  </a>
  <a r="1">
    <v>78.13</v>
  </a>
  <a r="1">
    <v>35.36</v>
  </a>
  <a r="1">
    <v>62.31</v>
  </a>
  <a r="1">
    <v>50.62</v>
  </a>
  <a r="1">
    <v>52.55</v>
  </a>
  <a r="1">
    <v>54.94</v>
  </a>
  <a r="1">
    <v>24.05</v>
  </a>
  <a r="1">
    <v>8.86</v>
  </a>
  <a r="1">
    <v>34.21</v>
  </a>
  <a r="1">
    <v>29.29</v>
  </a>
  <a r="1">
    <v>28.59</v>
  </a>
  <a r="1">
    <v>26.82</v>
  </a>
  <a r="1">
    <v>21.61</v>
  </a>
  <a r="1">
    <v>56.77</v>
  </a>
  <a r="1">
    <v>65.09</v>
  </a>
  <a r="1">
    <v>55.51</v>
  </a>
  <a r="1">
    <v>6.04</v>
  </a>
</arrayData>
</file>

<file path=xl/richData/rdrichvalue.xml><?xml version="1.0" encoding="utf-8"?>
<rvData xmlns="http://schemas.microsoft.com/office/spreadsheetml/2017/richdata" count="1008">
  <rv s="0">
    <v>https://www.bing.com/financeapi/forcetrigger?t=a1n9r7&amp;q=XNYS%3aALE&amp;form=skydnc</v>
    <v>Learn more on Bing</v>
  </rv>
  <rv s="1">
    <v>0</v>
    <v>1</v>
    <v>ALLETE (XNYS:ALE)</v>
    <v>3</v>
    <v>4</v>
    <v>Finance</v>
    <v>5</v>
    <v>it-IT</v>
    <v>a1n9r7</v>
    <v>268435456</v>
    <v>1</v>
    <v>Con tecnologia Refinitiv</v>
    <v>1906</v>
    <v>60.44</v>
    <v>53243670</v>
    <v>0.56399999999999995</v>
    <v>0</v>
    <v>0</v>
    <v>3263837000</v>
    <v>60.66</v>
    <v>ALLETE, Inc. is an energy company. The Company operates through two segments: Regulated Operations and ALLETE Clean Energy. The Regulated Operations segment includes three operating segments, which consist of its regulated utilities, Minnesota Power and Superior Water, Light and Power Company (SWL&amp;P) and investment in American Transmission Company LLC (ATC). Its regulated utility operations include retail and wholesale activities. The ALLETE Clean Energy segment focuses on developing, acquiring, and operating clean and renewable energy projects. In addition, the segment has approximately 300 megawatts (MW) of wind energy facilities under construction. The segment also engages in the development of wind energy facilities to operate under long-term power sales agreement (PSA) or for sale to others upon completion.</v>
    <v>1340</v>
    <v>New York Stock Exchange</v>
    <v>XNYS</v>
    <v>0</v>
    <v>61.994999999999997</v>
    <v>73.099500000000006</v>
    <v>60.29</v>
    <v>56.84</v>
    <v>ALLETE</v>
    <v>ALLETE</v>
    <v>44610.881944444445</v>
    <v>18.854700000000001</v>
    <v>61.3</v>
    <v>61.3</v>
    <v>30 W SUPERIOR ST, DULUTH, MN, 55802-2191 US</v>
    <v>Electrical Utilities &amp; IPPs</v>
    <v>XNYS</v>
    <v>ALE</v>
    <v>Azionario</v>
    <v>ALLETE (XNYS:ALE)</v>
    <v>USD</v>
    <v>0.64</v>
    <v>1.0551E-2</v>
    <v>846570</v>
    <v>256829</v>
  </rv>
  <rv s="2">
    <v>1</v>
  </rv>
  <rv s="0">
    <v>https://www.bing.com/financeapi/forcetrigger?t=bq4g2w&amp;q=XTSE%3aCPX.PR.K&amp;form=skydnc</v>
    <v>Learn more on Bing</v>
  </rv>
  <rv s="3">
    <v>6</v>
    <v>7</v>
    <v>Capital Pwr (XTSE:CPX.PR.K)</v>
    <v>3</v>
    <v>8</v>
    <v>Finance</v>
    <v>9</v>
    <v>it-IT</v>
    <v>bq4g2w</v>
    <v>268435456</v>
    <v>1</v>
    <v>Con tecnologia Refinitiv</v>
    <v>2009</v>
    <v>26.55</v>
    <v>116201500</v>
    <v>0.69910000000000005</v>
    <v>4603443000</v>
    <v>26.55</v>
    <v>Capital Power Corporation is a North American power producing company. The Company develops, acquires, owns and operates power generation from a range of energy sources. The Company is engaged in the operation of electrical generation facilities within Canada, including Alberta, British Columbia and Ontario, and in the United States, including North Carolina, Arizona, Alabama, New Mexico, Kansas, Texas, North Dakota and Illinois. It builds, owns and operates utility scale generation facilities that include renewables such as wind, solar and waste heat, and thermal such as natural gas and coal. It owns over 6,400 megawatts (MW) of power generation capacity at approximately 26 facilities across North America. In addition, approximately 425 MW of owned renewable generation capacity in North Carolina and Alberta. Its facilities include Genesee 1, 2 and 3, Clover Bar Landfill Gas, Clover Bar Energy Centre, Whitla 1.</v>
    <v>827</v>
    <v>Toronto Stock Exchange</v>
    <v>XTSE</v>
    <v>3</v>
    <v>26.55</v>
    <v>26.77</v>
    <v>26.1</v>
    <v>25.41</v>
    <v>Capital Pwr</v>
    <v>Capital Pwr</v>
    <v>44610.726666666669</v>
    <v>26.1</v>
    <v>1200-10423 101 St NW, EDMONTON, AB, T5H 0E9 CA</v>
    <v>Electrical Utilities &amp; IPPs</v>
    <v>XTSE</v>
    <v>CPX.PR.K</v>
    <v>Azionario</v>
    <v>Capital Pwr (XTSE:CPX.PR.K)</v>
    <v>CAD</v>
    <v>-0.45</v>
    <v>-1.6949000000000002E-2</v>
    <v>11900</v>
  </rv>
  <rv s="2">
    <v>4</v>
  </rv>
  <rv s="0">
    <v>https://www.bing.com/financeapi/forcetrigger?t=a2bfar&amp;q=OTCM%3aCCOZY&amp;form=skydnc</v>
    <v>Learn more on Bing</v>
  </rv>
  <rv s="3">
    <v>6</v>
    <v>7</v>
    <v>CN Coal Energy (OTCM:CCOZY)</v>
    <v>3</v>
    <v>10</v>
    <v>Finance</v>
    <v>11</v>
    <v>it-IT</v>
    <v>a2bfar</v>
    <v>268435456</v>
    <v>1</v>
    <v>Con tecnologia Refinitiv</v>
    <v>2006</v>
    <v>11.63</v>
    <v>13258660000</v>
    <v>0.83140000000000003</v>
    <v>69277930000</v>
    <v>11.63</v>
    <v>China Coal Energy Company Limited is a China-based company principally engaged in the coal production and distribution businesses. The Company’s coal businesses mainly include the production and distribution of steam coal and coking coal. The coking businesses mainly include the production and distribution of metallurgy cokes and forging cokes. The coal related equipments businesses mainly include the manufacture of hydraulic supports, scraper conveyors, loaders, boring machines, shearers and mining electrical motors, among others. The other businesses mainly include the production of electrolytic aluminum and coal gas. The Company mainly distributes its products in domestic and overseas markets.</v>
    <v>41593</v>
    <v>OTC Markets</v>
    <v>OTCM</v>
    <v>6</v>
    <v>11.63</v>
    <v>16.2</v>
    <v>11.63</v>
    <v>7.2</v>
    <v>CN Coal Energy</v>
    <v>CN Coal Energy</v>
    <v>44593.749137649997</v>
    <v>11.63</v>
    <v>No. 1, Huangsi Street, Chaoyang District, BEIJING, BEIJING, 100120 CN</v>
    <v>Coal</v>
    <v>OTCM</v>
    <v>CCOZY</v>
    <v>Azionario</v>
    <v>CN Coal Energy (OTCM:CCOZY)</v>
    <v>USD</v>
    <v>0</v>
    <v>0</v>
    <v>15</v>
  </rv>
  <rv s="2">
    <v>7</v>
  </rv>
  <rv s="0">
    <v>https://www.bing.com/financeapi/forcetrigger?t=ahherw&amp;q=XNSE%3aCOALINDIA&amp;form=skydnc</v>
    <v>Learn more on Bing</v>
  </rv>
  <rv s="4">
    <v>12</v>
    <v>13</v>
    <v>Coal India (XNSE:COALINDIA)</v>
    <v>3</v>
    <v>14</v>
    <v>Finance</v>
    <v>15</v>
    <v>it-IT</v>
    <v>ahherw</v>
    <v>268435456</v>
    <v>1</v>
    <v>Con tecnologia Refinitiv</v>
    <v>1973</v>
    <v>163.15</v>
    <v>6162729000</v>
    <v>0.77100000000000002</v>
    <v>1031024000000</v>
    <v>167.3</v>
    <v>Coal India Limited (CIL) is an India-based holding company. The Company is a coal mining company, which is engaged in the production and sale of coal. The Company offers products, including Coking Coal, Semi Coking Coal, Non-Coking Coal, Washed and Beneficiated Coal, Middlings, Rejects, Coal Fines/Coke Fines, and Tar/Heavy Oil/Light Oil/Soft Pitch. Its Middlings are used in power generation, brick manufacturing units and cement plants. The Washed and Beneficiated Coal products are used in the manufacturing of hard coke for steel making and power generation. Its Semi Coking Coal products are used as blend-able coal in steel making, merchant coke manufacturing and other metallurgical industries. Its Non-Coking Coal products are used for cement, fertilizer, glass, ceramic, paper, chemical and brick manufacturing, and for other heating purposes. CIL operates through approximately 82 mining areas spread over eight provincial states of India.</v>
    <v>259016</v>
    <v>National Stock Exchange of India</v>
    <v>XNSE</v>
    <v>9</v>
    <v>163.5</v>
    <v>203.8</v>
    <v>159.85</v>
    <v>123.4</v>
    <v>Coal India</v>
    <v>Coal India</v>
    <v>44613.470034722224</v>
    <v>12.49</v>
    <v>161.19999999999999</v>
    <v>Coal Bhawan, Premise No-04 MAR,, Plot No-AF-III,Action Area-1A,, Newtown,Rajarhat, KOLKATA, WEST BENGAL, 700156 IN</v>
    <v>Coal</v>
    <v>XNSE</v>
    <v>COALINDIA</v>
    <v>Azionario</v>
    <v>Coal India (XNSE:COALINDIA)</v>
    <v>INR</v>
    <v>-6.1</v>
    <v>-3.6461E-2</v>
    <v>14870901</v>
  </rv>
  <rv s="2">
    <v>10</v>
  </rv>
  <rv s="0">
    <v>https://www.bing.com/financeapi/forcetrigger?t=aw21cw&amp;q=XNYS%3aCEIX&amp;form=skydnc</v>
    <v>Learn more on Bing</v>
  </rv>
  <rv s="5">
    <v>16</v>
    <v>17</v>
    <v>CONSOL Energy (XNYS:CEIX)</v>
    <v>3</v>
    <v>18</v>
    <v>Finance</v>
    <v>19</v>
    <v>it-IT</v>
    <v>aw21cw</v>
    <v>268435456</v>
    <v>1</v>
    <v>Con tecnologia Refinitiv</v>
    <v>2017</v>
    <v>31.6</v>
    <v>34480180</v>
    <v>2.3532000000000002</v>
    <v>1107848183</v>
    <v>30.74</v>
    <v>CONSOL Energy Inc. is a producer and exporter of high-Btu bituminous thermal and crossover metallurgical coal. It owns and operates ongwall mining operations in the Northern Appalachian Basin The Company operates through two segments: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power generators and metallurgical end-users. The CONSOL Marine Terminal provides coal export terminal services through the Port of Baltimore. The Company's flagship operation is the Pennsylvania Mining Complex, located in Greene and Washington counties. The Pennsylvania Mining Complex consists of Bailey Mine, Enlow Fork Mine, Harvey Mine, Centralized Coal Processing facility and Train Loadout facility.</v>
    <v>1575</v>
    <v>New York Stock Exchange</v>
    <v>XNYS</v>
    <v>12</v>
    <v>32.459899999999998</v>
    <v>36.229999999999997</v>
    <v>31.05</v>
    <v>8.65</v>
    <v>CONSOL Energy</v>
    <v>CONSOL Energy</v>
    <v>44621.630395867971</v>
    <v>49.099200000000003</v>
    <v>32.130000000000003</v>
    <v>1000 Consol Energy Dr Ste 100, CANONSBURG, PA, 15317-6506 US</v>
    <v>Coal</v>
    <v>XNYS</v>
    <v>CEIX</v>
    <v>Azionario</v>
    <v>CONSOL Energy (XNYS:CEIX)</v>
    <v>USD</v>
    <v>1.39</v>
    <v>4.5218000000000001E-2</v>
    <v>122225</v>
    <v>486968</v>
  </rv>
  <rv s="2">
    <v>13</v>
  </rv>
  <rv s="0">
    <v>https://www.bing.com/financeapi/forcetrigger?t=am43vh&amp;q=XJSE%3aEXX&amp;form=skydnc</v>
    <v>Learn more on Bing</v>
  </rv>
  <rv s="6">
    <v>20</v>
    <v>21</v>
    <v>Exxaro Resources (XJSE:EXX)</v>
    <v>3</v>
    <v>22</v>
    <v>Finance</v>
    <v>23</v>
    <v>it-IT</v>
    <v>am43vh</v>
    <v>268435456</v>
    <v>1</v>
    <v>Con tecnologia Refinitiv</v>
    <v>2000</v>
    <v>19595</v>
    <v>349305100</v>
    <v>1.0962000000000001</v>
    <v>50</v>
    <v>2.5709999999999999E-3</v>
    <v>68393940000</v>
    <v>19580</v>
    <v>Exxaro Resources Limited is a diversified resources company. The Company has business interests in South Africa, Europe, Republic of the Congo and the United States. Its segments include Coal; Ferrous; Titanium dioxide (TiO2) and Alkali chemicals, and Other. Its coal operations are mainly situated in the Waterberg and Mpumalanga regions, and are split between coal commercial operations and coal tied operations. The Ferrous segment includes the Mayoko iron ore project in the Republic of Congo and its interests in Sishen Iron Ore Company Proprietary Limited (SIOC), as well as the FerroAlloys and Alloystream operations. The TiO2 and Alkali chemicals segment includes the Company's interests in Tronox Limited, Tronox KZN Sands Proprietary Limited, Tronox Mineral Sands Proprietary Limited and Tronox Sands Limited Liability Partnership. The Other segment includes its interests in Cennergi Proprietary Limited, Black Mountain Proprietary Limited and Chifeng Kumba Hongye Corporation Limited.</v>
    <v>6500</v>
    <v>Johannesburg Stock Exchange</v>
    <v>XJSE</v>
    <v>15</v>
    <v>19700</v>
    <v>19890</v>
    <v>19389</v>
    <v>14340</v>
    <v>Exxaro Resources</v>
    <v>Exxaro Resources</v>
    <v>44613.6875</v>
    <v>5.0199999999999996</v>
    <v>19450</v>
    <v>19500</v>
    <v>Roger Dyason Road, Pretoria West 0183, PRETORIA, GAUTENG, 0001 ZA</v>
    <v>Coal</v>
    <v>XJSE</v>
    <v>EXX</v>
    <v>Azionario</v>
    <v>Exxaro Resources (XJSE:EXX)</v>
    <v>ZAc</v>
    <v>-130</v>
    <v>-6.6390000000000008E-3</v>
    <v>650802</v>
  </rv>
  <rv s="2">
    <v>16</v>
  </rv>
  <rv s="0">
    <v>https://www.bing.com/financeapi/forcetrigger?t=ahhwhw&amp;q=XNSE%3aGMDCLTD&amp;form=skydnc</v>
    <v>Learn more on Bing</v>
  </rv>
  <rv s="4">
    <v>12</v>
    <v>13</v>
    <v>Guj Min Dev (XNSE:GMDCLTD)</v>
    <v>3</v>
    <v>14</v>
    <v>Finance</v>
    <v>15</v>
    <v>it-IT</v>
    <v>ahhwhw</v>
    <v>268435456</v>
    <v>1</v>
    <v>Con tecnologia Refinitiv</v>
    <v>1963</v>
    <v>137.5</v>
    <v>318000000</v>
    <v>1.3933</v>
    <v>43073100000</v>
    <v>135.44999999999999</v>
    <v>Gujarat Mineral Development Corporation Limited is an India-based holding company. The Company operates through two segments: Mining and Power. The Company's projects include Lignite, Bauxite, Fluorspar, Multi-Metal, Manganese, Power, Wind and Solar. The Company operates five lignite mines, namely, Mata-No-Madh, Rajpardi, Tadkeshwar, Bhavnagar and Umarsar Lignite Mines. The Company has bauxite mining operations at its Mewasa Bauxite Mines in Devbhoomi Dwarka, district of Gujarat. The Company's Fluorspar project is located at Kadipani, district of Baroda. The Company's Multi-Metal project is located at Ambaji, district of Banaskantha. The Company's Manganese project is located at Shivrajpur, district of Panchmahal. Its Power project is located at Nani Chher, district of Kutch. The Company's Wind Farm projects of 200.9 megawatts are situated at different locations in Gujarat, and a five-megawatt peak Solar Power Project is situated at Panandhro Lignite Project.</v>
    <v>1120</v>
    <v>National Stock Exchange of India</v>
    <v>XNSE</v>
    <v>18</v>
    <v>142.9</v>
    <v>152.1</v>
    <v>132.19999999999999</v>
    <v>51.8</v>
    <v>Guj Min Dev</v>
    <v>Guj Min Dev</v>
    <v>44613.470034722224</v>
    <v>92.14</v>
    <v>136.4</v>
    <v>132 feet - Ring Road,, Vastrapur,, AHMEDABAD, GUJARAT, 380052 IN</v>
    <v>Coal</v>
    <v>XNSE</v>
    <v>GMDCLTD</v>
    <v>Azionario</v>
    <v>Guj Min Dev (XNSE:GMDCLTD)</v>
    <v>INR</v>
    <v>0.95</v>
    <v>7.0140000000000003E-3</v>
    <v>7419578</v>
  </rv>
  <rv s="2">
    <v>19</v>
  </rv>
  <rv s="0">
    <v>https://www.bing.com/financeapi/forcetrigger?t=aqcg27&amp;q=XWAR%3aJSW&amp;form=skydnc</v>
    <v>Learn more on Bing</v>
  </rv>
  <rv s="5">
    <v>16</v>
    <v>17</v>
    <v>JSW S.A. (XWAR:JSW)</v>
    <v>3</v>
    <v>24</v>
    <v>Finance</v>
    <v>25</v>
    <v>it-IT</v>
    <v>aqcg27</v>
    <v>268435456</v>
    <v>1</v>
    <v>Con tecnologia Refinitiv</v>
    <v>2001</v>
    <v>45.5</v>
    <v>117411600</v>
    <v>1.6269</v>
    <v>5227164000</v>
    <v>41.85</v>
    <v>JSW S.A. è un produttore di carbone da coke con sede in Polonia. L‘attività della società si articola in due divisioni: Coal, compresa l'estrazione e vendita di carbone nero; e Coke, tra cui produzione e vendita di strumenti derivati da coke e carbone. Inoltre, la società è impegnata nell'estrazione di gas naturale e nella generazione, trasmissione e distribuzione di energia elettrica. I prodotti della società sono venduti sul mercato interno nonché in Germania, Austria, Repubblica Ceca, Slovacchia, Romania e Ungheria, tra gli altri. La società gestisce cinque impianti in miniera: Borynia-Zofiowka, Pracownicy, Jas-Mos, Krupinski e Pniowek. La società è società capogruppo di un gruppo finanziario.</v>
    <v>30608</v>
    <v>Warsaw Stock Exchange</v>
    <v>XWAR</v>
    <v>21</v>
    <v>45.9</v>
    <v>62.48</v>
    <v>40.950000000000003</v>
    <v>27</v>
    <v>JSW S.A.</v>
    <v>JSW S.A.</v>
    <v>44613.669802430471</v>
    <v>125.7286</v>
    <v>41.85</v>
    <v>Aleja Jana Pawla II 4, JASTRZEBIE ZDROJ, WOJ. SLASKIE, 44-330 PL</v>
    <v>Coal</v>
    <v>XWAR</v>
    <v>JSW</v>
    <v>Azionario</v>
    <v>JSW S.A. (XWAR:JSW)</v>
    <v>PLN</v>
    <v>0</v>
    <v>0</v>
    <v>1676518</v>
    <v>1212831.2419</v>
  </rv>
  <rv s="2">
    <v>22</v>
  </rv>
  <rv s="0">
    <v>https://www.bing.com/financeapi/forcetrigger?t=a1xjww&amp;q=XNAS%3aMGEE&amp;form=skydnc</v>
    <v>Learn more on Bing</v>
  </rv>
  <rv s="1">
    <v>0</v>
    <v>1</v>
    <v>MGE Energy (XNAS:MGEE)</v>
    <v>3</v>
    <v>4</v>
    <v>Finance</v>
    <v>5</v>
    <v>it-IT</v>
    <v>a1xjww</v>
    <v>268435456</v>
    <v>1</v>
    <v>Con tecnologia Refinitiv</v>
    <v>2001</v>
    <v>71.66</v>
    <v>36163370</v>
    <v>0.67290000000000005</v>
    <v>0</v>
    <v>0</v>
    <v>2620398000</v>
    <v>72.28</v>
    <v>MGE Energy, Inc. is a public utility holding company. The Company's segments include Regulated electric utility operations; Regulated gas utility operations; Nonregulated energy operations, and Transmission investments. Regulated gas utility operations segment is engaged in generating, purchasing and distributing electricity through Madison Gas and Electric Company (MGE). MGE distributes electricity in a service area covering a 264 square-mile area in Dane County, Wisconsin. The Regulated gas utility operations segment is engaged in purchasing and distributing natural gas through MGE. MGE transports and distributes natural gas in a service area covering 1,684 square miles in seven south-central Wisconsin counties. The Nonregulated energy operations segment is engaged in owning and leasing electric generating capacity that assists MGE through MGE Energy's subsidiaries, MGE Power Elm Road and MGE Power West Campus.</v>
    <v>723</v>
    <v>Nasdaq Stock Market</v>
    <v>XNAS</v>
    <v>24</v>
    <v>72.77</v>
    <v>82.95</v>
    <v>71.66</v>
    <v>63.34</v>
    <v>MGE Energy</v>
    <v>MGE Energy</v>
    <v>44610.877153796093</v>
    <v>24.0946</v>
    <v>72.459999999999994</v>
    <v>72.459999999999994</v>
    <v>PO Box 1231, 133 S Blair St, MADISON, WI, 53701-1231 US</v>
    <v>Electrical Utilities &amp; IPPs</v>
    <v>XNAS</v>
    <v>MGEE</v>
    <v>Azionario</v>
    <v>MGE Energy (XNAS:MGEE)</v>
    <v>USD</v>
    <v>0.18</v>
    <v>2.49E-3</v>
    <v>59473</v>
    <v>68885</v>
  </rv>
  <rv s="2">
    <v>25</v>
  </rv>
  <rv s="0">
    <v>https://www.bing.com/financeapi/forcetrigger?t=ahj8rw&amp;q=XNSE%3aNTPC&amp;form=skydnc</v>
    <v>Learn more on Bing</v>
  </rv>
  <rv s="4">
    <v>12</v>
    <v>13</v>
    <v>NTPC (XNSE:NTPC)</v>
    <v>3</v>
    <v>14</v>
    <v>Finance</v>
    <v>15</v>
    <v>it-IT</v>
    <v>ahj8rw</v>
    <v>268435456</v>
    <v>1</v>
    <v>Con tecnologia Refinitiv</v>
    <v>1975</v>
    <v>132.4</v>
    <v>9696666000</v>
    <v>0.7177</v>
    <v>1283354000000</v>
    <v>132.35</v>
    <v>NTPC Limited is an India-based company, which is engaged in the generation and sale of electricity. The principal business activity of the Company is electric power generation by a coal-based thermal power plant. The Company's business segments include Generation and Others. The Company's Other business includes providing consultancy, project management and supervision, re-gasification, oil and gas exploration and coal mining. The Company's subsidiaries include NTPC Electric Supply Company Ltd., NTPC Vidyut Vyapar Nigam Ltd., Kanti Bijlee Utpadan Nigam Ltd., Nabinagar Power Generating Company Ltd., Bhartiya Rail Bijlee Company Ltd., Patratu Vidyut Utpadan Nigam Ltd., North Eastern Electric Power Corporation Ltd., THDC India Limited, NTPC Mining Ltd., NTPC EDMC Waste Solutions Private Ltd., NTPC Renewable Energy Ltd. and Ratnagiri Gas and Power Private Ltd.</v>
    <v>18509</v>
    <v>National Stock Exchange of India</v>
    <v>XNSE</v>
    <v>27</v>
    <v>134.15</v>
    <v>152.1</v>
    <v>131.15</v>
    <v>95</v>
    <v>NTPC</v>
    <v>NTPC</v>
    <v>44613.470046296294</v>
    <v>7.99</v>
    <v>131.94999999999999</v>
    <v>NTPC Bhawan, SCOPE Complex, Institutional Area, Lodhi Road, NEW DELHI, DELHI, 110003 IN</v>
    <v>Electrical Utilities &amp; IPPs</v>
    <v>XNSE</v>
    <v>NTPC</v>
    <v>Azionario</v>
    <v>NTPC (XNSE:NTPC)</v>
    <v>INR</v>
    <v>-0.4</v>
    <v>-3.0220000000000004E-3</v>
    <v>12212740</v>
  </rv>
  <rv s="2">
    <v>28</v>
  </rv>
  <rv s="0">
    <v>https://www.bing.com/financeapi/forcetrigger?t=a212r7&amp;q=XNYS%3aPNM&amp;form=skydnc</v>
    <v>Learn more on Bing</v>
  </rv>
  <rv s="1">
    <v>0</v>
    <v>1</v>
    <v>PNM Resources (XNYS:PNM)</v>
    <v>3</v>
    <v>4</v>
    <v>Finance</v>
    <v>5</v>
    <v>it-IT</v>
    <v>a212r7</v>
    <v>268435456</v>
    <v>1</v>
    <v>Con tecnologia Refinitiv</v>
    <v>2000</v>
    <v>44.69</v>
    <v>85834870</v>
    <v>0.46329999999999999</v>
    <v>0</v>
    <v>0</v>
    <v>3836819000</v>
    <v>44.69</v>
    <v xml:space="preserve">PNM Resources, Inc. (PNMR) is an investor-owned holding company with two regulated utilities providing electricity and electric services in New Mexico and Texas. The Company's electric utilities are Public Service Company of New Mexico (PNM) and Texas-New Mexico Power Company (TNMP). Its segments include PNM, and TNMP. PNM segment provides integrated electricity services that include the generation, transmission, and distribution of electricity for retail electric customers in New Mexico. PNM segment also includes the generation and sale of electricity into the wholesale market, as well as providing transmission services to third parties. TNMP segment provides transmission and distribution services at regulated rates to various retail electricity providers (REPs) that, in turn, provide retail electric service to consumers within TNMP’s service area. TNMP also provides transmission services at regulated rates to other utilities that interconnect with TNMP’s facilities. </v>
    <v>1708</v>
    <v>New York Stock Exchange</v>
    <v>XNYS</v>
    <v>30</v>
    <v>44.87</v>
    <v>50.11</v>
    <v>44.59</v>
    <v>43.84</v>
    <v>PNM Resources</v>
    <v>PNM Resources</v>
    <v>44610.881944444445</v>
    <v>19.6343</v>
    <v>44.7</v>
    <v>44.7</v>
    <v>414 Silver Ave SW, ALBUQUERQUE, NM, 87102-3289 US</v>
    <v>Electrical Utilities &amp; IPPs</v>
    <v>XNYS</v>
    <v>PNM</v>
    <v>Azionario</v>
    <v>PNM Resources (XNYS:PNM)</v>
    <v>USD</v>
    <v>0.01</v>
    <v>2.2380000000000002E-4</v>
    <v>366680</v>
    <v>719381</v>
  </rv>
  <rv s="2">
    <v>31</v>
  </rv>
  <rv s="0">
    <v>http://en.wikipedia.org/wiki/Public_domain</v>
    <v>Public domain</v>
  </rv>
  <rv s="0">
    <v>http://en.wikipedia.org/wiki/Reliance_Infrastructure</v>
    <v>Wikipedia</v>
  </rv>
  <rv s="7">
    <v>33</v>
    <v>34</v>
  </rv>
  <rv s="8">
    <v>31</v>
    <v>https://www.bing.com/th?id=AMMS_a4408b1eb3723a4e0e587a4febc9264e&amp;qlt=95</v>
    <v>35</v>
    <v>0</v>
    <v>https://www.bing.com/images/search?form=xlimg&amp;q=reliance+infrastructure</v>
    <v>Image of Reliance Infrast</v>
  </rv>
  <rv s="0">
    <v>https://www.bing.com/financeapi/forcetrigger?t=ah857w&amp;q=XBOM%3a500390&amp;form=skydnc</v>
    <v>Learn more on Bing</v>
  </rv>
  <rv s="9">
    <v>26</v>
    <v>27</v>
    <v>Reliance Infrast (XBOM:500390)</v>
    <v>29</v>
    <v>30</v>
    <v>Finance</v>
    <v>11</v>
    <v>it-IT</v>
    <v>ah857w</v>
    <v>268435456</v>
    <v>1</v>
    <v>Con tecnologia Refinitiv</v>
    <v>1929</v>
    <v>120.1</v>
    <v>262540000</v>
    <v>2.8347000000000002</v>
    <v>31531050000</v>
    <v>119.95</v>
    <v>Reliance Infrastructure Limited is engaged in the business of engineering and construction. It operates through three segments: Power, Engineering and Construction (E&amp;C) and Infrastructure. The Power segment is engaged in generation, transmission, and distribution of electrical power at various location. It operates a 220 megawatt (MW) combined cycle power plant at Samalkot, a 48 MW combined cycle power plant at Mormugao, and a 9.39 MW Windfarm at Chitradurga. It supplies power to residential, industrial, commercial, and other consumers. The E&amp;C segment renders value added services in construction, erection, commissioning and contracting. The infrastructure segment includes businesses with respect to development, operation and maintenance of toll roads, metro rail transit system and airports. It is also involved in implementation, operation, and maintenance of several projects in defense sector and infrastructural areas through its special purpose vehicles.</v>
    <v>5493</v>
    <v>Bombay Stock Exchange</v>
    <v>XBOM</v>
    <v>36</v>
    <v>37</v>
    <v>123.8</v>
    <v>149.5</v>
    <v>111.3</v>
    <v>29.8</v>
    <v>Reliance Infrast</v>
    <v>Reliance Infrast</v>
    <v>44613.490624999999</v>
    <v>2.81</v>
    <v>112.85</v>
    <v>Reliance Centre, Ground Floor,, 19 Walchand Hirachand Marg,, Ballard Estate, MUMBAI, MAHARASHTRA, 400001 IN</v>
    <v>Construction &amp; Engineering</v>
    <v>XBOM</v>
    <v>500390</v>
    <v>Azionario</v>
    <v>Reliance Infrast (XBOM:500390)</v>
    <v>INR</v>
    <v>-7.1</v>
    <v>-5.9191000000000001E-2</v>
    <v>609074</v>
  </rv>
  <rv s="2">
    <v>38</v>
  </rv>
  <rv s="0">
    <v>http://fr.wikipedia.org/wiki/Tata_Power</v>
    <v>Wikipedia</v>
  </rv>
  <rv s="7">
    <v>33</v>
    <v>40</v>
  </rv>
  <rv s="8">
    <v>31</v>
    <v>https://www.bing.com/th?id=AMMS_ea242949a9ca389521cba1d7a9e8cb7e&amp;qlt=95</v>
    <v>41</v>
    <v>0</v>
    <v>https://www.bing.com/images/search?form=xlimg&amp;q=tata+power</v>
    <v>Image of Tata Power</v>
  </rv>
  <rv s="0">
    <v>https://www.bing.com/financeapi/forcetrigger?t=ah85gh&amp;q=XBOM%3a500400&amp;form=skydnc</v>
    <v>Learn more on Bing</v>
  </rv>
  <rv s="9">
    <v>26</v>
    <v>27</v>
    <v>Tata Power (XBOM:500400)</v>
    <v>29</v>
    <v>30</v>
    <v>Finance</v>
    <v>11</v>
    <v>it-IT</v>
    <v>ah85gh</v>
    <v>268435456</v>
    <v>1</v>
    <v>Con tecnologia Refinitiv</v>
    <v>1919</v>
    <v>224.1</v>
    <v>3195340000</v>
    <v>1.1222000000000001</v>
    <v>721347900000</v>
    <v>225.8</v>
    <v>The Tata Power Company Limited is an India-based integrated power company. The Company is engaged in electric power generation, transmission and distribution, electronic products, and service businesses. The Company’s segments include Generation, Renewables, Transmission and Distribution, and Others. The Generation segment comprises of generation of power from hydroelectric sources and thermal sources (coal, gas, and oil) from plants owned and operated under lease arrangements and related ancillary services. The Renewables segment comprises of generation of power from renewable energy sources i.e., wind and solar and related ancillary services. The Transmission and Distribution segment comprises of transmission and distribution network, sale of power to retail customers through distribution network and related ancillary services. The Others segment comprises of project management contracts/infrastructure management services, property development and lease rent of oil tanks.</v>
    <v>2673</v>
    <v>Bombay Stock Exchange</v>
    <v>XBOM</v>
    <v>42</v>
    <v>43</v>
    <v>227.55</v>
    <v>269.7</v>
    <v>222.3</v>
    <v>86.35</v>
    <v>Tata Power</v>
    <v>Tata Power</v>
    <v>44613.466226851851</v>
    <v>36.840000000000003</v>
    <v>225</v>
    <v>Bombay House,, 24, Homi Mody Street,, MUMBAI, MAHARASHTRA, 400001 IN</v>
    <v>Electrical Utilities &amp; IPPs</v>
    <v>XBOM</v>
    <v>500400</v>
    <v>Azionario</v>
    <v>Tata Power (XBOM:500400)</v>
    <v>INR</v>
    <v>-0.8</v>
    <v>-3.5430000000000001E-3</v>
    <v>2764107</v>
  </rv>
  <rv s="2">
    <v>44</v>
  </rv>
  <rv s="0">
    <v>https://www.bing.com/financeapi/forcetrigger?t=aaai27&amp;q=XASX%3aWHC&amp;form=skydnc</v>
    <v>Learn more on Bing</v>
  </rv>
  <rv s="4">
    <v>12</v>
    <v>13</v>
    <v>Whitehaven Coal (XASX:WHC)</v>
    <v>3</v>
    <v>32</v>
    <v>Finance</v>
    <v>9</v>
    <v>it-IT</v>
    <v>aaai27</v>
    <v>268435456</v>
    <v>1</v>
    <v>Con tecnologia Refinitiv</v>
    <v>2007</v>
    <v>3.12</v>
    <v>1032644000</v>
    <v>0.42159999999999997</v>
    <v>3242503000</v>
    <v>3.14</v>
    <v>Whitehaven Coal Ltd is an Australia-based company engaged in the production of coal. The Company is focused on the development and operation of coal mines in New South Wales and Queensland. The Company operates through two segments: open cut operations and underground operations. It operates four mines, three open cut and one underground, in the Gunnedah Coal Basin in North West New South Wales, producing metallurgical and thermal coal for export to developing economies across North and South East Asia. It also operates two development assets , Vickery, near Gunnedah, and Winchester South, in Queensland's Bowen Basin. The Company produces coal using open-cut mining methods at Maules Creek, Tarrawonga, and Werris Creek, and underground mining methods at Narrabri. The Maules Creek is located approximately 45 kilometers south east of Narrabri. The Narrabri underground mine is located approximately 17 kilometers south-east of Narrabri and 70 kilometers north-west of Gunnedah.</v>
    <v>1600</v>
    <v>Australian Securities Exchange</v>
    <v>XASX</v>
    <v>46</v>
    <v>3.24</v>
    <v>3.64</v>
    <v>3.08</v>
    <v>1.153</v>
    <v>Whitehaven Coal</v>
    <v>Whitehaven Coal</v>
    <v>44613.333333333336</v>
    <v>52.83</v>
    <v>3.17</v>
    <v>L 28 259 George St, SYDNEY, NEW SOUTH WALES, 2000 AU</v>
    <v>Coal</v>
    <v>XASX</v>
    <v>WHC</v>
    <v>Azionario</v>
    <v>Whitehaven Coal (XASX:WHC)</v>
    <v>AUD</v>
    <v>0.03</v>
    <v>9.554E-3</v>
    <v>33550011</v>
  </rv>
  <rv s="2">
    <v>47</v>
  </rv>
  <rv s="0">
    <v>http://en.wikipedia.org/wiki/Xcel_Energy</v>
    <v>Wikipedia</v>
  </rv>
  <rv s="7">
    <v>33</v>
    <v>49</v>
  </rv>
  <rv s="8">
    <v>31</v>
    <v>https://www.bing.com/th?id=AMMS_c4a19de3da31881498cd346be1594218&amp;qlt=95</v>
    <v>50</v>
    <v>0</v>
    <v>https://www.bing.com/images/search?form=xlimg&amp;q=xcel+energy</v>
    <v>Image of Xcel Energy Inc.</v>
  </rv>
  <rv s="0">
    <v>https://www.bing.com/financeapi/forcetrigger?t=ay4lu2&amp;q=XNAS%3aXEL&amp;form=skydnc</v>
    <v>Learn more on Bing</v>
  </rv>
  <rv s="10">
    <v>33</v>
    <v>34</v>
    <v>Xcel Energy Inc. (XNAS:XEL)</v>
    <v>29</v>
    <v>35</v>
    <v>Finance</v>
    <v>5</v>
    <v>it-IT</v>
    <v>ay4lu2</v>
    <v>268435456</v>
    <v>1</v>
    <v>Con tecnologia Refinitiv</v>
    <v>1909</v>
    <v>65.900000000000006</v>
    <v>538675600</v>
    <v>0.36159999999999998</v>
    <v>-0.23</v>
    <v>-3.4849999999999998E-3</v>
    <v>35552590000</v>
    <v>66.099999999999994</v>
    <v>Xcel Energy Inc. è una holding di servizi pubblici. Le attività della Società comprendono l'attività di quattro filiali di servizi di pubblica utilità che servono clienti elettrici e di gas naturale in otto stati. I segmenti della Società comprendono utenza elettrica regolamentata, utenza regolata per il gas naturale ed altri. Le filiali di servizi della Compagnia includono NSP-Minnesota, NSP-Wisconsin, Public Service Company of Colorado (PSCo) e Southwestern Public Service Co. (SPS), che servono clienti in parti del Colorado, Michigan, Minnesota, Nuovo Messico, Nord Dakota, Sud Dakota, Texas e Wisconsin. Insieme a WYCO Development LLC (WYCO), una joint venture formata con Colorado Interstate Gas Company, LLC (CIG) per lo sviluppo e la locazione di impianti di stoccaggio e compressione di gasdotti naturali e WestGas InterState, Inc. (WGI), una società di gasdotti interstatale, queste società comprendono le operazioni di servizio regolamentate.</v>
    <v>11367</v>
    <v>Nasdaq Stock Market</v>
    <v>XNAS</v>
    <v>51</v>
    <v>52</v>
    <v>66.430000000000007</v>
    <v>72.94</v>
    <v>65.534999999999997</v>
    <v>57.23</v>
    <v>Xcel Energy Inc.</v>
    <v>Xcel Energy Inc.</v>
    <v>44610.909235751562</v>
    <v>22.3337</v>
    <v>66</v>
    <v>65.77</v>
    <v>414 Nicollet Mall, MINNEAPOLIS, MN, 55401-1927 US</v>
    <v>Electrical Utilities &amp; IPPs</v>
    <v>XNAS</v>
    <v>XEL</v>
    <v>Azionario</v>
    <v>Xcel Energy Inc. (XNAS:XEL)</v>
    <v>USD</v>
    <v>-0.1</v>
    <v>-1.5129999999999998E-3</v>
    <v>3664176</v>
    <v>3843055</v>
  </rv>
  <rv s="2">
    <v>53</v>
  </rv>
  <rv s="0">
    <v>https://www.bing.com/financeapi/forcetrigger?t=ayuctc&amp;q=OTCM%3aABZPY&amp;form=skydnc</v>
    <v>Learn more on Bing</v>
  </rv>
  <rv s="3">
    <v>6</v>
    <v>7</v>
    <v>Aboitiz Power (OTCM:ABZPY)</v>
    <v>3</v>
    <v>36</v>
    <v>Finance</v>
    <v>11</v>
    <v>it-IT</v>
    <v>ayuctc</v>
    <v>268435456</v>
    <v>1</v>
    <v>Con tecnologia Refinitiv</v>
    <v>1998</v>
    <v>13.86</v>
    <v>7358604000</v>
    <v>0.70860000000000001</v>
    <v>264909800000</v>
    <v>13.86</v>
    <v>Aboitiz Power Corporation is a holding company. The Company holds investments in power generation and distribution companies in Philippines. Its segments are Power Generation, which is engaged in the generation and supply of power; Power Distribution, which is engaged in the distribution and sale of electricity, and Parent Company and Others, which includes the operations of the Company, retail electricity sales and electricity related services. It is engaged in power generation through Aboitiz Renewables, Inc., Luzon Hydro Corporation, Hedcor, Inc., SN Aboitiz Power-Magat, Inc., AP Renewables, Inc., Therma Power, Inc. and Therma Marine, Inc. Its distribution utilities include Visayan Electric Company, Inc., Davao Light &amp; Power Company, Inc., Cotabato Light and Power Company and San Fernando Electric Light &amp; Power Co., Inc. It offers retail electricity and other related services through its subsidiaries, such as Aboitiz Energy Solutions, Inc., Prism Energy, Inc. and Adventenergy, Inc.</v>
    <v>3769</v>
    <v>OTC Markets</v>
    <v>OTCM</v>
    <v>55</v>
    <v>13.86</v>
    <v>13.86</v>
    <v>13.86</v>
    <v>9.2200000000000006</v>
    <v>Aboitiz Power</v>
    <v>Aboitiz Power</v>
    <v>44596.622288228908</v>
    <v>13.86</v>
    <v>NAC Tower, 32nd Street, Bonifacio Global City, TAGUIG, Metro, MANILA, PHILIPPINES-NA PH</v>
    <v>Electrical Utilities &amp; IPPs</v>
    <v>OTCM</v>
    <v>ABZPY</v>
    <v>Azionario</v>
    <v>Aboitiz Power (OTCM:ABZPY)</v>
    <v>USD</v>
    <v>0</v>
    <v>0</v>
    <v>105</v>
  </rv>
  <rv s="2">
    <v>56</v>
  </rv>
  <rv s="0">
    <v>https://www.bing.com/financeapi/forcetrigger?t=acyvmw&amp;q=XSGO%3aAESANDES&amp;form=skydnc</v>
    <v>Learn more on Bing</v>
  </rv>
  <rv s="11">
    <v>37</v>
    <v>38</v>
    <v>AES Andes (XSGO:AESANDES)</v>
    <v>3</v>
    <v>39</v>
    <v>Finance</v>
    <v>9</v>
    <v>it-IT</v>
    <v>acyvmw</v>
    <v>268435456</v>
    <v>1</v>
    <v>Con tecnologia Refinitiv</v>
    <v>1981</v>
    <v>135.13999999999999</v>
    <v>10351810000</v>
    <v>0.80400000000000005</v>
    <v>1409508000000</v>
    <v>135.13999999999999</v>
    <v>AES Gener SA is a Chile-based company engaged in the electricity generation. The Company supplies electric power to four national grids: the Central Interconnected System (SIC) and the Great North Interconnected System (SING) in Chile, the National Interconnected System (SIN) in Colombia, as well as the Argentinean Interconnected System (SADI) in Argentina. Its power generation facilities comprise run-of-river hydroelectric plants, diesel oil and natural gas-fired thermoelectric plants, coal-fired thermoelectric plants and cogeneration plants, among others. In addition, the Company develops electricity projects. The Company is indirectly controlled by AES Corp through its subsidiary Inversiones Cachagua Ltda.</v>
    <v>1338</v>
    <v>Santiago Stock Exchange</v>
    <v>XSGO</v>
    <v>58</v>
    <v>135.13999999999999</v>
    <v>136.6</v>
    <v>135.13999999999999</v>
    <v>76.5</v>
    <v>AES Andes</v>
    <v>AES Andes</v>
    <v>44613</v>
    <v>135.13999999999999</v>
    <v>Los Conquistadores 1730 Piso 10, PROVIDENCIA, SANTIAGO CL</v>
    <v>Electrical Utilities &amp; IPPs</v>
    <v>XSGO</v>
    <v>AESANDES</v>
    <v>Azionario</v>
    <v>AES Andes (XSGO:AESANDES)</v>
    <v>CLP</v>
    <v>0</v>
    <v>0</v>
    <v>117691</v>
    <v>7199845.2154000001</v>
  </rv>
  <rv s="2">
    <v>59</v>
  </rv>
  <rv s="0">
    <v>https://www.bing.com/financeapi/forcetrigger?t=a1mxkr&amp;q=XNYS%3aAEE&amp;form=skydnc</v>
    <v>Learn more on Bing</v>
  </rv>
  <rv s="1">
    <v>0</v>
    <v>1</v>
    <v>AMEREN CORPORATION (XNYS:AEE)</v>
    <v>3</v>
    <v>4</v>
    <v>Finance</v>
    <v>5</v>
    <v>it-IT</v>
    <v>a1mxkr</v>
    <v>268435456</v>
    <v>1</v>
    <v>Con tecnologia Refinitiv</v>
    <v>1995</v>
    <v>83.54</v>
    <v>257606200</v>
    <v>0.35630000000000001</v>
    <v>0</v>
    <v>0</v>
    <v>21811520000</v>
    <v>84.51</v>
    <v>Ameren Corporation è una holding di servizio pubblico con società controllate che si occupano della generazione di energia elettrica a regolamentata, di attività di trasmissione e distribuzione, di attività di distribuzione regolamentata di gas naturale e di generazione di energia elettrica non regolamentata negli Stati del Missouri e dell'Illinois. L'attività di Ameren è rappresentata dalle azioni ordinarie delle controllate. Nell'anno concluso il 31 dicembre 2003, la società ha fornito energia elettrica a oltre 1,7 milioni di clienti e gas naturale a oltre 500.000 clienti nel Missouri e nell'Illinois tramite le sue principali controllate, Union Electric Company (UE), Central Illinois Public Service Company, Ameren Energy Generating Company e Central Illinois Light Company (CILCO). Il 2 febbraio 2004, la società ha concluso un accordo con Dynegy Inc. per l'acquisizione della quota del 20% di Electric Energy, Inc  da Illinois Power Company e Dynegy. Al completamento dell'acquisizione, previsto per fine 2004, Illinois Power diverrà una controllata di Ameren operante con il nome AmerenIP.</v>
    <v>9183</v>
    <v>New York Stock Exchange</v>
    <v>XNYS</v>
    <v>61</v>
    <v>85.43</v>
    <v>90.77</v>
    <v>83.5</v>
    <v>69.788300000000007</v>
    <v>AMEREN CORPORATION</v>
    <v>AMEREN CORPORATION</v>
    <v>44610.908032985935</v>
    <v>21.9986</v>
    <v>84.67</v>
    <v>84.67</v>
    <v>1901 Chouteau Ave, ST. LOUIS, MO, 63103-3003 US</v>
    <v>Multiline Utilities</v>
    <v>XNYS</v>
    <v>AEE</v>
    <v>Azionario</v>
    <v>AMEREN CORPORATION (XNYS:AEE)</v>
    <v>USD</v>
    <v>0.16</v>
    <v>1.8929999999999999E-3</v>
    <v>1379460</v>
    <v>1376537</v>
  </rv>
  <rv s="2">
    <v>62</v>
  </rv>
  <rv s="0">
    <v>https://www.bing.com/financeapi/forcetrigger?t=a1mybh&amp;q=XNAS%3aAEP&amp;form=skydnc</v>
    <v>Learn more on Bing</v>
  </rv>
  <rv s="1">
    <v>0</v>
    <v>1</v>
    <v>AMERICAN ELECTRIC POWER COMPANY, INC. (XNAS:AEP)</v>
    <v>3</v>
    <v>4</v>
    <v>Finance</v>
    <v>40</v>
    <v>it-IT</v>
    <v>a1mybh</v>
    <v>268435456</v>
    <v>1</v>
    <v>Con tecnologia Refinitiv</v>
    <v>1906</v>
    <v>85.304000000000002</v>
    <v>503651700</v>
    <v>0.3548</v>
    <v>-0.02</v>
    <v>-2.3330000000000001E-4</v>
    <v>43167980000</v>
    <v>85.49</v>
    <v>American Electric Power Company, Inc. (AEP) è una holding di pubblici servizi che opera attraverso le proprie controllate di servizi pubblici. Le società controllate di servizi pubblici di AEP sono Appalachian Power Company, Columbus Southern Power Company, Indiana Michigan Power Company, Kentucky Power Company, Kingsport Power Company, Ohio Power Company, Public Service Company of Oklahoma, Southwestern Electric Power Company, AEP Texas Central Company, AEP Texas North Company, Wheeling Power Company e AEP Generating Company. Queste controllate, che operano come American Electric Power, forniscono da sempre servizi correlati all'energia elettrica (generazione, trasmissione e distribuzione) ai propri singoli clienti su base integrata. Le aree interessate coprono parti di numerosi Stati: Arkansas, Indiana, Kentucky, Louisiana, Michigan, Ohio, Oklahoma, Tennessee, Texas, Virginia e West Virginia.</v>
    <v>16787</v>
    <v>Nasdaq Stock Market</v>
    <v>XNAS</v>
    <v>64</v>
    <v>86.37</v>
    <v>91.66</v>
    <v>85.01</v>
    <v>74.8</v>
    <v>AMERICAN ELECTRIC POWER COMPANY, INC.</v>
    <v>AMERICAN ELECTRIC POWER COMPANY, INC.</v>
    <v>44610.959315173437</v>
    <v>18.306699999999999</v>
    <v>85.71</v>
    <v>85.69</v>
    <v>1 Riverside Plz, COLUMBUS, OH, 43215-2355 US</v>
    <v>Electrical Utilities &amp; IPPs</v>
    <v>XNAS</v>
    <v>AEP</v>
    <v>Azionario</v>
    <v>AMERICAN ELECTRIC POWER COMPANY, INC. (XNAS:AEP)</v>
    <v>USD</v>
    <v>0.22</v>
    <v>2.5729999999999998E-3</v>
    <v>3909554</v>
    <v>3377317</v>
  </rv>
  <rv s="2">
    <v>65</v>
  </rv>
  <rv s="0">
    <v>https://www.bing.com/financeapi/forcetrigger?t=ah22pr&amp;q=XHKG%3a1088&amp;form=skydnc</v>
    <v>Learn more on Bing</v>
  </rv>
  <rv s="6">
    <v>20</v>
    <v>21</v>
    <v>China Shenhua (XHKG:1088)</v>
    <v>3</v>
    <v>41</v>
    <v>Finance</v>
    <v>42</v>
    <v>it-IT</v>
    <v>ah22pr</v>
    <v>268435456</v>
    <v>1</v>
    <v>Con tecnologia Refinitiv</v>
    <v>2004</v>
    <v>22.3</v>
    <v>19868520000</v>
    <v>0.55100000000000005</v>
    <v>0</v>
    <v>0</v>
    <v>599152000000</v>
    <v>22.45</v>
    <v>China Shenhua Energy Co Ltd is a China-based comprehensive energy company. The Company operates its businesses through six segments. The Coal Business segment is engaged in coal mining and sales of surface and underground coal mines. The Power Generation Business segment is engaged in coal power generation, wind power generation, hydropower generation, gas power generation and power sales business. The Railway Business segment provides railway transportation services. The Port Business segment provides port cargo handling, handling and storage services. The Shipping Business segment provides shipping and transportation services. The Coal Chemical Business segment is engaged in the manufacturing and sales of olefin products. The Company conducts its businesses both in the domestic market and overseas markets.</v>
    <v>76182</v>
    <v>Hong Kong Stock Exchange</v>
    <v>XHKG</v>
    <v>67</v>
    <v>22.8</v>
    <v>22.8</v>
    <v>22.05</v>
    <v>14.22</v>
    <v>China Shenhua</v>
    <v>China Shenhua</v>
    <v>44613.338969907411</v>
    <v>8.31</v>
    <v>22.5</v>
    <v>22.5</v>
    <v>No. 22 Xibinhe Road, Andingmen, Dongcheng District, BEIJING, BEIJING, 100011 CN</v>
    <v>Coal</v>
    <v>XHKG</v>
    <v>1088</v>
    <v>Azionario</v>
    <v>China Shenhua (XHKG:1088)</v>
    <v>HKD</v>
    <v>0.05</v>
    <v>2.2270000000000002E-3</v>
    <v>15474962</v>
  </rv>
  <rv s="2">
    <v>68</v>
  </rv>
  <rv s="0">
    <v>https://www.bing.com/financeapi/forcetrigger?t=ah6mpr&amp;q=XHKG%3a836&amp;form=skydnc</v>
    <v>Learn more on Bing</v>
  </rv>
  <rv s="6">
    <v>20</v>
    <v>21</v>
    <v>CN Res Power (XHKG:836)</v>
    <v>3</v>
    <v>41</v>
    <v>Finance</v>
    <v>42</v>
    <v>it-IT</v>
    <v>ah6mpr</v>
    <v>268435456</v>
    <v>1</v>
    <v>Con tecnologia Refinitiv</v>
    <v>2001</v>
    <v>16.899999999999999</v>
    <v>4810444000</v>
    <v>-5.9299999999999999E-2</v>
    <v>0</v>
    <v>0</v>
    <v>81969960000</v>
    <v>17.04</v>
    <v xml:space="preserve">China Resources Power Holdings Company Limited is a Hong Kong-based investment holding company principally engaged in the investment, development and operation of power plants. The Company operates through three segments. Thermal Power segment is engaged in the investment, development, operation and management of coal-fired power plants and gas-fired power plants, as well as the sales of heat and electricity. Renewable Energy segment is engaged in wind power generation, hydroelectric power generation and photovoltaic power generation, as well as the sales of electricity. Coal Mining segment is engaged in the mining of coal mines, as well as the sales of coal. The Company mainly operates businesses in China. </v>
    <v>21780</v>
    <v>Hong Kong Stock Exchange</v>
    <v>XHKG</v>
    <v>70</v>
    <v>16.98</v>
    <v>28.85</v>
    <v>16.22</v>
    <v>8.67</v>
    <v>CN Res Power</v>
    <v>CN Res Power</v>
    <v>44613.338969907411</v>
    <v>9.61</v>
    <v>16.3</v>
    <v>16.3</v>
    <v>Rooms 2001-2002, 20th Floor, China Resources Building, 26 Harbour Road, Wanchai HK</v>
    <v>Electrical Utilities &amp; IPPs</v>
    <v>XHKG</v>
    <v>836</v>
    <v>Azionario</v>
    <v>CN Res Power (XHKG:836)</v>
    <v>HKD</v>
    <v>-0.74</v>
    <v>-4.3427E-2</v>
    <v>32861466</v>
  </rv>
  <rv s="2">
    <v>71</v>
  </rv>
  <rv s="0">
    <v>https://www.bing.com/financeapi/forcetrigger?t=ah3rh7&amp;q=XHKG%3a2380&amp;form=skydnc</v>
    <v>Learn more on Bing</v>
  </rv>
  <rv s="6">
    <v>20</v>
    <v>21</v>
    <v>CNPower Intl Dev (XHKG:2380)</v>
    <v>3</v>
    <v>41</v>
    <v>Finance</v>
    <v>42</v>
    <v>it-IT</v>
    <v>ah3rh7</v>
    <v>268435456</v>
    <v>1</v>
    <v>Con tecnologia Refinitiv</v>
    <v>2004</v>
    <v>3.85</v>
    <v>10833390000</v>
    <v>0.2462</v>
    <v>0</v>
    <v>0</v>
    <v>42250210000</v>
    <v>3.9</v>
    <v>China Power International Development Limited is an investment holding company principally engaged in the sales of electricity to regional and provincial power grid companies. The Company is also engaged in the provision for power generation and related services. The Company operates its business through two segments: Generation and Sales of Coal-fired Electricity segment and Generation and Sales of Hydropower Electricity segment.</v>
    <v>10413</v>
    <v>Hong Kong Stock Exchange</v>
    <v>XHKG</v>
    <v>73</v>
    <v>3.92</v>
    <v>5.67</v>
    <v>3.77</v>
    <v>1.51</v>
    <v>CNPower Intl Dev</v>
    <v>CNPower Intl Dev</v>
    <v>44613.338969907411</v>
    <v>16.62</v>
    <v>3.85</v>
    <v>3.85</v>
    <v>Suite 6301, 63/F, Central Plaza, 18 Harbour Road, Wanchai HK</v>
    <v>Electrical Utilities &amp; IPPs</v>
    <v>XHKG</v>
    <v>2380</v>
    <v>Azionario</v>
    <v>CNPower Intl Dev (XHKG:2380)</v>
    <v>HKD</v>
    <v>-0.05</v>
    <v>-1.2821000000000001E-2</v>
    <v>44919522</v>
  </rv>
  <rv s="2">
    <v>74</v>
  </rv>
  <rv s="0">
    <v>https://www.bing.com/financeapi/forcetrigger?t=ah747w&amp;q=XHKG%3a991&amp;form=skydnc</v>
    <v>Learn more on Bing</v>
  </rv>
  <rv s="6">
    <v>20</v>
    <v>21</v>
    <v>Datang International Power Generation Co., Ltd. (XHKG:991)</v>
    <v>3</v>
    <v>41</v>
    <v>Finance</v>
    <v>42</v>
    <v>it-IT</v>
    <v>ah747w</v>
    <v>268435456</v>
    <v>1</v>
    <v>Con tecnologia Refinitiv</v>
    <v>1994</v>
    <v>1.44</v>
    <v>18506710000</v>
    <v>0.83509999999999995</v>
    <v>0</v>
    <v>0</v>
    <v>50287810000</v>
    <v>1.44</v>
    <v>Datang International Power Generation Co., Ltd. è un power generation company. Le principali attività della Società sono la generazione di potenza e potenza lo sviluppo della pianta della Repubblica Popolare Cinese (PRC). Anche è impegnata in attività, ivi compresa la vendita di energia elettrica e la potenza termica, riparazione e collaudo di apparecchiature di potenza, potenza relativi servizi tecnici, carbone trading, prodotti chimici della fabbricazione e della vendita di carbone, la chimica, il trasporto e il riciclaggio. I segmenti della Società comprendono la Generazione di Potenza, Carbone, Chimiche e Altri. La Generazione di Potenza delle imprese della Società e delle sue controllate sono principalmente distribuiti su Pechino, Tianjin, nella provincia di Hebei, la Mongolia Interna Regione Autonoma, nella provincia di Shanxi, provincia di Liaoning, provincia di Gansu, nella provincia del Sichuan e la regione autonoma del Tibet, tra gli altri. La Generazione di Potenza business include la centrale a carbone di progetti, progetti idroelettrici, progetti fotovoltaici e progetti eolici.</v>
    <v>31872</v>
    <v>Hong Kong Stock Exchange</v>
    <v>XHKG</v>
    <v>76</v>
    <v>1.48</v>
    <v>1.93</v>
    <v>1.42</v>
    <v>1.1000000000000001</v>
    <v>Datang International Power Generation Co., Ltd.</v>
    <v>Datang International Power Generation Co., Ltd.</v>
    <v>44613.338969907411</v>
    <v>15.18</v>
    <v>1.45</v>
    <v>1.45</v>
    <v>No. 9, Guangningbo Street, Xicheng District, BEIJING, BEIJING, 100033 CN</v>
    <v>Electrical Utilities &amp; IPPs</v>
    <v>XHKG</v>
    <v>991</v>
    <v>Azionario</v>
    <v>Datang International Power Generation Co., Ltd. (XHKG:991)</v>
    <v>HKD</v>
    <v>0.01</v>
    <v>6.9440000000000005E-3</v>
    <v>13192000</v>
  </rv>
  <rv s="2">
    <v>77</v>
  </rv>
  <rv s="0">
    <v>https://www.bing.com/financeapi/forcetrigger?t=a1rcp2&amp;q=XNYS%3aDTE&amp;form=skydnc</v>
    <v>Learn more on Bing</v>
  </rv>
  <rv s="1">
    <v>0</v>
    <v>1</v>
    <v>DTE ENERGY COMPANY (XNYS:DTE)</v>
    <v>3</v>
    <v>4</v>
    <v>Finance</v>
    <v>5</v>
    <v>it-IT</v>
    <v>a1rcp2</v>
    <v>268435456</v>
    <v>1</v>
    <v>Con tecnologia Refinitiv</v>
    <v>1995</v>
    <v>117.99</v>
    <v>193745900</v>
    <v>0.6704</v>
    <v>-0.28999999999999998</v>
    <v>-2.4299999999999999E-3</v>
    <v>23123570000</v>
    <v>118.55</v>
    <v>DTE Energy Company è un'azienda energetica. I suoi segmenti comprendono Elettrico, che include DTE Electric Company, che è impegnata nella generazione, acquisto, distribuzione e vendita di energia elettrica a clienti residenziali, commerciali ed industriali nel sud-est del Michigan; Gas, che comprende DTE Gas Company, che si occupa di acquisto, stoccaggio, trasporto, distribuzione e vendita di gas naturale a clienti residenziali, commerciali ed industriali in tutto il Michigan; Stoccaggio Gas e gasdotti, che comprende le attività di raccolta e stoccaggio di gas naturale ed i gasdotti; Energia e Progetti Industriali, che comprende progetti che forniscono energia e prodotti e servizi di tipo utenza a clienti industriali, commerciali ed istituzionali e vendono elettricità da progetti di energia rinnovabile; Commercio Energia, che comprende le operazioni di marketing e commercio di energia ed Aziendale ed Altro, che comprende varie attività di holding e detiene alcuni debiti non di utilità pubblica.</v>
    <v>10300</v>
    <v>New York Stock Exchange</v>
    <v>XNYS</v>
    <v>79</v>
    <v>120.13500000000001</v>
    <v>123.739</v>
    <v>117.99</v>
    <v>98.426199999999994</v>
    <v>DTE ENERGY COMPANY</v>
    <v>DTE ENERGY COMPANY</v>
    <v>44610.908134571095</v>
    <v>24.5916</v>
    <v>119.35</v>
    <v>119.06</v>
    <v>1 Energy Plz, DETROIT, MI, 48226-1221 US</v>
    <v>Electrical Utilities &amp; IPPs</v>
    <v>XNYS</v>
    <v>DTE</v>
    <v>Azionario</v>
    <v>DTE ENERGY COMPANY (XNYS:DTE)</v>
    <v>USD</v>
    <v>0.8</v>
    <v>6.7479999999999997E-3</v>
    <v>1840338</v>
    <v>1088218</v>
  </rv>
  <rv s="2">
    <v>80</v>
  </rv>
  <rv s="0">
    <v>http://en.wikipedia.org/wiki/FirstEnergy</v>
    <v>Wikipedia</v>
  </rv>
  <rv s="7">
    <v>33</v>
    <v>82</v>
  </rv>
  <rv s="8">
    <v>31</v>
    <v>https://www.bing.com/th?id=AMMS_65dd46ba69623e630402b9c130ed7e08&amp;qlt=95</v>
    <v>83</v>
    <v>0</v>
    <v>https://www.bing.com/images/search?form=xlimg&amp;q=firstenergy</v>
    <v>Image of FIRSTENERGY CORP.</v>
  </rv>
  <rv s="0">
    <v>https://www.bing.com/financeapi/forcetrigger?t=a1squ2&amp;q=XNYS%3aFE&amp;form=skydnc</v>
    <v>Learn more on Bing</v>
  </rv>
  <rv s="10">
    <v>33</v>
    <v>34</v>
    <v>FIRSTENERGY CORP. (XNYS:FE)</v>
    <v>29</v>
    <v>35</v>
    <v>Finance</v>
    <v>5</v>
    <v>it-IT</v>
    <v>a1squ2</v>
    <v>268435456</v>
    <v>1</v>
    <v>Con tecnologia Refinitiv</v>
    <v>1996</v>
    <v>41.1</v>
    <v>570344400</v>
    <v>0.33910000000000001</v>
    <v>0</v>
    <v>0</v>
    <v>23372710000</v>
    <v>41.12</v>
    <v>FirstEnergy Corp. è una holding registrata di servizi pubblici che fornisce servizi regolati e competitivi nel settore dell'energia tramite le proprie controllate. Le aree di servizio della società prese insieme ammontano a circa 100 mila chilometri quadrati in Ohio, New jersey e Pennsylvania. L'attività principale della società è il controllo, diretto o indiretto, di tutte le azioni ordinarie in circolazione delle proprie principali società controllate operative di fornitura di elettricità: Ohio Edison Company (OE); The Cleveland Electric Illuminating Company (CEI); Pennsylvania Power Company (Penn Power); The Toledo Edison Company (TE); American Transmission Systems, Incorporated (ATSI); Jersey Central Power &amp; Light Company (JCP&amp;L); Metropolitan Edison Company (Met-Ed), e Pennsylvania Electric Company (Penelec). I ricavi consolidati della società derivano prevalentemente dal servizio elettrico fornito dalle società di servizi controllate e dalle altre controllate principali:</v>
    <v>12395</v>
    <v>New York Stock Exchange</v>
    <v>XNYS</v>
    <v>84</v>
    <v>85</v>
    <v>41.6</v>
    <v>42.69</v>
    <v>40.770000000000003</v>
    <v>31.59</v>
    <v>FIRSTENERGY CORP.</v>
    <v>FIRSTENERGY CORP.</v>
    <v>44610.951616666403</v>
    <v>18.124400000000001</v>
    <v>40.98</v>
    <v>40.98</v>
    <v>76 S Main St, AKRON, OH, 44308-1890 US</v>
    <v>Electrical Utilities &amp; IPPs</v>
    <v>XNYS</v>
    <v>FE</v>
    <v>Azionario</v>
    <v>FIRSTENERGY CORP. (XNYS:FE)</v>
    <v>USD</v>
    <v>-0.14000000000000001</v>
    <v>-3.405E-3</v>
    <v>8212624</v>
    <v>4482940</v>
  </rv>
  <rv s="2">
    <v>86</v>
  </rv>
  <rv s="0">
    <v>https://www.bing.com/financeapi/forcetrigger?t=a2hv3m&amp;q=OTCM%3aGEBHY&amp;form=skydnc</v>
    <v>Learn more on Bing</v>
  </rv>
  <rv s="12">
    <v>43</v>
    <v>44</v>
    <v>Genting (OTCM:GEBHY)</v>
    <v>3</v>
    <v>45</v>
    <v>Finance</v>
    <v>11</v>
    <v>it-IT</v>
    <v>a2hv3m</v>
    <v>268435456</v>
    <v>1</v>
    <v>Con tecnologia Refinitiv</v>
    <v>1968</v>
    <v>5.62</v>
    <v>6.07</v>
    <v xml:space="preserve">Genting Berhad is a Malaysia-based investment holding and management company. The Company’s business activities are classified into six segments: Leisure &amp; Hospitality, Plantation, Power, Property, Oil &amp; Gas, and Investments &amp; Others. Its Leisure &amp; Hospitality segment includes the gaming, hotel, entertainment and amusement, tours and travel-related services, as well as the development and operation of integrated resorts and other support services. Its Leisure &amp; Hospitality segment operates in Malaysia, Singapore, United Kingdom, Egypt, United States and Bahamas. Its Plantation segment is involved mainly in oil palm plantations, palm oil milling and related activities. Its Power segment comprises the generation and supply of electric power. Its Property segment includes the development of commercial and residential properties. Its Oil &amp; Gas segment covers oil and gas exploration, development and production activities. </v>
    <v>OTC Markets</v>
    <v>OTCM</v>
    <v>88</v>
    <v>6.069</v>
    <v>11</v>
    <v>5.62</v>
    <v>4.75</v>
    <v>Genting</v>
    <v>Genting</v>
    <v>44610.829591353904</v>
    <v>5.62</v>
    <v>24th Floor, Wisma Genting, Jalan Sultan Ismail, KUALA LUMPUR, WILAYAH PERSEKUTUAN, 50250 MY</v>
    <v>Hotels &amp; Entertainment Services</v>
    <v>OTCM</v>
    <v>GEBHY</v>
    <v>Azionario</v>
    <v>Genting (OTCM:GEBHY)</v>
    <v>USD</v>
    <v>-0.45</v>
    <v>-7.4135000000000006E-2</v>
    <v>1419</v>
  </rv>
  <rv s="2">
    <v>89</v>
  </rv>
  <rv s="0">
    <v>https://www.bing.com/financeapi/forcetrigger?t=a1v9im&amp;q=XNYS%3aIDA&amp;form=skydnc</v>
    <v>Learn more on Bing</v>
  </rv>
  <rv s="1">
    <v>0</v>
    <v>1</v>
    <v>Idacorp (XNYS:IDA)</v>
    <v>3</v>
    <v>4</v>
    <v>Finance</v>
    <v>5</v>
    <v>it-IT</v>
    <v>a1v9im</v>
    <v>268435456</v>
    <v>1</v>
    <v>Con tecnologia Refinitiv</v>
    <v>1998</v>
    <v>103.83</v>
    <v>50523810</v>
    <v>0.53220000000000001</v>
    <v>0</v>
    <v>0</v>
    <v>5194353000</v>
    <v>104.17</v>
    <v>IDACORP, Inc. is a holding company. The Company's principal operating subsidiary is Idaho Power Company (Idaho Power). Idaho Power is an electric utility engaged in the generation, transmission, distribution, sale, and purchase of electric energy and capacity with a service area covering approximately 24,000 square miles in southern Idaho and eastern Oregon. Idaho Power is regulated primarily by the state utility regulatory commissions of Idaho and Oregon and the Federal Energy Regulatory Commission (FERC). The Company's other wholly-owned subsidiaries include IDACORP Financial Services, Inc. (IFS), an investor in affordable housing and other real estate tax credit investments, and Ida-West Energy Company (Ida-West), an operator of small hydropower generation projects.</v>
    <v>1983</v>
    <v>New York Stock Exchange</v>
    <v>XNYS</v>
    <v>91</v>
    <v>104.43</v>
    <v>114.185</v>
    <v>101.91</v>
    <v>85.301699999999997</v>
    <v>Idacorp</v>
    <v>Idacorp</v>
    <v>44610.939535728903</v>
    <v>21.4876</v>
    <v>102.81</v>
    <v>102.81</v>
    <v>1221 W Idaho St, BOISE, ID, 83702-5627 US</v>
    <v>Electrical Utilities &amp; IPPs</v>
    <v>XNYS</v>
    <v>IDA</v>
    <v>Azionario</v>
    <v>Idacorp (XNYS:IDA)</v>
    <v>USD</v>
    <v>-1.36</v>
    <v>-1.3056000000000002E-2</v>
    <v>288057</v>
    <v>199829</v>
  </rv>
  <rv s="2">
    <v>92</v>
  </rv>
  <rv s="0">
    <v>https://www.bing.com/financeapi/forcetrigger?t=a2kqz2&amp;q=OTCM%3aIJJP&amp;form=skydnc</v>
    <v>Learn more on Bing</v>
  </rv>
  <rv s="13">
    <v>46</v>
    <v>47</v>
    <v>IJJ (OTCM:IJJP)</v>
    <v>3</v>
    <v>48</v>
    <v>Finance</v>
    <v>11</v>
    <v>it-IT</v>
    <v>a2kqz2</v>
    <v>268435456</v>
    <v>1</v>
    <v>Con tecnologia Refinitiv</v>
    <v>1.1999999999999999E-3</v>
    <v>1.2999999999999999E-3</v>
    <v>OTC Markets</v>
    <v>OTCM</v>
    <v>94</v>
    <v>1.2999999999999999E-3</v>
    <v>6.7999999999999996E-3</v>
    <v>1.1000000000000001E-3</v>
    <v>8.9999999999999998E-4</v>
    <v>IJJ</v>
    <v>IJJ</v>
    <v>44614.673679698441</v>
    <v>1.1999999999999999E-3</v>
    <v>3101 Hubbard Rd Ste 101, LANDOVER, MD, 20785-2002 US</v>
    <v>OTCM</v>
    <v>IJJP</v>
    <v>Azionario</v>
    <v>IJJ (OTCM:IJJP)</v>
    <v>USD</v>
    <v>-1E-4</v>
    <v>-7.6923000000000005E-2</v>
    <v>2556666</v>
  </rv>
  <rv s="2">
    <v>95</v>
  </rv>
  <rv s="0">
    <v>https://www.bing.com/financeapi/forcetrigger?t=aqclim&amp;q=XWAR%3aLWB&amp;form=skydnc</v>
    <v>Learn more on Bing</v>
  </rv>
  <rv s="5">
    <v>16</v>
    <v>17</v>
    <v>LW BOGDANKA S.A. (XWAR:LWB)</v>
    <v>3</v>
    <v>24</v>
    <v>Finance</v>
    <v>25</v>
    <v>it-IT</v>
    <v>aqclim</v>
    <v>268435456</v>
    <v>1</v>
    <v>Con tecnologia Refinitiv</v>
    <v>2001</v>
    <v>30.3</v>
    <v>34013590</v>
    <v>1.1269</v>
    <v>1015306000</v>
    <v>28.2</v>
    <v>LW BOGDANKA S.A. è un produttore di carbon fossile con sede in Polonia. È impegnato nello scavo del carbon fossile utilizzato per la generazione di energia elettrica e termica, nonché nella produzione di cemento. I clienti principali della società sono: centrali elettriche, cementifici, impianti che producono fertilizzanti e centrali termiche situati in Oriente o del Nord-Est della Polonia. La miniera di Bogdanka è stata localizzata nel distretto carbonifero centrale, che si trova nel bacino carbonifero di Lubelskie. La miniera di Lubelski Wegiel Bogdanka SA esegue le operazioni di estrazione all‘interno dell‘area mineraria su una superficie di 57 chilometri quadrati. Al 31 dicembre 2012, l'azienda gestiva una società controllata, Leczynska Energetyka Sp. z o.o. e deteneva una quota del 24,41% in Kolejowe Zaklady Maszyn KOLZAM SA. Il principale azionista della società è ENEA S.A.</v>
    <v>5745</v>
    <v>Warsaw Stock Exchange</v>
    <v>XWAR</v>
    <v>97</v>
    <v>30.3</v>
    <v>49.7</v>
    <v>27.5</v>
    <v>21.5</v>
    <v>LW BOGDANKA S.A.</v>
    <v>LW BOGDANKA S.A.</v>
    <v>44613.669444444444</v>
    <v>4.9954000000000001</v>
    <v>28.2</v>
    <v>Puchaczow, Bogdanka, WOJ. LUBELSKIE, 21-013 PL</v>
    <v>Coal</v>
    <v>XWAR</v>
    <v>LWB</v>
    <v>Azionario</v>
    <v>LW BOGDANKA S.A. (XWAR:LWB)</v>
    <v>PLN</v>
    <v>0</v>
    <v>0</v>
    <v>192567</v>
    <v>65151.1129</v>
  </rv>
  <rv s="2">
    <v>98</v>
  </rv>
  <rv s="0">
    <v>https://www.bing.com/financeapi/forcetrigger?t=aa87pr&amp;q=XASX%3aNHC&amp;form=skydnc</v>
    <v>Learn more on Bing</v>
  </rv>
  <rv s="4">
    <v>12</v>
    <v>13</v>
    <v>New Hope (XASX:NHC)</v>
    <v>3</v>
    <v>32</v>
    <v>Finance</v>
    <v>9</v>
    <v>it-IT</v>
    <v>aa87pr</v>
    <v>268435456</v>
    <v>1</v>
    <v>Con tecnologia Refinitiv</v>
    <v>1986</v>
    <v>2.5499999999999998</v>
    <v>832357100</v>
    <v>0.7268</v>
    <v>2122510000</v>
    <v>2.5499999999999998</v>
    <v>New Hope Corporation Limited is an Australia-based diversified energy company. The Company's principal activities include coal exploration and project development, coal extraction, processing, marketing and logistics, agriculture and oil and gas exploration, development, production and processing. The Company operates through three segments: Coal mining in Queensland, including mining related production, processing, transportation, port operations and marketing; Coal mining in New South Wales, including mining related production, processing, transportation and marketing, and Other, including coal exploration, oil and gas related exploration, development, production and processing, pastoral operations and administration. It has two open cut coal mines, one in the Darling Downs and one in the Hunter Valley. The Company conducts its various operations through its subsidiaries.</v>
    <v>873</v>
    <v>Australian Securities Exchange</v>
    <v>XASX</v>
    <v>100</v>
    <v>2.56</v>
    <v>2.7</v>
    <v>2.4700000000000002</v>
    <v>1.1299999999999999</v>
    <v>New Hope</v>
    <v>New Hope</v>
    <v>44613.333333333336</v>
    <v>26.84</v>
    <v>2.52</v>
    <v>Level 16, 175 Eagle Street, BRISBANE, QUEENSLAND, 4000 AU</v>
    <v>Coal</v>
    <v>XASX</v>
    <v>NHC</v>
    <v>Azionario</v>
    <v>New Hope (XASX:NHC)</v>
    <v>AUD</v>
    <v>-0.03</v>
    <v>-1.1765000000000001E-2</v>
    <v>2305850</v>
  </rv>
  <rv s="2">
    <v>101</v>
  </rv>
  <rv s="0">
    <v>https://www.bing.com/financeapi/forcetrigger?t=aqcw7w&amp;q=XWAR%3aPGE&amp;form=skydnc</v>
    <v>Learn more on Bing</v>
  </rv>
  <rv s="5">
    <v>16</v>
    <v>17</v>
    <v>PGE Polska Grupa Energetyczna S.A. (XWAR:PGE)</v>
    <v>3</v>
    <v>24</v>
    <v>Finance</v>
    <v>25</v>
    <v>it-IT</v>
    <v>aqcw7w</v>
    <v>268435456</v>
    <v>1</v>
    <v>Con tecnologia Refinitiv</v>
    <v>2001</v>
    <v>7.5979999999999999</v>
    <v>1869761000</v>
    <v>1.6153</v>
    <v>14120430000</v>
    <v>7.2</v>
    <v>PGE Polska Grupa Energetyczna S.A. è una società con sede in Polonia attiva nel settore energetico. La società è impegnata nella produzione, vendita e distribuzione di energia elettrica. I principali settori di attività della società comprendono cinque aree: Energia convenzionale, All‘Ingrosso, Al Dettaglio, Distribuzione ed Energie rinnovabili. PGE Polska Grupa Energetyczna S.A. è un gruppo verticalmente integrato che comprende anche due miniere di lignite (KWB Belchatow), quattro centrali e dieci centrali di cogenerazione (che comprendono le centrali che producono energia da fonti rinnovabili, impianti eolici e centrali idroelettriche), otto gestori del sistema di distribuzione, otto società di vendita al dettaglio che negoziano energia elettrica sul mercato al dettaglio, una società di negoziazione all‘ingrosso (PGE Electra), nonché società attive in altri settori (tra cui il settore delle telecomunicazioni). Il 10 settembre 2014 la società ha aumentato la sua quota in PGE Dystrybucja SA al 99,99% in seguito alla donazione da PGE Obrot SA.</v>
    <v>40141</v>
    <v>Warsaw Stock Exchange</v>
    <v>XWAR</v>
    <v>103</v>
    <v>7.6340000000000003</v>
    <v>10.98</v>
    <v>7.0919999999999996</v>
    <v>6.24</v>
    <v>PGE Polska Grupa Energetyczna S.A.</v>
    <v>PGE Polska Grupa Energetyczna S.A.</v>
    <v>44613.669359814063</v>
    <v>3.7309000000000001</v>
    <v>7.2</v>
    <v>ul. Mysia 2, WARSZAWA, WOJ. MAZOWIECKIE, 00-496 PL</v>
    <v>Electrical Utilities &amp; IPPs</v>
    <v>XWAR</v>
    <v>PGE</v>
    <v>Azionario</v>
    <v>PGE Polska Grupa Energetyczna S.A. (XWAR:PGE)</v>
    <v>PLN</v>
    <v>0</v>
    <v>0</v>
    <v>1470614</v>
    <v>5698384.7418999998</v>
  </rv>
  <rv s="2">
    <v>104</v>
  </rv>
  <rv s="0">
    <v>http://en.wikipedia.org/wiki/POSCO</v>
    <v>Wikipedia</v>
  </rv>
  <rv s="7">
    <v>33</v>
    <v>106</v>
  </rv>
  <rv s="8">
    <v>31</v>
    <v>https://www.bing.com/th?id=AMMS_57213831422660d899a8017ce1aed776&amp;qlt=95</v>
    <v>107</v>
    <v>0</v>
    <v>https://www.bing.com/images/search?form=xlimg&amp;q=posco</v>
    <v>Image of POSCO</v>
  </rv>
  <rv s="0">
    <v>https://www.bing.com/financeapi/forcetrigger?t=a1zxoc&amp;q=XNYS%3aPKX&amp;form=skydnc</v>
    <v>Learn more on Bing</v>
  </rv>
  <rv s="10">
    <v>33</v>
    <v>34</v>
    <v>POSCO (XNYS:PKX)</v>
    <v>29</v>
    <v>35</v>
    <v>Finance</v>
    <v>5</v>
    <v>it-IT</v>
    <v>a1zxoc</v>
    <v>268435456</v>
    <v>1</v>
    <v>Con tecnologia Refinitiv</v>
    <v>1968</v>
    <v>58.5</v>
    <v>348747300</v>
    <v>1.0287999999999999</v>
    <v>7.0000000000000007E-2</v>
    <v>1.206E-3</v>
    <v>20528020000</v>
    <v>58.5</v>
    <v>POSCO è produttore integrate di acciaio con la sede in Corea. La Società produce circa 28,9 milioni di tonnellate di acciaio grezzo. L'acciaio viene prodotto a Pohang Works, che vanta una capacità produttiva di acciaio inossidabile e acciaio grezzo pari a 12,87 tonnellate all'anno, e a Gwangyang Works, con una capacità produttiva di acciaio grezzo pari a 15, 83 milioni di tonnellate all'anno. La società vende principalmente al mercato coreano. Nell'anno terminato il 31 dicembre 2003, il conto vendite in Corea era pari al 68,9% del volume di vendita totale di acciaio. Nel 2003 POSCO ha esportato una quantità di prodotti di acciaio pari al 31,1% del suo volume di vendita totale. La società esporta i propri articoli principalmente in Asia. Nel 2003 il suo volume di esportazione totale era pari a 36,8 % in Cina, 18% in Giappone e 23,7% negli altri paesi asiatici. La società fornisce inoltre prodotti semilavorati a basso valore aggiunto, ad esempio ghisa, billette, masselli e lastre.</v>
    <v>33784</v>
    <v>New York Stock Exchange</v>
    <v>XNYS</v>
    <v>108</v>
    <v>109</v>
    <v>58.795000000000002</v>
    <v>92.189899999999994</v>
    <v>57.84</v>
    <v>54.2</v>
    <v>POSCO</v>
    <v>POSCO</v>
    <v>44610.881944444445</v>
    <v>3.6349</v>
    <v>58.04</v>
    <v>58.11</v>
    <v>6261, Donghaean-Ro, Nam-Gu, POHANG, GYEONGSANGBUK-DO, 37859 KR</v>
    <v>Metals &amp; Mining</v>
    <v>XNYS</v>
    <v>PKX</v>
    <v>Azionario</v>
    <v>POSCO (XNYS:PKX)</v>
    <v>USD</v>
    <v>-0.46</v>
    <v>-7.8630000000000002E-3</v>
    <v>182220</v>
    <v>299078</v>
  </rv>
  <rv s="2">
    <v>110</v>
  </rv>
  <rv s="0">
    <v>https://www.bing.com/financeapi/forcetrigger?t=ajotkr&amp;q=XKRX%3a047050&amp;form=skydnc</v>
    <v>Learn more on Bing</v>
  </rv>
  <rv s="4">
    <v>12</v>
    <v>13</v>
    <v>Posco Intl (XKRX:047050)</v>
    <v>3</v>
    <v>49</v>
    <v>Finance</v>
    <v>50</v>
    <v>it-IT</v>
    <v>ajotkr</v>
    <v>268435456</v>
    <v>1</v>
    <v>Con tecnologia Refinitiv</v>
    <v>2000</v>
    <v>19750</v>
    <v>123375200</v>
    <v>1.1625000000000001</v>
    <v>2461334000000</v>
    <v>19950</v>
    <v>Posco International Corp, formerly Posco Daewoo Corp is a Korea-based company mainly engaged in the trading business. The Company operates its business through three segments. The Trading segment is involved in the sale of steel products, chemical products, automobile components and electronics. The Energy segment is involved in the development of natural gas, nickels, bituminous coals and infrastructures. The Other segment is engaged in the operation of hotels and rental business.</v>
    <v>1064</v>
    <v>Korea Stock Exchange</v>
    <v>XKRX</v>
    <v>112</v>
    <v>20200</v>
    <v>28500</v>
    <v>19600</v>
    <v>18550</v>
    <v>Posco Intl</v>
    <v>Posco Intl</v>
    <v>44613.291666666664</v>
    <v>10.32</v>
    <v>19850</v>
    <v>Posco Tower Yeoksam, 134, Teheran-ro, Gangnam-gu, SEOUL, SEOUL, 06235 KR</v>
    <v>Diversified Industrial Goods Wholesale</v>
    <v>XKRX</v>
    <v>047050</v>
    <v>Azionario</v>
    <v>Posco Intl (XKRX:047050)</v>
    <v>KRW</v>
    <v>-100</v>
    <v>-5.0130000000000001E-3</v>
    <v>405209</v>
  </rv>
  <rv s="2">
    <v>113</v>
  </rv>
  <rv s="0">
    <v>https://www.bing.com/financeapi/forcetrigger?t=afit52&amp;q=XFRA%3aPU8&amp;form=skydnc</v>
    <v>Learn more on Bing</v>
  </rv>
  <rv s="4">
    <v>12</v>
    <v>13</v>
    <v>PUBLIC POWER CORPORATION S.A. (XFRA:PU8)</v>
    <v>3</v>
    <v>51</v>
    <v>Finance</v>
    <v>11</v>
    <v>it-IT</v>
    <v>afit52</v>
    <v>268435456</v>
    <v>1</v>
    <v>Con tecnologia Refinitiv</v>
    <v>2000</v>
    <v>8.6449999999999996</v>
    <v>382000000</v>
    <v>1.4204000000000001</v>
    <v>3285200000</v>
    <v>8.6349999999999998</v>
    <v>PUBLIC POWER CORPORATION S.A. è una società con sede in Grecia impegnata nella generazione, trasmissione e distribuzione di energia elettrica. Ilm Gruppo PPC genera energia elettrica sia tramite 60 e oltre impianti di produzione di enrgia elettrica principali appartenenti alla società madre sia altri impianti come parchi eolici, piccole centrali idroelettrice e impianti fotovoltaici, appartenenti alla società interamente controllata PPC Renewables. Oltrer a ciò, la Società distribuisce energia elettrica attraverso il proprio sistema ad alto voltaggio di circa 12000 km di lunghezza, dei quali all'incirca 11000 sono posseduti dalla società interamente controllata Independent Power Transmission Operator (IPTO SA). In aggiunta la Società consegna energia elettrica agli utenti tramite la sua rete di distribuzione a medio e alto voltaggio di circa 200000 km, gestita dalla società interamente controllata Hellenic Distribution Network Operator (HEDNO SA).</v>
    <v>13190</v>
    <v>Deutsche Boerse AG</v>
    <v>XFRA</v>
    <v>115</v>
    <v>8.7249999999999996</v>
    <v>10.79</v>
    <v>8.6449999999999996</v>
    <v>0.02</v>
    <v>PUBLIC POWER CORPORATION S.A.</v>
    <v>PUBLIC POWER CORPORATION S.A.</v>
    <v>44613.692361111112</v>
    <v>66.069999999999993</v>
    <v>8.7249999999999996</v>
    <v>30 CHALKOKONDYLI St., ATHINA, ATTIKI, 104 32 GR</v>
    <v>Electrical Utilities &amp; IPPs</v>
    <v>XFRA</v>
    <v>PU8</v>
    <v>Azionario</v>
    <v>PUBLIC POWER CORPORATION S.A. (XFRA:PU8)</v>
    <v>EUR</v>
    <v>0.09</v>
    <v>1.0423E-2</v>
    <v>360</v>
  </rv>
  <rv s="2">
    <v>116</v>
  </rv>
  <rv s="0">
    <v>https://www.bing.com/financeapi/forcetrigger?t=ahe9kr&amp;q=XBOM%3a532939&amp;form=skydnc</v>
    <v>Learn more on Bing</v>
  </rv>
  <rv s="4">
    <v>12</v>
    <v>13</v>
    <v>Reliance Power (XBOM:532939)</v>
    <v>3</v>
    <v>14</v>
    <v>Finance</v>
    <v>11</v>
    <v>it-IT</v>
    <v>ahe9kr</v>
    <v>268435456</v>
    <v>1</v>
    <v>Con tecnologia Refinitiv</v>
    <v>1995</v>
    <v>13.9</v>
    <v>3400126000</v>
    <v>2.3835000000000002</v>
    <v>48111790000</v>
    <v>14.13</v>
    <v>Reliance Power Limited is an India-based company, which develops, constructs and operates power projects both in India, as well as internationally. The Company on its own and through its subsidiaries has a range of portfolio of power generation capacity, both in operation as well as capacity under development. The Company is involved in coal, gas, hydro, wind and solar based energy projects. The portfolio of the Company also includes Ultra Mega Power Projects (UMPPs). The company has approximately 6000 megawatt (MW) operational power generation assets. The projects under development include three coal-fired projects; one gas-fired projects and 12 hydroelectric projects, six of them in Arunachal Pradesh, five in Himachal Pradesh and one in Uttarakhand. Its project portfolio also includes 3,960 MW Sasan Ultra Mega Power Project, located in Madhya Pradesh. UMPPs are a part of the Indian government's initiative to collaborate with power generation companies.</v>
    <v>1353</v>
    <v>Bombay Stock Exchange</v>
    <v>XBOM</v>
    <v>118</v>
    <v>14.12</v>
    <v>19.25</v>
    <v>13.48</v>
    <v>3.01</v>
    <v>Reliance Power</v>
    <v>Reliance Power</v>
    <v>44613.437511574077</v>
    <v>71.05</v>
    <v>13.6</v>
    <v>H Block, First Floor,, Dhirubhai Ambani Knowledge City,, NAVI MUMBAI, MAHARASHTRA, 400710 IN</v>
    <v>Electrical Utilities &amp; IPPs</v>
    <v>XBOM</v>
    <v>532939</v>
    <v>Azionario</v>
    <v>Reliance Power (XBOM:532939)</v>
    <v>INR</v>
    <v>-0.53</v>
    <v>-3.7509000000000001E-2</v>
    <v>4084084</v>
  </rv>
  <rv s="2">
    <v>119</v>
  </rv>
  <rv s="0">
    <v>https://www.bing.com/financeapi/forcetrigger?t=aodoww&amp;q=XLON%3aSLE&amp;form=skydnc</v>
    <v>Learn more on Bing</v>
  </rv>
  <rv s="4">
    <v>12</v>
    <v>13</v>
    <v>San Leon (XLON:SLE)</v>
    <v>3</v>
    <v>52</v>
    <v>Finance</v>
    <v>53</v>
    <v>it-IT</v>
    <v>aodoww</v>
    <v>268435456</v>
    <v>1</v>
    <v>Con tecnologia Refinitiv</v>
    <v>1995</v>
    <v>38.9</v>
    <v>449913000</v>
    <v>1.2888999999999999</v>
    <v>167897200</v>
    <v>37.35</v>
    <v>San Leon Energy Plc is an oil and gas company. The Company develops conventional and unconventional assets in Europe and North Africa, from exploration to monetization. Its segments include Poland, Morocco and Ireland. The Company holds participating interest in the Durresi Block, offshore Albania. The license area, which covers approximately 4,200 square kilometers, contains the A4-1X gas/condensate discovery and several undrilled oil and gas prospects. The Company holds over 2.4 million acres of licenses in France, which are under application. It holds a net profit interest (NPI) on the Barryroe License, which is located in the North Celtic Sea, offshore Ireland. The Company has interests in the Tarfaya and Zag license areas and offshore licenses, Foum Draa and Sidi Moussa. It holds approximately seven licenses in Poland. The Company holds approximately four licenses in Cantabrian-Pyrenees basin, five licenses in Ebro basin and one license in Duero.</v>
    <v>20</v>
    <v>London Stock Exchange</v>
    <v>XLON</v>
    <v>121</v>
    <v>42</v>
    <v>46.4</v>
    <v>38.9</v>
    <v>29.434999999999999</v>
    <v>San Leon</v>
    <v>San Leon</v>
    <v>44371.364123738284</v>
    <v>0</v>
    <v>40.75</v>
    <v>3300 Lake Drive, Citywest Business Campus, Dublin 24, DUBLIN, DUBLIN IE</v>
    <v>Oil &amp; Gas</v>
    <v>XLON</v>
    <v>SLE</v>
    <v>Azionario</v>
    <v>San Leon (XLON:SLE)</v>
    <v>GBp</v>
    <v>2.6179999999999999</v>
    <v>7.0094000000000004E-2</v>
    <v>285442</v>
  </rv>
  <rv s="2">
    <v>122</v>
  </rv>
  <rv s="0">
    <v>https://www.bing.com/financeapi/forcetrigger?t=a23lnm&amp;q=XNYS%3aSSL&amp;form=skydnc</v>
    <v>Learn more on Bing</v>
  </rv>
  <rv s="1">
    <v>0</v>
    <v>1</v>
    <v>SASOL LIMITED (XNYS:SSL)</v>
    <v>3</v>
    <v>4</v>
    <v>Finance</v>
    <v>5</v>
    <v>it-IT</v>
    <v>a23lnm</v>
    <v>268435456</v>
    <v>1</v>
    <v>Con tecnologia Refinitiv</v>
    <v>1979</v>
    <v>21.73</v>
    <v>635454400</v>
    <v>3.1577000000000002</v>
    <v>1</v>
    <v>4.5976999999999997E-2</v>
    <v>13805050000</v>
    <v>22.14</v>
    <v>Sasol Ltd. è un gruppo integrato che si occupa di gas e petrolio e ha significative partecipazioni anche nel settore chimico. La società ha sede in Sud Africa e opera in 23 paesi di tutto il mondo. Soasol Ltd utilizza la sua tecnologia proprietaria per la produzione commerciale di carburanti sintetici e prodotti chimici ottenuti da carbone di qualità inferiore. La società è impegnata nello sviluppo di un sistema basato sulla sua tecnologia che consente la conversione del gas naturale in gasolio e sostanze chimiche. Sasol produce oltre 200 tipi di carburanti e prodotti chimici che vende in più di 90 paesi. Gestisce inoltre miniere di carbone che utilizza come materia prima per gli impianti chimici e di carburanti sintetici. Produce e commercializza gas di sintesi e gestisce una raffineria di petrolio greggio in Sud Africa. Le attività della società sono suddivise in: Sasol Mining, Sasol Synfuels, Sasol Oil and Gas, Sasol Olefins and Surfactants, Sasol Polymers, Sasol Solvents, Sasol Wax, Sasol Nitro e Other.</v>
    <v>28725</v>
    <v>New York Stock Exchange</v>
    <v>XNYS</v>
    <v>124</v>
    <v>21.99</v>
    <v>23.71</v>
    <v>21.6</v>
    <v>12.33</v>
    <v>SASOL LIMITED</v>
    <v>SASOL LIMITED</v>
    <v>44610.955447638284</v>
    <v>21.790600000000001</v>
    <v>21.75</v>
    <v>22.75</v>
    <v>50 Katherine Street Sandton, JOHANNESBURG, SOUTH AFRICA-NA, 2196 ZA</v>
    <v>Chemicals</v>
    <v>XNYS</v>
    <v>SSL</v>
    <v>Azionario</v>
    <v>SASOL LIMITED (XNYS:SSL)</v>
    <v>USD</v>
    <v>-0.39</v>
    <v>-1.7615000000000002E-2</v>
    <v>228251</v>
    <v>518629</v>
  </rv>
  <rv s="2">
    <v>125</v>
  </rv>
  <rv s="0">
    <v>https://www.bing.com/financeapi/forcetrigger?t=a1myk2&amp;q=XNYS%3aAES&amp;form=skydnc</v>
    <v>Learn more on Bing</v>
  </rv>
  <rv s="1">
    <v>0</v>
    <v>1</v>
    <v>THE AES CORPORATION (XNYS:AES)</v>
    <v>3</v>
    <v>4</v>
    <v>Finance</v>
    <v>5</v>
    <v>it-IT</v>
    <v>a1myk2</v>
    <v>268435456</v>
    <v>1</v>
    <v>Con tecnologia Refinitiv</v>
    <v>1981</v>
    <v>21.43</v>
    <v>666713800</v>
    <v>0.873</v>
    <v>0.53</v>
    <v>2.4929E-2</v>
    <v>14174340000</v>
    <v>21.47</v>
    <v>The AES Corporation è un fornitore globale di energia elettrica. Attraverso le sue controllate e affiliate, la società è impegnata nella proprietà e gestione di attività di generazione e distribuzione di energia elettrica in numerosi paesi di tutto il mondo. La società opera in quattro segmenti: contract generation, competitive supply, large utilities e growth distribution. Le sue risorse di generazione di elettricità includono 114 centrali elettriche in 24 paesi per un totale di oltre 38 gigawatt di capacità. La società vende, attraverso la sua rete di distribuzione di elettricità, circa 86.500 gigawatt/ora all'anno.</v>
    <v>8200</v>
    <v>New York Stock Exchange</v>
    <v>XNYS</v>
    <v>127</v>
    <v>21.655000000000001</v>
    <v>28.86</v>
    <v>21.14</v>
    <v>21.14</v>
    <v>THE AES CORPORATION</v>
    <v>THE AES CORPORATION</v>
    <v>44610.972062441404</v>
    <v>28.013400000000001</v>
    <v>21.26</v>
    <v>21.79</v>
    <v>4300 Wilson Blvd, ARLINGTON, VA, 22203-4167 US</v>
    <v>Electrical Utilities &amp; IPPs</v>
    <v>XNYS</v>
    <v>AES</v>
    <v>Azionario</v>
    <v>THE AES CORPORATION (XNYS:AES)</v>
    <v>USD</v>
    <v>-0.21</v>
    <v>-9.7809999999999998E-3</v>
    <v>3115619</v>
    <v>6432137</v>
  </rv>
  <rv s="2">
    <v>128</v>
  </rv>
  <rv s="0">
    <v>http://en.wikipedia.org/wiki/TransAlta</v>
    <v>Wikipedia</v>
  </rv>
  <rv s="7">
    <v>33</v>
    <v>130</v>
  </rv>
  <rv s="8">
    <v>31</v>
    <v>https://www.bing.com/th?id=AMMS_b003cc91f0f95dfb48d570081077bbd6&amp;qlt=95</v>
    <v>131</v>
    <v>0</v>
    <v>https://www.bing.com/images/search?form=xlimg&amp;q=transalta</v>
    <v>Image of TransAlta</v>
  </rv>
  <rv s="0">
    <v>https://www.bing.com/financeapi/forcetrigger?t=ab1cgh&amp;q=XTSE%3aTA.PR.F&amp;form=skydnc</v>
    <v>Learn more on Bing</v>
  </rv>
  <rv s="14">
    <v>54</v>
    <v>55</v>
    <v>TransAlta (XTSE:TA.PR.F)</v>
    <v>29</v>
    <v>56</v>
    <v>Finance</v>
    <v>9</v>
    <v>it-IT</v>
    <v>ab1cgh</v>
    <v>268435456</v>
    <v>1</v>
    <v>Con tecnologia Refinitiv</v>
    <v>2009</v>
    <v>21.05</v>
    <v>269883100</v>
    <v>1.3075000000000001</v>
    <v>3543133000</v>
    <v>21.06</v>
    <v>TransAlta Corporation is a power generating company. The Company owns, operates and manages a portfolio of assets representing approximately 8,128 megawatts (MW) of capacity and uses a range of fuels comprised of water, wind and solar, natural gas, and thermal coal. Its segments include Generation Segments and Energy Marketing Segment. Generation Segments include six segments: Hydro, Wind and Solar, North American Gas, Australian Gas, Alberta Thermal, and Centralia. Its Energy Marketing segment is engaged in the wholesale trading of electricity and other energy-related commodities and derivatives. Energy Marketing manages available generating capacity as well as the fuel and transmission needs of the generation segments by utilizing contracts of various durations for the forward sales of electricity and for the purchase of natural gas and transmission capacity.</v>
    <v>1476</v>
    <v>Toronto Stock Exchange</v>
    <v>XTSE</v>
    <v>132</v>
    <v>133</v>
    <v>21.05</v>
    <v>21.54</v>
    <v>21.02</v>
    <v>16.59</v>
    <v>TransAlta</v>
    <v>TransAlta</v>
    <v>44610.712951388887</v>
    <v>21.02</v>
    <v>Calgary Alberta T2p 2mi, 110 12th Ave SW Station, PO Box 1900 Stn M, CALGARY, AB, T2P 2M1 CA</v>
    <v>Electrical Utilities &amp; IPPs</v>
    <v>XTSE</v>
    <v>TA.PR.F</v>
    <v>Azionario</v>
    <v>TransAlta (XTSE:TA.PR.F)</v>
    <v>CAD</v>
    <v>-0.04</v>
    <v>-1.8990000000000001E-3</v>
    <v>1700</v>
  </rv>
  <rv s="2">
    <v>134</v>
  </rv>
  <rv s="0">
    <v>https://www.bing.com/financeapi/forcetrigger?t=ah81dm&amp;q=XBOM%3a500295&amp;form=skydnc</v>
    <v>Learn more on Bing</v>
  </rv>
  <rv s="4">
    <v>12</v>
    <v>13</v>
    <v>Vedanta (XBOM:500295)</v>
    <v>3</v>
    <v>14</v>
    <v>Finance</v>
    <v>11</v>
    <v>it-IT</v>
    <v>ah81dm</v>
    <v>268435456</v>
    <v>1</v>
    <v>Con tecnologia Refinitiv</v>
    <v>1965</v>
    <v>360.4</v>
    <v>3707813000</v>
    <v>1.5634999999999999</v>
    <v>1349644000000</v>
    <v>364.1</v>
    <v>Vedanta Limited is an India-based diversified natural resources company. The Company produces aluminum, copper, zinc, lead, silver, iron ore, oil and gas, and commercial energy. It operates through five reportable segments: oil and gas, aluminum, copper, iron ore and power. Its aluminum business includes a refinery and captive power plant at Lanjigarh and a smelter and captive power plants at Jharsuguda, both situated in the state of Odisha in Eastern India. Its power operations include a thermal coal-based commercial power facility of 600 megawatts (MW) at Jharsuguda. It is also in the business of commercial power generation, steel manufacturing and port operations in India and manufacturing of glass substrates in South Korea and Taiwan. It has operations in India, Zambia, Namibia and South Africa. Its subsidiaries include Cairn Energy Hydrocarbons Limited, Sesa Mining Corporation Limited, Copper Mines of Tasmania Pty Ltd and others.</v>
    <v>17047</v>
    <v>Bombay Stock Exchange</v>
    <v>XBOM</v>
    <v>136</v>
    <v>365.4</v>
    <v>385.75</v>
    <v>353</v>
    <v>182.35</v>
    <v>Vedanta</v>
    <v>Vedanta</v>
    <v>44613.466238425928</v>
    <v>6.96</v>
    <v>353.7</v>
    <v>Vedanta Limited, 75, Nehru Road, Vile Parle (E), MUMBAI, MAHARASHTRA, 400099 IN</v>
    <v>Metals &amp; Mining</v>
    <v>XBOM</v>
    <v>500295</v>
    <v>Azionario</v>
    <v>Vedanta (XBOM:500295)</v>
    <v>INR</v>
    <v>-10.4</v>
    <v>-2.8563999999999999E-2</v>
    <v>316201</v>
  </rv>
  <rv s="2">
    <v>137</v>
  </rv>
  <rv s="0">
    <v>https://www.bing.com/financeapi/forcetrigger?t=ah5sf2&amp;q=XHKG%3a763&amp;form=skydnc</v>
    <v>Learn more on Bing</v>
  </rv>
  <rv s="6">
    <v>20</v>
    <v>21</v>
    <v>ZTE (XHKG:763)</v>
    <v>3</v>
    <v>41</v>
    <v>Finance</v>
    <v>42</v>
    <v>it-IT</v>
    <v>ah5sf2</v>
    <v>268435456</v>
    <v>1</v>
    <v>Con tecnologia Refinitiv</v>
    <v>1997</v>
    <v>19.920000000000002</v>
    <v>4731665000</v>
    <v>1.268</v>
    <v>-0.8</v>
    <v>-3.8462000000000003E-2</v>
    <v>158872900000</v>
    <v>19.96</v>
    <v>ZTE Corp is a China-based company principally engaged in the design, development, production, distribution and installation of a range of Information and Communication Technology (ICT) related systems, equipment and terminals. The Company mainly operates its business through three segments. Carriers’ Network segment mainly provides wireless network, wired network, core network and telecommunication software systems and services, as well as other technologies and product solutions. Government and Corporate segment provides the government and corporate information projects with top-level design, consulting services and integrated information solutions. Consumer segment is mainly involved in the development, production and sale of smart phones, mobile data terminals, family terminals and wearable devices, as well as the provision of related software applications and value-added services.</v>
    <v>73709</v>
    <v>Hong Kong Stock Exchange</v>
    <v>XHKG</v>
    <v>139</v>
    <v>20.8</v>
    <v>31.75</v>
    <v>19.920000000000002</v>
    <v>18.78</v>
    <v>ZTE</v>
    <v>ZTE</v>
    <v>44613.338969907411</v>
    <v>11.29</v>
    <v>20.8</v>
    <v>20</v>
    <v>ZTE Mansion, Hi-tech South Road, Hi-Tech Industrial Park, Nanshan District, SHENZHEN, GUANGDONG, 518057 CN</v>
    <v>Communications &amp; Networking</v>
    <v>XHKG</v>
    <v>763</v>
    <v>Azionario</v>
    <v>ZTE (XHKG:763)</v>
    <v>HKD</v>
    <v>0.84</v>
    <v>4.2084000000000003E-2</v>
    <v>6171474</v>
  </rv>
  <rv s="2">
    <v>140</v>
  </rv>
  <rv s="0">
    <v>https://www.bing.com/financeapi/forcetrigger?t=a1x1mw&amp;q=XNAS%3aLNT&amp;form=skydnc</v>
    <v>Learn more on Bing</v>
  </rv>
  <rv s="1">
    <v>0</v>
    <v>1</v>
    <v>ALLIANT ENERGY CORPORATION (XNAS:LNT)</v>
    <v>3</v>
    <v>4</v>
    <v>Finance</v>
    <v>5</v>
    <v>it-IT</v>
    <v>a1x1mw</v>
    <v>268435456</v>
    <v>1</v>
    <v>Con tecnologia Refinitiv</v>
    <v>1981</v>
    <v>56.49</v>
    <v>250360800</v>
    <v>0.4204</v>
    <v>0</v>
    <v>0</v>
    <v>14295600000</v>
    <v>56.62</v>
    <v>Alliant Energy Corporation è una holding che fornisce prodotti e servizi del settore energetico, oltre a servizi industriali per l'ambiente, l'ingegneria e il trasporto. Le principali società controllate di primo livello di Alliant Energy sono Interstate Power and Light Company, Wisconsin Power and Light Company, Alliant Energy Resources Inc. e Alliant Energy Corporate Services Inc. La società ha realizzato il 48% delle entrate 2003 relative al settore energia elettrica nello Iowa, il 47% nel Wisconsin, il 3% nel Minnesota e il 2% nell'Illinois. Il 90% circa delle entrate relative al settore dell'energia elettrica è stato regolato dalle rispettive commissioni statali, mentre il restante 10% è stato regolato dalla Federal Energy Regulatory Commission. Alliant Energy ha realizzato il 48% delle entrate relative al settore gas nello Iowa, il 47% nel Wisconsin, il 3% nel Minnesota e il 2% nell'Illinois.</v>
    <v>3375</v>
    <v>Nasdaq Stock Market</v>
    <v>XNAS</v>
    <v>142</v>
    <v>57.59</v>
    <v>62.35</v>
    <v>55.95</v>
    <v>45.99</v>
    <v>ALLIANT ENERGY CORPORATION</v>
    <v>ALLIANT ENERGY CORPORATION</v>
    <v>44610.877696296091</v>
    <v>21.539000000000001</v>
    <v>57.1</v>
    <v>57.1</v>
    <v>4902 N Biltmore Ln Ste 1000, MADISON, WI, 53718-2148 US</v>
    <v>Electrical Utilities &amp; IPPs</v>
    <v>XNAS</v>
    <v>LNT</v>
    <v>Azionario</v>
    <v>ALLIANT ENERGY CORPORATION (XNAS:LNT)</v>
    <v>USD</v>
    <v>0.48</v>
    <v>8.4779999999999994E-3</v>
    <v>1565306</v>
    <v>1069348</v>
  </rv>
  <rv s="2">
    <v>143</v>
  </rv>
  <rv s="0">
    <v>https://www.bing.com/financeapi/forcetrigger?t=ahhdh7&amp;q=XNSE%3aCESC&amp;form=skydnc</v>
    <v>Learn more on Bing</v>
  </rv>
  <rv s="4">
    <v>12</v>
    <v>13</v>
    <v>CESC LTD (XNSE:CESC)</v>
    <v>3</v>
    <v>14</v>
    <v>Finance</v>
    <v>15</v>
    <v>it-IT</v>
    <v>ahhdh7</v>
    <v>268435456</v>
    <v>1</v>
    <v>Con tecnologia Refinitiv</v>
    <v>1978</v>
    <v>79</v>
    <v>1325570000</v>
    <v>1.3433999999999999</v>
    <v>105846800000</v>
    <v>79.849999999999994</v>
    <v>CESC LTD è una società di partecipazioni e di servizi elettrici integrati di pubblica utilità. La società è impegnata nella generazione e distribuzione di energia elettrica in un‘area autorizzata di circa 570 chilometri quadrati a Calcutta e Howrah, nel Bengala occidentale. I segmenti della società comprendono: Energia, che è impegnata nella generazione e distribuzione di energia elettrica; Vendita al dettaglio, che comprende la distribuzione al dettaglio; Proprietà, che è impegnata nello sviluppo di proprietà; e Esternalizzazione di Processi, che comprende l‘esternalizzazione di processi commerciali. Serve utenti domestici, industriali e commerciali. Possiede e gestisce oltre tre centrali termoelettriche che generano circa 1.120 megawatt di potenza. Le centrali termoelettriche comprendono la centrale di Budge Budge, la centrale Meridionale e la centrale di Titagarh. La società, attraverso le sue controllate, opera nei settori delle infrastrutture, della gestione dei processi aziendali e della vendita al dettaglio. Opera in India, Regno Unito, Stati Uniti, Canada e nel resto del mondo.</v>
    <v>7377</v>
    <v>National Stock Exchange of India</v>
    <v>XNSE</v>
    <v>145</v>
    <v>80</v>
    <v>102.45</v>
    <v>77.55</v>
    <v>57.72</v>
    <v>CESC LTD</v>
    <v>CESC LTD</v>
    <v>44613.470034722224</v>
    <v>7.7</v>
    <v>78.400000000000006</v>
    <v>CESC House, Chowringhee Square, Kolkata, KOLKATA, WEST BENGAL, 700001 IN</v>
    <v>Electrical Utilities &amp; IPPs</v>
    <v>XNSE</v>
    <v>CESC</v>
    <v>Azionario</v>
    <v>CESC LTD (XNSE:CESC)</v>
    <v>INR</v>
    <v>-1.45</v>
    <v>-1.8159000000000002E-2</v>
    <v>1632152</v>
  </rv>
  <rv s="2">
    <v>146</v>
  </rv>
  <rv s="0">
    <v>https://www.bing.com/financeapi/forcetrigger?t=c27952&amp;q=XFRA%3aCEZA&amp;form=skydnc</v>
    <v>Learn more on Bing</v>
  </rv>
  <rv s="15">
    <v>57</v>
    <v>58</v>
    <v>CEZ joint stock company (XFRA:CEZA)</v>
    <v>3</v>
    <v>59</v>
    <v>Finance</v>
    <v>11</v>
    <v>it-IT</v>
    <v>c27952</v>
    <v>268435456</v>
    <v>1</v>
    <v>Con tecnologia Refinitiv</v>
    <v>1992</v>
    <v>16.93</v>
    <v>537989700</v>
    <v>0.72189999999999999</v>
    <v>458367300000</v>
    <v>14.18</v>
    <v>CEZ joint stock company è una società con sede nella Repubblica Ceca impegnata nella produzione e distribuzione di energia elettrica. Le principali attività commerciali della Società sono la generazione e distribuzione di elettricità, il commercio di elettricità, la generazione e distribuzione di calore, il trading di gas e le attività relative. L‘attività della Società è divisa in quattro segmenti: Produzione, Distribuzione, Estrazione e altri affari. L'azienda opera vari tipi di centrali elettriche: nucleari, a carbone, idriche, di biomasse, fotovoltaiche, eoliche e a gas naturale. La Società è operativa in Polonia, Austria, Bulgaria e Turchia, nonché nei Paesi Bassi, Bosnia-Erzegovina, Serbia e Cipro, tra gli altri Paesi. Come entità capogruppo di CEZ Consolidated Group, l'azienda gestisce numerose società controllate, collegate e joint-venture.</v>
    <v>27200</v>
    <v>Deutsche Boerse AG</v>
    <v>XFRA</v>
    <v>148</v>
    <v>16.93</v>
    <v>16.93</v>
    <v>CEZ joint stock company</v>
    <v>CEZ joint stock company</v>
    <v>44613.732638888891</v>
    <v>16.93</v>
    <v>Duhova 2/1444, Praha 4, PRAHA, PRAHA, 140 53 CZ</v>
    <v>Electrical Utilities &amp; IPPs</v>
    <v>XFRA</v>
    <v>CEZA</v>
    <v>Azionario</v>
    <v>CEZ joint stock company (XFRA:CEZA)</v>
    <v>EUR</v>
    <v>2.75</v>
    <v>0.193935</v>
    <v>400</v>
  </rv>
  <rv s="2">
    <v>149</v>
  </rv>
  <rv s="0">
    <v>https://www.bing.com/financeapi/forcetrigger?t=ah3dcw&amp;q=XHKG%3a2&amp;form=skydnc</v>
    <v>Learn more on Bing</v>
  </rv>
  <rv s="6">
    <v>20</v>
    <v>21</v>
    <v>CLP HOLDINGS LIMITED (XHKG:2)</v>
    <v>3</v>
    <v>41</v>
    <v>Finance</v>
    <v>42</v>
    <v>it-IT</v>
    <v>ah3dcw</v>
    <v>268435456</v>
    <v>1</v>
    <v>Con tecnologia Refinitiv</v>
    <v>1997</v>
    <v>80</v>
    <v>2526451000</v>
    <v>0.29220000000000002</v>
    <v>0</v>
    <v>0</v>
    <v>201737100000</v>
    <v>79.849999999999994</v>
    <v>CLP Holdings Limited è una società le cui attività sono suddivise in due categorie principali: il segmento di gestione delineato e il segmento di gestione non delineato. Il segmento di gestione delineato, che rappresenta l'attività principale della società, si occupa di generazione e distribuzione di energia elettrica a Hong Kong. La società gestisce centrali elettriche e porta l'elettricità a oltre due milioni di clienti su una rete di trasmissione e distribuzione di proprietà. Il segmento di gestione non delineato è impegnato nella generazione e distribuzione di energia elettrica nell'area asiatica del Pacifico e si occupa di investimenti nel settore dell'elettricità in Cina e in altri paesi del Pacifico asiatico. Gestisce inoltre altre attività non legate all'energia elettrica, come ad esempio il nuovo sviluppo di proprietà non più utilizzate per scopi relativi all'energia elettrica, servizi di progettazione, consulenza, telecomunicazioni, IT e ricerca sullo sviluppo sostenibile e le tecnologie energetiche emergenti.</v>
    <v>8074</v>
    <v>Hong Kong Stock Exchange</v>
    <v>XHKG</v>
    <v>151</v>
    <v>80.349999999999994</v>
    <v>81.650000000000006</v>
    <v>79.650000000000006</v>
    <v>72.2</v>
    <v>CLP HOLDINGS LIMITED</v>
    <v>CLP HOLDINGS LIMITED</v>
    <v>44613.338969907411</v>
    <v>20.18</v>
    <v>80.349999999999994</v>
    <v>80.349999999999994</v>
    <v>8 Laguna Verde Avenue, Hung Hom, Kowloon HK</v>
    <v>Electrical Utilities &amp; IPPs</v>
    <v>XHKG</v>
    <v>2</v>
    <v>Azionario</v>
    <v>CLP HOLDINGS LIMITED (XHKG:2)</v>
    <v>HKD</v>
    <v>0.5</v>
    <v>6.2620000000000002E-3</v>
    <v>1694946</v>
  </rv>
  <rv s="2">
    <v>152</v>
  </rv>
  <rv s="0">
    <v>http://en.wikipedia.org/wiki/Duke_Energy</v>
    <v>Wikipedia</v>
  </rv>
  <rv s="7">
    <v>33</v>
    <v>154</v>
  </rv>
  <rv s="8">
    <v>31</v>
    <v>https://www.bing.com/th?id=AMMS_d9c9a43fcecc0b783718575285624992&amp;qlt=95</v>
    <v>155</v>
    <v>0</v>
    <v>https://www.bing.com/images/search?form=xlimg&amp;q=duke+energy</v>
    <v>Image of DUKE ENERGY CORPORATION</v>
  </rv>
  <rv s="0">
    <v>https://www.bing.com/financeapi/forcetrigger?t=a1rdzr&amp;q=XNYS%3aDUK&amp;form=skydnc</v>
    <v>Learn more on Bing</v>
  </rv>
  <rv s="10">
    <v>33</v>
    <v>34</v>
    <v>DUKE ENERGY CORPORATION (XNYS:DUK)</v>
    <v>29</v>
    <v>35</v>
    <v>Finance</v>
    <v>40</v>
    <v>it-IT</v>
    <v>a1rdzr</v>
    <v>268435456</v>
    <v>1</v>
    <v>Con tecnologia Refinitiv</v>
    <v>2005</v>
    <v>98.36</v>
    <v>769343400</v>
    <v>0.33160000000000001</v>
    <v>0.19</v>
    <v>1.9040000000000001E-3</v>
    <v>76788160000</v>
    <v>98.73</v>
    <v>Duke Energy Corporation (Duke Energy) è una società energetica. La Società opera attraverso tre segmenti: Utenze Elettriche ed Infrastrutture; Utenze Gas ed Infrastrutture, e Rinnovabili Commerciali. La Società opera negli Stati Uniti attraverso le sue controllate dirette e indirette. Il segmento Utenze Elettriche ed Infrastrutture fornisce servizi elettrici al dettaglio attraverso la generazione, la trasmissione, la distribuzione e la vendita di energia elettrica a circa 7,5 milioni di clienti nelle regioni del Sud-Est e del Midwest degli Stati Uniti. Le operazioni comprendono l'energia elettrica venduta all'ingrosso a comuni, società di servizi di elettricità ed altre entità di carico. Il segmento Utenze Gas ed Infrastrutture serve clienti residenziali, commerciali, industriali e di produzione di gas naturale. Rinnovabili Commerciali principalmente acquisisce, costruisce, sviluppa e gestisce la produzione di energia eolica e solare da fonti rinnovabili negli Stati Uniti continentali.</v>
    <v>27535</v>
    <v>New York Stock Exchange</v>
    <v>XNYS</v>
    <v>156</v>
    <v>157</v>
    <v>100.19</v>
    <v>108.38</v>
    <v>98.08</v>
    <v>85.56</v>
    <v>DUKE ENERGY CORPORATION</v>
    <v>DUKE ENERGY CORPORATION</v>
    <v>44610.933950474217</v>
    <v>19.962800000000001</v>
    <v>99.82</v>
    <v>100</v>
    <v>526 South Church Street, Dec45a, CHARLOTTE, NC, 28202-1803 US</v>
    <v>Electrical Utilities &amp; IPPs</v>
    <v>XNYS</v>
    <v>DUK</v>
    <v>Azionario</v>
    <v>DUKE ENERGY CORPORATION (XNYS:DUK)</v>
    <v>USD</v>
    <v>1.0900000000000001</v>
    <v>1.1040000000000001E-2</v>
    <v>4505553</v>
    <v>3290470</v>
  </rv>
  <rv s="2">
    <v>158</v>
  </rv>
  <rv s="0">
    <v>https://www.bing.com/financeapi/forcetrigger?t=af8vrw&amp;q=XFRA%3aECGF&amp;form=skydnc</v>
    <v>Learn more on Bing</v>
  </rv>
  <rv s="5">
    <v>16</v>
    <v>17</v>
    <v>Elec Gen (XFRA:ECGF)</v>
    <v>3</v>
    <v>60</v>
    <v>Finance</v>
    <v>11</v>
    <v>it-IT</v>
    <v>af8vrw</v>
    <v>268435456</v>
    <v>1</v>
    <v>Con tecnologia Refinitiv</v>
    <v>1992</v>
    <v>4.74</v>
    <v>526465000</v>
    <v>1.1278999999999999</v>
    <v>92921070000</v>
    <v>4.58</v>
    <v xml:space="preserve">The Electricity Generating PCL (EGCO) is a Thailand-based investment holding company which manages EGCO Group. The Group, comprising the Company and its subsidiaries, is principally engaged in the generation of electricity for sale to the government sector and industrial users. Other regular undertakings of the Group include the maintenance and other supporting services for the operation of power plants and coal mining businesses. The Group operates in Thailand, the Philippines and Australia. EGCO's subsidiaries are namely Khanom Electricity Generating Co Ltd, an electricity generator; EGCO Engineering and Service Co Ltd, a power plant operator and maintenance service provider; EGCO Green Energy Co Ltd, an investor in biomass-fueled electricity generation plants; Theppana Wind Farm Co Ltd, an electricity generation plant operator, and SPP Two Co Ltd, SPP Three Co Ltd, SPP Four Co Ltd, SPP Five Co Ltd, solar electricity generation plant operators, among others. </v>
    <v>810</v>
    <v>Deutsche Boerse AG</v>
    <v>XFRA</v>
    <v>160</v>
    <v>4.74</v>
    <v>11.6</v>
    <v>4.74</v>
    <v>4.12</v>
    <v>Elec Gen</v>
    <v>Elec Gen</v>
    <v>44617.616666666669</v>
    <v>18.239999999999998</v>
    <v>4.74</v>
    <v>Egco Tower,222 Moo 5,Vibhavadi Rangsit Road, Thungsonghong, Lak Si, BANGKOK, BANGKOK METROPOLIS, 10210 TH</v>
    <v>Electrical Utilities &amp; IPPs</v>
    <v>XFRA</v>
    <v>ECGF</v>
    <v>Azionario</v>
    <v>Elec Gen (XFRA:ECGF)</v>
    <v>EUR</v>
    <v>0.16</v>
    <v>3.4934E-2</v>
    <v>2000</v>
    <v>2156340</v>
  </rv>
  <rv s="2">
    <v>161</v>
  </rv>
  <rv s="0">
    <v>https://www.bing.com/financeapi/forcetrigger?t=c3jjec&amp;q=XTSE%3aEMA.PR.L&amp;form=skydnc</v>
    <v>Learn more on Bing</v>
  </rv>
  <rv s="3">
    <v>6</v>
    <v>7</v>
    <v>Emera (XTSE:EMA.PR.L)</v>
    <v>3</v>
    <v>8</v>
    <v>Finance</v>
    <v>9</v>
    <v>it-IT</v>
    <v>c3jjec</v>
    <v>268435456</v>
    <v>1</v>
    <v>Con tecnologia Refinitiv</v>
    <v>1998</v>
    <v>24.13</v>
    <v>261065200</v>
    <v>0.25879999999999997</v>
    <v>15168990000</v>
    <v>24.25</v>
    <v>Emera Incorporated is a Canada-based energy and services company. The Company invests in electricity generation, transmission and distribution, and gas transmission and distribution. The Company operates through five segments: Florida Electric Utility, Canadian Electric Utilities, Other Electric Utilities, Gas Utilities and Infrastructure, and Other. Florida Electric Utility segment consists of Tampa Electric. Canadian Electric Utilities segment includes Nova Scotia Power Inc. and Emera Newfoundland &amp; Labrador Holdings Inc. Other Electric Utilities segment includes Emera (Caribbean) Incorporated (ECI) include Barbados Light &amp; Power Company Limited, Grand Bahama Power Company Limited, Dominica Electricity Services Ltd. and St. Lucia Electricity Services Limited. Gas Utilities and Infrastructure segment includes Peoples Gas System; New Mexico Gas Company, Inc.; SeaCoast Gas Transmission, LLC; Emera Brunswick Pipeline Company Limited; Maritimes &amp; Northeast Pipeline.</v>
    <v>7094</v>
    <v>Toronto Stock Exchange</v>
    <v>XTSE</v>
    <v>163</v>
    <v>24.13</v>
    <v>25.68</v>
    <v>24.1</v>
    <v>24.1</v>
    <v>Emera</v>
    <v>Emera</v>
    <v>44609.842615740738</v>
    <v>24.1</v>
    <v>1223 Lower Water St, HALIFAX, NS, B3J 3S8 CA</v>
    <v>Electrical Utilities &amp; IPPs</v>
    <v>XTSE</v>
    <v>EMA.PR.L</v>
    <v>Azionario</v>
    <v>Emera (XTSE:EMA.PR.L)</v>
    <v>CAD</v>
    <v>-0.15</v>
    <v>-6.1860000000000005E-3</v>
    <v>57</v>
  </rv>
  <rv s="2">
    <v>164</v>
  </rv>
  <rv s="0">
    <v>https://www.bing.com/financeapi/forcetrigger?t=b17tur&amp;q=XNYS%3aEVRG&amp;form=skydnc</v>
    <v>Learn more on Bing</v>
  </rv>
  <rv s="1">
    <v>0</v>
    <v>1</v>
    <v>Evergy (XNYS:EVRG)</v>
    <v>3</v>
    <v>4</v>
    <v>Finance</v>
    <v>5</v>
    <v>it-IT</v>
    <v>b17tur</v>
    <v>268435456</v>
    <v>1</v>
    <v>Con tecnologia Refinitiv</v>
    <v>2017</v>
    <v>60.71</v>
    <v>229302700</v>
    <v>0.48770000000000002</v>
    <v>-1.02</v>
    <v>-1.6730000000000002E-2</v>
    <v>13980590000</v>
    <v>61.05</v>
    <v>Evergy, Inc. (Evergy) is a utility holding company. The Company operates primarily through its wholly owned subsidiaries, including Evergy Kansas Central, Inc. (Evergy Kansas Central), Evergy Metro, Inc. (Evergy Metro), Evergy Missouri West, Inc. (Evergy Missouri West), and Evergy Transmission Company, LLC (Evergy Transmission Company). Evergy Kansas Central is an integrated, regulated electric utility that provides electricity to customers in the state of Kansas. Evergy Metro is an integrated, regulated electric utility that provides electricity to customers in the states of Missouri and Kansas. Evergy Missouri West is an integrated, regulated electric utility that provides electricity to customers in the state of Missouri. Evergy Transmission Company focuses on the development of competitive electric transmission projects. The Company has approximately 15,400 Megawatt (MWs) of owned generating capacity and engaged in the generation, transmission, distribution and sale of electricity.</v>
    <v>5133</v>
    <v>New York Stock Exchange</v>
    <v>XNYS</v>
    <v>166</v>
    <v>61.575000000000003</v>
    <v>69.45</v>
    <v>60.68</v>
    <v>51.92</v>
    <v>Evergy</v>
    <v>Evergy</v>
    <v>44610.96670515</v>
    <v>15.9611</v>
    <v>60.97</v>
    <v>59.95</v>
    <v>1200 Main St, KANSAS CITY, MO, 64105-2122 US</v>
    <v>Electrical Utilities &amp; IPPs</v>
    <v>XNYS</v>
    <v>EVRG</v>
    <v>Azionario</v>
    <v>Evergy (XNYS:EVRG)</v>
    <v>USD</v>
    <v>-0.08</v>
    <v>-1.31E-3</v>
    <v>1927440</v>
    <v>1863930</v>
  </rv>
  <rv s="2">
    <v>167</v>
  </rv>
  <rv s="0">
    <v>https://www.bing.com/financeapi/forcetrigger?t=addu52&amp;q=XSHE%3a200539&amp;form=skydnc</v>
    <v>Learn more on Bing</v>
  </rv>
  <rv s="4">
    <v>12</v>
    <v>13</v>
    <v>GED (XSHE:200539)</v>
    <v>3</v>
    <v>61</v>
    <v>Finance</v>
    <v>62</v>
    <v>it-IT</v>
    <v>addu52</v>
    <v>268435456</v>
    <v>1</v>
    <v>Con tecnologia Refinitiv</v>
    <v>1996</v>
    <v>2.2999999999999998</v>
    <v>5250284000</v>
    <v>0.3216</v>
    <v>23484640000</v>
    <v>2.2999999999999998</v>
    <v>GUANGDONG ELECTRIC POWER DEVELOPMENT CO.,LTD is a China-based company principally engaged in the investment, construction, operation and management of electric power projects, as well as the production and distribution of electric power. The Company is mainly involved in coal-burning power generation through the development, construction and operation of large-scale coal-burning power generating plants. The Company is also engaged in clean energy projects, including Liquefied Natural Gas (LNG) power generation, wind power generation and hydroelectric generation. The Company mainly operates its business in Guangdong Province, China.</v>
    <v>6794</v>
    <v>Shenzhen Stock Exchange</v>
    <v>XSHE</v>
    <v>169</v>
    <v>2.2999999999999998</v>
    <v>2.71</v>
    <v>2.27</v>
    <v>2.27</v>
    <v>GED</v>
    <v>GED</v>
    <v>44613.353518518517</v>
    <v>0</v>
    <v>2.2999999999999998</v>
    <v>Room 3608, South Tower, Yuedian Plaza, No. 2 Tianhe East Road, GUANGZHOU, GUANGDONG, 510630 CN</v>
    <v>Electrical Utilities &amp; IPPs</v>
    <v>XSHE</v>
    <v>200539</v>
    <v>Azionario</v>
    <v>GED (XSHE:200539)</v>
    <v>HKD</v>
    <v>0</v>
    <v>0</v>
    <v>402740</v>
  </rv>
  <rv s="2">
    <v>170</v>
  </rv>
  <rv s="0">
    <v>https://www.bing.com/financeapi/forcetrigger?t=a1us77&amp;q=XNYS%3aHNP&amp;form=skydnc</v>
    <v>Learn more on Bing</v>
  </rv>
  <rv s="5">
    <v>16</v>
    <v>17</v>
    <v>HNPI (XNYS:HNP)</v>
    <v>3</v>
    <v>18</v>
    <v>Finance</v>
    <v>19</v>
    <v>it-IT</v>
    <v>a1us77</v>
    <v>268435456</v>
    <v>1</v>
    <v>Con tecnologia Refinitiv</v>
    <v>1994</v>
    <v>22.34</v>
    <v>392452300</v>
    <v>0.83520000000000005</v>
    <v>15756490000</v>
    <v>20.39</v>
    <v>HUANENG POWER INTERNATIONAL,INC. is a China-based company principally engaged in the development, construction, operation and management of power plants. The Company mainly operates through the generation and sale of electric power. The Company also provides supply of heat. The Company operates its business both in domestic market and to overseas market.</v>
    <v>57212</v>
    <v>New York Stock Exchange</v>
    <v>XNYS</v>
    <v>172</v>
    <v>22.83</v>
    <v>28.77</v>
    <v>22.34</v>
    <v>13.05</v>
    <v>HNPI</v>
    <v>HNPI</v>
    <v>44617.700518865626</v>
    <v>0</v>
    <v>22.75</v>
    <v>Huaneng Building, No. 6, Fuxingmennei Street, Xicheng District, BEIJING, BEIJING, 100031 CN</v>
    <v>Electrical Utilities &amp; IPPs</v>
    <v>XNYS</v>
    <v>HNP</v>
    <v>Azionario</v>
    <v>HNPI (XNYS:HNP)</v>
    <v>USD</v>
    <v>2.36</v>
    <v>0.11574299999999998</v>
    <v>37801</v>
    <v>15642</v>
  </rv>
  <rv s="2">
    <v>173</v>
  </rv>
  <rv s="0">
    <v>https://www.bing.com/financeapi/forcetrigger?t=af26a2&amp;q=XFRA%3a6HO&amp;form=skydnc</v>
    <v>Learn more on Bing</v>
  </rv>
  <rv s="4">
    <v>12</v>
    <v>13</v>
    <v>Hokuriku Elec Pw (XFRA:6HO)</v>
    <v>3</v>
    <v>63</v>
    <v>Finance</v>
    <v>11</v>
    <v>it-IT</v>
    <v>af26a2</v>
    <v>268435456</v>
    <v>1</v>
    <v>Con tecnologia Refinitiv</v>
    <v>1951</v>
    <v>4.18</v>
    <v>210333700</v>
    <v>0.69679999999999997</v>
    <v>117786900000</v>
    <v>4.2</v>
    <v>Hokuriku Electric Power Company is a Japan-based company engaged in supply of electricity mainly to Toyama Prefecture, Ishikawa Prefecture, Fukui Prefecture and part of Gifu Prefecture. The Company is mainly engaged in general electricity business, such as supply of electricity. The segment is also engaged in the maintenance of power equipment, power related facility operation and management business, equipment maintenance and construction work business, manufacture and sale of materials and equipment, management and service of real estate, commercial business as well as information and communication business. The materials and equipment business is mainly engaged in the manufacture and sale of power products and equipment, such as concrete products, electricity meters, switches and transformers. The real estate management business includes the energy solution business, rental and management business of real estate, as well as staffing business.</v>
    <v>8326</v>
    <v>Deutsche Boerse AG</v>
    <v>XFRA</v>
    <v>175</v>
    <v>4.18</v>
    <v>9.1999999999999993</v>
    <v>4.18</v>
    <v>3.94</v>
    <v>Hokuriku Elec Pw</v>
    <v>Hokuriku Elec Pw</v>
    <v>44613.529861111114</v>
    <v>17.45</v>
    <v>4.18</v>
    <v>15-1, Ushijima-cho, TOYAMA-SHI, TOYAMA-KEN, 930-8686 JP</v>
    <v>Electrical Utilities &amp; IPPs</v>
    <v>XFRA</v>
    <v>6HO</v>
    <v>Azionario</v>
    <v>Hokuriku Elec Pw (XFRA:6HO)</v>
    <v>EUR</v>
    <v>-0.02</v>
    <v>-4.7619999999999997E-3</v>
    <v>135</v>
  </rv>
  <rv s="2">
    <v>176</v>
  </rv>
  <rv s="0">
    <v>http://en.wikipedia.org/wiki/NRG_Energy</v>
    <v>Wikipedia</v>
  </rv>
  <rv s="7">
    <v>33</v>
    <v>178</v>
  </rv>
  <rv s="8">
    <v>31</v>
    <v>https://www.bing.com/th?id=AMMS_e2492023c3ac3acc9db80f2e773bdb27&amp;qlt=95</v>
    <v>179</v>
    <v>0</v>
    <v>https://www.bing.com/images/search?form=xlimg&amp;q=nrg+energy</v>
    <v>Image of NRG ENERGY, INC.</v>
  </rv>
  <rv s="0">
    <v>https://www.bing.com/financeapi/forcetrigger?t=a1ypc7&amp;q=XNYS%3aNRG&amp;form=skydnc</v>
    <v>Learn more on Bing</v>
  </rv>
  <rv s="10">
    <v>33</v>
    <v>34</v>
    <v>NRG ENERGY, INC. (XNYS:NRG)</v>
    <v>29</v>
    <v>35</v>
    <v>Finance</v>
    <v>40</v>
    <v>it-IT</v>
    <v>a1ypc7</v>
    <v>268435456</v>
    <v>1</v>
    <v>Con tecnologia Refinitiv</v>
    <v>1992</v>
    <v>38.200000000000003</v>
    <v>244838700</v>
    <v>0.89939999999999998</v>
    <v>-0.02</v>
    <v>-5.2040000000000007E-4</v>
    <v>9409149000</v>
    <v>38.32</v>
    <v>NRG Energy, Inc. è una società di produzione di energia elettrica wholesale che si occupa principalmente della proprietà e della gestione di strutture di produzione di energia e della vendita di elettricità e prodotti correlati negli Stati Uniti e internazionalmente. La società ha un portafoglio diversificato di impianti di produzione di energia elettrica in termini di geografia, tipo di combustibile e livelli di distribuzione. Ha l'obiettivo di massimizzare l'utile di gestione tramite l'efficienza di approvvigionamento e gestione di forniture di combustibile e di servizi di manutenzione e la vendita di energia e servizi ausiliari sul mercato a pronti, intermedi e a lungo termine. Il 14 maggio 2003, la società e 25 società consociate dirette e indirette interamente controllate hanno sottoscritto petizioni volontarie per la riorganizzazione in base al Capitolo 11 del Codice sulla bancarotta degli Stati Uniti (United States Bankruptcy Code) nella Corte fallimentare degli Stati Uniti per il distretto meridionale di New York. Il 24 novembre 2003, la Corte ha emesso ordine di conferma del piano di riorganizzazione della società,  piano entrato in vigore il 5 dicembre  2003.</v>
    <v>4104</v>
    <v>New York Stock Exchange</v>
    <v>XNYS</v>
    <v>180</v>
    <v>181</v>
    <v>38.71</v>
    <v>46.1</v>
    <v>38.119999999999997</v>
    <v>31.94</v>
    <v>NRG ENERGY, INC.</v>
    <v>NRG ENERGY, INC.</v>
    <v>44610.903442372655</v>
    <v>3.8494999999999999</v>
    <v>38.43</v>
    <v>38.409999999999997</v>
    <v>910 LOUISIANA STREET, HOUSTON, TX, 77002 US</v>
    <v>Electrical Utilities &amp; IPPs</v>
    <v>XNYS</v>
    <v>NRG</v>
    <v>Azionario</v>
    <v>NRG ENERGY, INC. (XNYS:NRG)</v>
    <v>USD</v>
    <v>0.11</v>
    <v>2.8710000000000003E-3</v>
    <v>2180457</v>
    <v>2563193</v>
  </rv>
  <rv s="2">
    <v>182</v>
  </rv>
  <rv s="0">
    <v>https://www.bing.com/financeapi/forcetrigger?t=a2ylh7&amp;q=OTCM%3aTNABY&amp;form=skydnc</v>
    <v>Learn more on Bing</v>
  </rv>
  <rv s="12">
    <v>43</v>
    <v>44</v>
    <v>TNB (OTCM:TNABY)</v>
    <v>3</v>
    <v>45</v>
    <v>Finance</v>
    <v>11</v>
    <v>it-IT</v>
    <v>a2ylh7</v>
    <v>268435456</v>
    <v>1</v>
    <v>Con tecnologia Refinitiv</v>
    <v>1990</v>
    <v>8.5619999999999994</v>
    <v>8.5619999999999994</v>
    <v xml:space="preserve">Tenaga Nasional Berhad operates an electricity utility in Malaysia. The Company is engaged in the generation, transmission, distribution and sales of electricity, and the provision of other related services. Its divisions include Generation, Grid, Distribution Network and Retail. The Generation Division operates and maintains its portfolio of power generating assets, consisting of thermal generation facilities and hydro-generation schemes in Peninsular Malaysia and one independent power production (IPP) operating in Pakistan. Its Grid Division manages and operates transmission network. Its Distribution Network division plans, constructs, operates, performs repairs &amp; maintenance as well as manages the assets of Peninsula Malaysia’s distribution network. Its Retail Division is focused on delivering customer-centric experiences across all customer channels. </v>
    <v>OTC Markets</v>
    <v>OTCM</v>
    <v>184</v>
    <v>8.5619999999999994</v>
    <v>10.7181</v>
    <v>8.5619999999999994</v>
    <v>8.3000000000000007</v>
    <v>TNB</v>
    <v>TNB</v>
    <v>44609.048611111109</v>
    <v>8.5619999999999994</v>
    <v>No. 129, Jalan Bangsar, KUALA LUMPUR, WILAYAH PERSEKUTUAN, 59200 MY</v>
    <v>Electrical Utilities &amp; IPPs</v>
    <v>OTCM</v>
    <v>TNABY</v>
    <v>Azionario</v>
    <v>TNB (OTCM:TNABY)</v>
    <v>USD</v>
    <v>0</v>
    <v>0</v>
    <v>10</v>
  </rv>
  <rv s="2">
    <v>185</v>
  </rv>
  <rv s="0">
    <v>https://www.bing.com/financeapi/forcetrigger?t=a25sk2&amp;q=XNYS%3aWEC&amp;form=skydnc</v>
    <v>Learn more on Bing</v>
  </rv>
  <rv s="1">
    <v>0</v>
    <v>1</v>
    <v>WEC ENERGY GROUP, INC. (XNYS:WEC)</v>
    <v>3</v>
    <v>4</v>
    <v>Finance</v>
    <v>5</v>
    <v>it-IT</v>
    <v>a25sk2</v>
    <v>268435456</v>
    <v>1</v>
    <v>Con tecnologia Refinitiv</v>
    <v>1981</v>
    <v>89.03</v>
    <v>315434500</v>
    <v>0.2737</v>
    <v>-0.33</v>
    <v>-3.6670000000000001E-3</v>
    <v>28389110000</v>
    <v>89.39</v>
    <v>WEC Energy Group, Inc. era una holding diversificata con operazioni di gas naturale ed elettricità, circa il 60% della proprietà azionaria di American Transmission Company LLC ed operazioni correlate all'elettricità non come utenza attraverso la sua attività We Power, al 31 dicembre 2016. I suoi segmenti includono Wisconsin; Illinois; Altri stati; Trasmissione elettrica; We Power, Aziendale ed Altro. Il Wisconsin include le attività relative all'elettricità ed al gas naturale della Wisconsin Electric Power Company, della Wisconsin Gas LLC e della Wisconsin Public Service Corporation, comprese le operazioni elettriche e di gas naturale di WE e WPS nello stato del Michigan. L'Illinois include le attività di fornitura di gas naturale e di servizi non di utilità di The People Gas Light e Coke Company e North Shore Gas Company. Altri stati include le attività di fornitura di gas naturale e di servizi non di utilità della Minnesota Energy Resources Corporation e della Michigan Gas Utilities Corporation.</v>
    <v>7273</v>
    <v>New York Stock Exchange</v>
    <v>XNYS</v>
    <v>187</v>
    <v>90.68</v>
    <v>99.86</v>
    <v>89.03</v>
    <v>80.55</v>
    <v>WEC ENERGY GROUP, INC.</v>
    <v>WEC ENERGY GROUP, INC.</v>
    <v>44610.930456399998</v>
    <v>21.740400000000001</v>
    <v>90</v>
    <v>89.67</v>
    <v>PO Box 1331, 231 W Michigan St, MILWAUKEE, WI, 53201-1331 US</v>
    <v>Electrical Utilities &amp; IPPs</v>
    <v>XNYS</v>
    <v>WEC</v>
    <v>Azionario</v>
    <v>WEC ENERGY GROUP, INC. (XNYS:WEC)</v>
    <v>USD</v>
    <v>0.61</v>
    <v>6.8240000000000002E-3</v>
    <v>1632626</v>
    <v>1598973</v>
  </rv>
  <rv s="2">
    <v>188</v>
  </rv>
  <rv s="0">
    <v>https://www.bing.com/financeapi/forcetrigger?t=ah4qlh&amp;q=XHKG%3a3948&amp;form=skydnc</v>
    <v>Learn more on Bing</v>
  </rv>
  <rv s="4">
    <v>12</v>
    <v>13</v>
    <v>Yitai Coal (XHKG:3948)</v>
    <v>3</v>
    <v>64</v>
    <v>Finance</v>
    <v>11</v>
    <v>it-IT</v>
    <v>ah4qlh</v>
    <v>268435456</v>
    <v>1</v>
    <v>Con tecnologia Refinitiv</v>
    <v>1997</v>
    <v>7.55</v>
    <v>3254007000</v>
    <v>0.44779999999999998</v>
    <v>24810470000</v>
    <v>7.53</v>
    <v>Inner Mongolia Yitai Coal Company Limited is principally engaged in the production, transportation and sale of coal, as well as the distribution of petroleum products. The Company operates its business through three segments. Coal segment is mainly engaged in the mining and sale of coal products. Transportation segment is mainly engaged in the providing of road and railway transportation services to coal companies. Coal-related Chemical Segment is mainly engaged in the manufacture and distribution of coal-based synthetic fuel. The Company primarily operates in North China, South China and East China.</v>
    <v>5335</v>
    <v>Hong Kong Stock Exchange</v>
    <v>XHKG</v>
    <v>190</v>
    <v>7.65</v>
    <v>7.79</v>
    <v>7.4</v>
    <v>4.45</v>
    <v>Yitai Coal</v>
    <v>Yitai Coal</v>
    <v>44613.331354166665</v>
    <v>5.88</v>
    <v>7.4</v>
    <v>Yitai Building, North Tianjiao Road, Dongsheng District, EERDUOSI, NEIMENGGU, 017000 CN</v>
    <v>Coal</v>
    <v>XHKG</v>
    <v>3948</v>
    <v>Azionario</v>
    <v>Yitai Coal (XHKG:3948)</v>
    <v>HKD</v>
    <v>-0.13</v>
    <v>-1.7263999999999998E-2</v>
    <v>427400</v>
  </rv>
  <rv s="2">
    <v>191</v>
  </rv>
  <rv s="0">
    <v>https://www.bing.com/financeapi/forcetrigger?t=ao69im&amp;q=XLON%3aBA.&amp;form=skydnc</v>
    <v>Learn more on Bing</v>
  </rv>
  <rv s="4">
    <v>12</v>
    <v>13</v>
    <v>BAE SYSTEMS PLC (XLON:BA.)</v>
    <v>3</v>
    <v>52</v>
    <v>Finance</v>
    <v>53</v>
    <v>it-IT</v>
    <v>ao69im</v>
    <v>268435456</v>
    <v>1</v>
    <v>Con tecnologia Refinitiv</v>
    <v>1979</v>
    <v>598.20000000000005</v>
    <v>3146458000</v>
    <v>1.1028</v>
    <v>18796940000</v>
    <v>597.4</v>
    <v>BAE SYSTEMS PLC è una società del settore aerospaziale, della sicurezza e della difesa. Le divisioni della società comprendono Electronic Systems, che comprende le attività dell‘azienda nel campo elettronico con sede negli Stati Uniti e nel Regno Unito; Cyber &amp; Intelligence, che comprende l‘attività di gestione delle informazioni e della sicurezza con sede negli Stati Uniti e l‘attività di gestione delle informazioni applicata alla sede nel Regno Unito; Platforms &amp; Services (US), che produce veicoli da combattimento, armi e munizioni; Platforms &amp; Services (UK), che comprende le attività con sede nel Regno Unito di produzione per il settore aeronautico, navale, dei veicoli da combattimento, delle munizioni e servizi condivisi; Platforms &amp; Services (International), che comprende le attività dell‘azienda in Arabia Saudita, Australia e Oman, parallelamente al suo interesse per la joint venture MBDA e HQ, che comprende le attività della sede centrale della società oltre a circa un 49% di interesse in Air Astana. Cyber &amp; Intelligence comprende le attività di sicurezza informatica, nonché di sicurezza pubblica, commerciale e finanziaria.</v>
    <v>90000</v>
    <v>London Stock Exchange</v>
    <v>XLON</v>
    <v>193</v>
    <v>605</v>
    <v>613.4</v>
    <v>591.20000000000005</v>
    <v>456.6</v>
    <v>BAE SYSTEMS PLC</v>
    <v>BAE SYSTEMS PLC</v>
    <v>44613.707074003905</v>
    <v>10.798999999999999</v>
    <v>591.79999999999995</v>
    <v>Stirling Square, 6 Carlton Gardens, LONDON, UNITED KINGDOM-NA, SW1Y 5AD GB</v>
    <v>Aerospace &amp; Defense</v>
    <v>XLON</v>
    <v>BA.</v>
    <v>Azionario</v>
    <v>BAE SYSTEMS PLC (XLON:BA.)</v>
    <v>GBp</v>
    <v>-5.6</v>
    <v>-9.3740000000000004E-3</v>
    <v>3114090</v>
  </rv>
  <rv s="2">
    <v>194</v>
  </rv>
  <rv s="0">
    <v>https://www.bing.com/financeapi/forcetrigger?t=ahh7cw&amp;q=XNSE%3aBHEL&amp;form=skydnc</v>
    <v>Learn more on Bing</v>
  </rv>
  <rv s="5">
    <v>16</v>
    <v>17</v>
    <v>BHEL (XNSE:BHEL)</v>
    <v>3</v>
    <v>65</v>
    <v>Finance</v>
    <v>15</v>
    <v>it-IT</v>
    <v>ahh7cw</v>
    <v>268435456</v>
    <v>1</v>
    <v>Con tecnologia Refinitiv</v>
    <v>1964</v>
    <v>47.6</v>
    <v>3482063000</v>
    <v>1.5454000000000001</v>
    <v>154429500000</v>
    <v>44.35</v>
    <v>Bharat Heavy Electricals Limited is an engineering and manufacturing company. It is an integrated power plant equipment manufacturer. Its segments include Power and Industry. The Power segment comprises of thermal, gas, hydro, and nuclear power plant businesses. The Industry segment caters to equipment supplies for various industries, including transportation, transmission, defense and aerospace, renewables, downstream oil and gas, energy storage, and electric mobility, among others, and petrochemicals. It is engaged in design, engineering, manufacture, erection, testing, commissioning, and servicing of a range of products and services for various sectors, such as power, transmission, industry, transportation, renewable energy, water, oil and gas, and deference and aerospace. It manufactures turbines, steam generator sets, including auxiliary plants for use with steam generators. It also manufactures electric motors, transformers and electricity distribution and control apparatus.</v>
    <v>32131</v>
    <v>National Stock Exchange of India</v>
    <v>XNSE</v>
    <v>196</v>
    <v>49.45</v>
    <v>80.349999999999994</v>
    <v>46.1</v>
    <v>36.65</v>
    <v>BHEL</v>
    <v>BHEL</v>
    <v>44617.468136574076</v>
    <v>0</v>
    <v>48.15</v>
    <v>BHEL House, 4th Floor, Siri Fort Road, Asiad, NEW DELHI, DELHI, 110049 IN</v>
    <v>Machinery, Equipment &amp; Components</v>
    <v>XNSE</v>
    <v>BHEL</v>
    <v>Azionario</v>
    <v>BHEL (XNSE:BHEL)</v>
    <v>INR</v>
    <v>3.8</v>
    <v>8.5681999999999994E-2</v>
    <v>61882199</v>
    <v>28878440</v>
  </rv>
  <rv s="2">
    <v>197</v>
  </rv>
  <rv s="0">
    <v>https://www.bing.com/financeapi/forcetrigger?t=anbfa2&amp;q=XTAI%3a2603&amp;form=skydnc</v>
    <v>Learn more on Bing</v>
  </rv>
  <rv s="4">
    <v>12</v>
    <v>13</v>
    <v>EMC Taiwan (XTAI:2603)</v>
    <v>3</v>
    <v>66</v>
    <v>Finance</v>
    <v>67</v>
    <v>it-IT</v>
    <v>anbfa2</v>
    <v>268435456</v>
    <v>1</v>
    <v>Con tecnologia Refinitiv</v>
    <v>1968</v>
    <v>143</v>
    <v>5290847000</v>
    <v>2.4676</v>
    <v>777754509000</v>
    <v>141.5</v>
    <v>Evergreen Marine Corp Taiwan Ltd is a Taiwan-based company mainly engaged in the cargo container shipping business. The Company is engaged in the regular container shipping business, and the provision of ancillary logistics services such as wharf handling services and inland transportation services. The Company is also engaged in the provision of related services through operating an e-commerce website. The operating routes include transpacific routes, Far East-Europe routes and Mediterranean routes, Far East-Central and South America routes and African routes, Far East-Middle East routes, Red Sea routes, India and Pakistan routes and Australia routes, as well as Asian offshore routes. The Company operates in Taiwan, the Americas, Europe and Asia markets.</v>
    <v>4966</v>
    <v>Taiwan Stock Exchange</v>
    <v>XTAI</v>
    <v>199</v>
    <v>147.5</v>
    <v>233</v>
    <v>143</v>
    <v>35.700000000000003</v>
    <v>EMC Taiwan</v>
    <v>EMC Taiwan</v>
    <v>44613.400752314818</v>
    <v>4.46</v>
    <v>147</v>
    <v>No.166, Section 2, Minsheng East Road, Jhongshan District, TAIPEI, TAIPEI, 104 TW</v>
    <v>Freight &amp; Logistics Services</v>
    <v>XTAI</v>
    <v>2603</v>
    <v>Azionario</v>
    <v>EMC Taiwan (XTAI:2603)</v>
    <v>TWD</v>
    <v>5.5</v>
    <v>3.8869000000000001E-2</v>
    <v>249069026</v>
  </rv>
  <rv s="2">
    <v>200</v>
  </rv>
  <rv s="0">
    <v>https://www.bing.com/financeapi/forcetrigger?t=apmhtc&amp;q=BVMF%3aENEV3&amp;form=skydnc</v>
    <v>Learn more on Bing</v>
  </rv>
  <rv s="3">
    <v>6</v>
    <v>7</v>
    <v>Eneva (BVMF:ENEV3)</v>
    <v>3</v>
    <v>68</v>
    <v>Finance</v>
    <v>62</v>
    <v>it-IT</v>
    <v>apmhtc</v>
    <v>268435456</v>
    <v>1</v>
    <v>Con tecnologia Refinitiv</v>
    <v>2001</v>
    <v>13.64</v>
    <v>1266339000</v>
    <v>0.6331</v>
    <v>17298190740</v>
    <v>13.66</v>
    <v>ENEVA SA, formerly known as MPX Energia SA, is a Brazil-based company principally engaged in the energy sector. The Company’s activities are divided into four operational segments: Gas-powered Thermal Plants, involved in operation of gas thermal power plants in Parnaiba Complex, located in the State of Maranhao; Upstream, dedicated to the exploration, development, production and commercialization of oil and natural gas and its derivatives; Coal-powered Thermal Plants, engaged in the operation of coal thermal power plants located in the States of Maranhao and Ceara; and Commercialization of Energy, focused on the sale of energy generated by the Firm’s power plants. The Company operates by the number of subsidiaries, including Eneva Comercializadora de Energia Ltda, Centrais Termeletricas Sao Marcos SA and Parnaiba BV, among others.</v>
    <v>1108</v>
    <v>B3 - Brazil Stock Exchange</v>
    <v>BVMF</v>
    <v>202</v>
    <v>13.87</v>
    <v>19.079999999999998</v>
    <v>13.61</v>
    <v>11.45</v>
    <v>Eneva</v>
    <v>Eneva</v>
    <v>44613.743935185186</v>
    <v>13.66</v>
    <v>Centro Empresarial Mourisco, Praia de Botafogo, 501 Torre Corcovado, sala 404 B, BOTAFOGO, RIO DE JANEIRO, 22.250-040 BR</v>
    <v>Electrical Utilities &amp; IPPs</v>
    <v>BVMF</v>
    <v>ENEV3</v>
    <v>Azionario</v>
    <v>Eneva (BVMF:ENEV3)</v>
    <v>BRL</v>
    <v>0</v>
    <v>0</v>
    <v>817800</v>
  </rv>
  <rv s="2">
    <v>203</v>
  </rv>
  <rv s="0">
    <v>https://www.bing.com/financeapi/forcetrigger?t=a1t2ur&amp;q=XNYS%3aFLR&amp;form=skydnc</v>
    <v>Learn more on Bing</v>
  </rv>
  <rv s="1">
    <v>0</v>
    <v>1</v>
    <v>FLUOR CORPORATION (XNYS:FLR)</v>
    <v>3</v>
    <v>4</v>
    <v>Finance</v>
    <v>5</v>
    <v>it-IT</v>
    <v>a1t2ur</v>
    <v>268435456</v>
    <v>1</v>
    <v>Con tecnologia Refinitiv</v>
    <v>2000</v>
    <v>20.9</v>
    <v>141411900</v>
    <v>2.8488000000000002</v>
    <v>0.47</v>
    <v>2.2296E-2</v>
    <v>2980963000</v>
    <v>21.09</v>
    <v>Fluor Corporation fornisce servizi tecnici, di approvvigionamento, costruzione e manutenzione tramite numerose controllate. La società svolge inoltre attività di manutenzione per importanti clienti industriali. La società opera con una serie diversificata di settori industriali, da quelli relativi a petrolio e gas a quelli relativi all'energia, servendo clienti industriali e il governo degli Stati Uniti. La società è organizzata in cinque segmenti operativi principali: Oil and Gas, Industrial and Infrastructure, Government, Global Services e Power. Fluor Constructors International, Inc., che è organizzata e opera separatamente dai propri segmenti commerciali, fornisce servizi di sindacalizzata di gestione e costruzione, negli Stati Uniti e nel Canada, sia indipendentemente sia come subappaltatore di progetti dei propri segmenti.</v>
    <v>43717</v>
    <v>New York Stock Exchange</v>
    <v>XNYS</v>
    <v>205</v>
    <v>21.41</v>
    <v>25.68</v>
    <v>20.81</v>
    <v>14.41</v>
    <v>FLUOR CORPORATION</v>
    <v>FLUOR CORPORATION</v>
    <v>44610.997071642967</v>
    <v>0</v>
    <v>21.08</v>
    <v>21.55</v>
    <v>6700 Las Colinas Blvd, IRVING, TX, 75039-2902 US</v>
    <v>Construction &amp; Engineering</v>
    <v>XNYS</v>
    <v>FLR</v>
    <v>Azionario</v>
    <v>FLUOR CORPORATION (XNYS:FLR)</v>
    <v>USD</v>
    <v>-0.01</v>
    <v>-4.7419999999999998E-4</v>
    <v>971184</v>
    <v>1420902</v>
  </rv>
  <rv s="2">
    <v>206</v>
  </rv>
  <rv s="0">
    <v>https://www.bing.com/financeapi/forcetrigger?t=ah3v5r&amp;q=XHKG%3a2638&amp;form=skydnc</v>
    <v>Learn more on Bing</v>
  </rv>
  <rv s="16">
    <v>69</v>
    <v>70</v>
    <v>HKELECTRIC-SS UNT (XHKG:2638)</v>
    <v>71</v>
    <v>72</v>
    <v>Finance</v>
    <v>42</v>
    <v>it-IT</v>
    <v>ah3v5r</v>
    <v>268435456</v>
    <v>1</v>
    <v>Con tecnologia Refinitiv</v>
    <v>7.91</v>
    <v>0</v>
    <v>0</v>
    <v>7.91</v>
    <v>Hong Kong Stock Exchange</v>
    <v>208</v>
    <v>7.91</v>
    <v>7.99</v>
    <v>7.86</v>
    <v>7.5</v>
    <v>HKELECTRIC-SS UNT</v>
    <v>44613.338969907411</v>
    <v>7.89</v>
    <v>7.89</v>
    <v>XHKG</v>
    <v>2638</v>
    <v>ETF</v>
    <v>HKELECTRIC-SS UNT (XHKG:2638)</v>
    <v>HKD</v>
    <v>-0.02</v>
    <v>-2.5280000000000003E-3</v>
    <v>687500</v>
  </rv>
  <rv s="2">
    <v>209</v>
  </rv>
  <rv s="0">
    <v>https://www.bing.com/financeapi/forcetrigger?t=a1uozr&amp;q=XNYS%3aHII&amp;form=skydnc</v>
    <v>Learn more on Bing</v>
  </rv>
  <rv s="1">
    <v>0</v>
    <v>1</v>
    <v>Huntington US (XNYS:HII)</v>
    <v>3</v>
    <v>4</v>
    <v>Finance</v>
    <v>40</v>
    <v>it-IT</v>
    <v>a1uozr</v>
    <v>268435456</v>
    <v>1</v>
    <v>Con tecnologia Refinitiv</v>
    <v>2010</v>
    <v>184.15</v>
    <v>39989020</v>
    <v>0.94779999999999998</v>
    <v>-0.09</v>
    <v>-4.8359999999999999E-4</v>
    <v>7441557000</v>
    <v>184.92</v>
    <v>Huntington Ingalls Industries, Inc. is a military shipbuilding company and a provider of professional services to partners in government and industry. The Company's business consists of the design, construction, repair and maintenance of nuclear-powered ships and non-nuclear ships for the United States Navy and coastal defense surface ships for the United States Coast Guard, as well as the refueling and overhaul and inactivation of nuclear-powered ships for the United States Navy. It operates through three segments: Ingalls Shipbuilding (Ingalls), Newport News Shipbuilding (Newport News) and Technical Solutions. Its Ingalls segment includes its non-nuclear ship design, construction, repair and maintenance businesses. Its Newport News includes all of its nuclear ship design, construction, overhaul, refueling, and repair and maintenance businesses. Its Technical Solutions segment provides a range of professional services to the governmental and energy markets.</v>
    <v>44000</v>
    <v>New York Stock Exchange</v>
    <v>XNYS</v>
    <v>211</v>
    <v>188.2</v>
    <v>224.13</v>
    <v>183.78</v>
    <v>175.5</v>
    <v>Huntington US</v>
    <v>Huntington US</v>
    <v>44610.996512939062</v>
    <v>13.6898</v>
    <v>186.13</v>
    <v>186</v>
    <v>4101 Washington Ave, 909-7, 7J2, NEWPORT NEWS, VA, 23607-2734 US</v>
    <v>Aerospace &amp; Defense</v>
    <v>XNYS</v>
    <v>HII</v>
    <v>Azionario</v>
    <v>Huntington US (XNYS:HII)</v>
    <v>USD</v>
    <v>1.21</v>
    <v>6.5430000000000002E-3</v>
    <v>553966</v>
    <v>341743</v>
  </rv>
  <rv s="2">
    <v>212</v>
  </rv>
  <rv s="0">
    <v>https://creativecommons.org/licenses/by-sa/3.0</v>
    <v>CC BY-SA 3.0</v>
  </rv>
  <rv s="0">
    <v>http://en.wikipedia.org/wiki/Korea_Electric_Power_Corporation</v>
    <v>Wikipedia</v>
  </rv>
  <rv s="7">
    <v>214</v>
    <v>215</v>
  </rv>
  <rv s="8">
    <v>31</v>
    <v>https://www.bing.com/th?id=AMMS_38f518351cfd2366c88054210c04a4c4&amp;qlt=95</v>
    <v>216</v>
    <v>0</v>
    <v>https://www.bing.com/images/search?form=xlimg&amp;q=korea+electric+power+corporation</v>
    <v>Image of KOREA ELECTRIC POWER CORPORATION</v>
  </rv>
  <rv s="0">
    <v>https://www.bing.com/financeapi/forcetrigger?t=a1wgpr&amp;q=XNYS%3aKEP&amp;form=skydnc</v>
    <v>Learn more on Bing</v>
  </rv>
  <rv s="10">
    <v>33</v>
    <v>34</v>
    <v>KOREA ELECTRIC POWER CORPORATION (XNYS:KEP)</v>
    <v>29</v>
    <v>35</v>
    <v>Finance</v>
    <v>5</v>
    <v>it-IT</v>
    <v>a1wgpr</v>
    <v>268435456</v>
    <v>1</v>
    <v>Con tecnologia Refinitiv</v>
    <v>1961</v>
    <v>9.39</v>
    <v>1283928000</v>
    <v>0.82289999999999996</v>
    <v>0</v>
    <v>0</v>
    <v>12134920000</v>
    <v>9.23</v>
    <v>Korea Electric Power Corporation (Korea Electric) è impegnata nella trasmissione e nella distribuzione dell'energia elettrica in Corea.  Tramite le sue sei consociate consolidate di generazione dell'energia, la società genera praticamente tutta l'energia elettrica della Corea. Le consociate di generazione completamente controllate da Korea Electric sono Korea Midland Power Co., Ltd. (KOMIPO), Korea South-East Power Co., Ltd (KOSEP), Korea Western Power Co., Ltd. (KOWEPO), Korea Southern Power Co., Ltd. (KOSPO), Korea East-West Power Co., Ltd. (EWP) e Korea Hydro &amp; Nuclear Power Co., Ltd. (KHNP). Nel 2003, Korea Electric ha venduto 294 miliardi di KWh di energia elettrica. Dei 322 miliardi di KWh di elettricità generata o acquistata da Korea Electric nel 2003, il 41,3% è stato generato dalla consociata di generazione dell'energia elettrica nucleare e idroelettrica KHNP.</v>
    <v>46377</v>
    <v>New York Stock Exchange</v>
    <v>XNYS</v>
    <v>217</v>
    <v>218</v>
    <v>9.4499999999999993</v>
    <v>12.28</v>
    <v>9.3800000000000008</v>
    <v>8.3000000000000007</v>
    <v>KOREA ELECTRIC POWER CORPORATION</v>
    <v>KOREA ELECTRIC POWER CORPORATION</v>
    <v>44610.898170671091</v>
    <v>0</v>
    <v>9.42</v>
    <v>9.42</v>
    <v>55, Jeollyeok-ro, NAJU, JEOLLANAM-DO, 58322 KR</v>
    <v>Electrical Utilities &amp; IPPs</v>
    <v>XNYS</v>
    <v>KEP</v>
    <v>Azionario</v>
    <v>KOREA ELECTRIC POWER CORPORATION (XNYS:KEP)</v>
    <v>USD</v>
    <v>0.19</v>
    <v>2.0584999999999999E-2</v>
    <v>113239</v>
    <v>193748</v>
  </rv>
  <rv s="2">
    <v>219</v>
  </rv>
  <rv s="0">
    <v>https://www.bing.com/financeapi/forcetrigger?t=ajn7zr&amp;q=XKRX%3a005880&amp;form=skydnc</v>
    <v>Learn more on Bing</v>
  </rv>
  <rv s="4">
    <v>12</v>
    <v>13</v>
    <v>Korea Line (XKRX:005880)</v>
    <v>3</v>
    <v>49</v>
    <v>Finance</v>
    <v>50</v>
    <v>it-IT</v>
    <v>ajn7zr</v>
    <v>268435456</v>
    <v>1</v>
    <v>Con tecnologia Refinitiv</v>
    <v>1968</v>
    <v>2615</v>
    <v>319177500</v>
    <v>2.1581000000000001</v>
    <v>836244900000</v>
    <v>2620</v>
    <v>Korea Line Corp is a Korea-based company engaged in the provision of marine transportation services. The Company operates a fleet of carriers, including bulk carriers for iron ore, liquefied natural gas (LNG) carriers for natural gas, and tankers for oil and petroleum products. The Company is also involved in the import and export of products such as steel; iron ore production; mold making; government ordered construction; ship management and parts supply and other businesses.</v>
    <v>303</v>
    <v>Korea Stock Exchange</v>
    <v>XKRX</v>
    <v>221</v>
    <v>2700</v>
    <v>3990</v>
    <v>2590</v>
    <v>2030</v>
    <v>Korea Line</v>
    <v>Korea Line</v>
    <v>44613.291666666664</v>
    <v>77.06</v>
    <v>2615</v>
    <v>SM R&amp;D Center, 78, Magokjungang 8-ro, Gangseo-gu, SEOUL, SEOUL, 07803 KR</v>
    <v>Freight &amp; Logistics Services</v>
    <v>XKRX</v>
    <v>005880</v>
    <v>Azionario</v>
    <v>Korea Line (XKRX:005880)</v>
    <v>KRW</v>
    <v>-5</v>
    <v>-1.908E-3</v>
    <v>2742737</v>
  </rv>
  <rv s="2">
    <v>222</v>
  </rv>
  <rv s="0">
    <v>https://www.bing.com/financeapi/forcetrigger?t=a1zdlh&amp;q=XNAS%3aOTTR&amp;form=skydnc</v>
    <v>Learn more on Bing</v>
  </rv>
  <rv s="1">
    <v>0</v>
    <v>1</v>
    <v>Otter Tail (XNAS:OTTR)</v>
    <v>3</v>
    <v>4</v>
    <v>Finance</v>
    <v>40</v>
    <v>it-IT</v>
    <v>a1zdlh</v>
    <v>268435456</v>
    <v>1</v>
    <v>Con tecnologia Refinitiv</v>
    <v>2009</v>
    <v>62.58</v>
    <v>41605740</v>
    <v>0.49249999999999999</v>
    <v>0</v>
    <v>0</v>
    <v>2513819000</v>
    <v>62.68</v>
    <v>Otter Tail Corporation is a holding company. The Company operates through three segments: Electric, Manufacturing and Plastics. The Electric segment includes the generation, purchase, transmission, distribution and sale of electric energy in western Minnesota, eastern North Dakota and northeastern South Dakota. The Manufacturing segment consists of businesses in manufacturing activities, such as contract machining; metal parts stamping, fabrication and painting; and production of plastic thermoformed horticultural containers, life science and industrial packaging, material handling components, and extruded raw material stock. These businesses have manufacturing facilities in Georgia, Illinois and Minnesota and sell products primarily in the United States. The Plastics segment consists of businesses producing polyvinyl chloride (PVC) pipe at plants in North Dakota and Arizona. Its PVC pipes are sold primarily in the western half of the United States and Canada.</v>
    <v>721</v>
    <v>Nasdaq Stock Market</v>
    <v>XNAS</v>
    <v>224</v>
    <v>62.681699999999999</v>
    <v>71.889899999999997</v>
    <v>60.24</v>
    <v>40.46</v>
    <v>Otter Tail</v>
    <v>Otter Tail</v>
    <v>44610.878536006247</v>
    <v>14.833500000000001</v>
    <v>60.42</v>
    <v>60.42</v>
    <v>215 S Cascade St, FERGUS FALLS, MN, 56537-2801 US</v>
    <v>Electrical Utilities &amp; IPPs</v>
    <v>XNAS</v>
    <v>OTTR</v>
    <v>Azionario</v>
    <v>Otter Tail (XNAS:OTTR)</v>
    <v>USD</v>
    <v>-2.2599999999999998</v>
    <v>-3.6055999999999998E-2</v>
    <v>178731</v>
    <v>172022</v>
  </rv>
  <rv s="2">
    <v>225</v>
  </rv>
  <rv s="0">
    <v>https://www.bing.com/financeapi/forcetrigger?t=afh7k2&amp;q=XFRA%3aNYVU&amp;form=skydnc</v>
    <v>Learn more on Bing</v>
  </rv>
  <rv s="17">
    <v>73</v>
    <v>74</v>
    <v>Thoresen Thai (XFRA:NYVU)</v>
    <v>3</v>
    <v>75</v>
    <v>Finance</v>
    <v>11</v>
    <v>it-IT</v>
    <v>afh7k2</v>
    <v>268435456</v>
    <v>1</v>
    <v>Con tecnologia Refinitiv</v>
    <v>1983</v>
    <v>0.254</v>
    <v>1822465000</v>
    <v>2.6313</v>
    <v>18133520000</v>
    <v>0.28799999999999998</v>
    <v>Thoresen Thai Agencies Public Company Limited (TTA) is a Thailand-based investment holding company. The Company and its subsidiaries are engaged in ownership of dry bulk vessels, certain shipping services, offshore services related to oil and gas, production and sales of fertilizers, coal trading, warehouse and logistics services, and food and beverage. TTA operates through following business segments: shipping, offshore service, agrochemical, investment, and food and beverage. The Company's subsidiaries include Premo Shipping Public Company Limited, Thoresen Shipping Singapore Pte. Ltd., Mermaid Maritime Public Company Limited, Mermaid Drilling Ltd., PM Thoresen Asia Holdings Public Company Limited., Soleado Holdings Pte. Ltd. and Asia Coating Services Ltd. TTA operates throughout Asia, the Middle East and Europe.</v>
    <v>3422</v>
    <v>Deutsche Boerse AG</v>
    <v>XFRA</v>
    <v>227</v>
    <v>0.254</v>
    <v>0.254</v>
    <v>Thoresen Thai</v>
    <v>Thoresen Thai</v>
    <v>44616.395833333336</v>
    <v>11.4</v>
    <v>0.254</v>
    <v>26/26-27 Orakarn Building, 8 th Floor, Soi Chidlom, Ploenchit Road, Kwaeng Lumpinee, Khet Pathumwan, BANGKOK, BANGKOK METROPOLIS, 10330 TH</v>
    <v>Freight &amp; Logistics Services</v>
    <v>XFRA</v>
    <v>NYVU</v>
    <v>Azionario</v>
    <v>Thoresen Thai (XFRA:NYVU)</v>
    <v>EUR</v>
    <v>-3.4000000000000002E-2</v>
    <v>-0.11805599999999999</v>
    <v>3231</v>
  </rv>
  <rv s="2">
    <v>228</v>
  </rv>
  <rv s="0">
    <v>https://www.bing.com/financeapi/forcetrigger?t=apmsoc&amp;q=BVMF%3aJBSS3&amp;form=skydnc</v>
    <v>Learn more on Bing</v>
  </rv>
  <rv s="3">
    <v>6</v>
    <v>7</v>
    <v>JBS (BVMF:JBSS3)</v>
    <v>3</v>
    <v>68</v>
    <v>Finance</v>
    <v>62</v>
    <v>it-IT</v>
    <v>apmsoc</v>
    <v>268435456</v>
    <v>1</v>
    <v>Con tecnologia Refinitiv</v>
    <v>1998</v>
    <v>36.479999999999997</v>
    <v>2373866000</v>
    <v>0.501</v>
    <v>85625346620</v>
    <v>36.299999999999997</v>
    <v>JBS SA is a Brazil-based company engaged in the meat processing sector. The Company's activities are divided into five business segments: Brazil, Seara, JBS USA Beef, JBS USA Pork and PPC. The Brazil segment is responsible for the cattle processing; production and sale of byproducts, such as hides and leather; and production of products whose raw material comes from the slaughter by-products, such as biodiesel, collagen, and hygiene and cleaning. The Saera division focuses on the production and export of chicken and pork. The JBS USA Beef segment is engaged in beef, lamb and prepared foods production and distribution in the United States, Canada and Australia. The JBS USA Pork line is involved in the processing and distribution of pork. The PPC consists of operations of Pilgrims Pride Corp, which is engaged in chicken and pork processing. The Company operates in Brazil, the United States, Canada, Australia, the United Kingdom, France, Mexico, Argentina, and Paraguay, among others.</v>
    <v>250000</v>
    <v>B3 - Brazil Stock Exchange</v>
    <v>BVMF</v>
    <v>230</v>
    <v>36.58</v>
    <v>39.6</v>
    <v>35.869999999999997</v>
    <v>23.24</v>
    <v>JBS</v>
    <v>JBS</v>
    <v>44613.743952881247</v>
    <v>36.07</v>
    <v>Av. Marginal Direita do Tiete, 500,Bloco 3 - 3 andar, Vila Jaguara, SAO PAULO, SAO PAULO, 05.118-100 BR</v>
    <v>Food &amp; Tobacco</v>
    <v>BVMF</v>
    <v>JBSS3</v>
    <v>Azionario</v>
    <v>JBS (BVMF:JBSS3)</v>
    <v>BRL</v>
    <v>-0.23</v>
    <v>-6.3360000000000005E-3</v>
    <v>2114500</v>
  </rv>
  <rv s="2">
    <v>231</v>
  </rv>
  <rv s="0">
    <v>https://www.bing.com/financeapi/forcetrigger?t=adb4ur&amp;q=XSHE%3a000726&amp;form=skydnc</v>
    <v>Learn more on Bing</v>
  </rv>
  <rv s="4">
    <v>12</v>
    <v>13</v>
    <v>LTTC (XSHE:000726)</v>
    <v>3</v>
    <v>76</v>
    <v>Finance</v>
    <v>62</v>
    <v>it-IT</v>
    <v>adb4ur</v>
    <v>268435456</v>
    <v>1</v>
    <v>Con tecnologia Refinitiv</v>
    <v>1993</v>
    <v>7.09</v>
    <v>882341300</v>
    <v>0.157</v>
    <v>5164905000</v>
    <v>7.09</v>
    <v>LU THAI TEXTILE CO., LTD is a China-based company principally engaged in textile fabric business. The Company operates through the textile and garment industrial chain, including cotton breeding, spinning, bleaching and dyeing, neatening, testing, garment making and marketing. The Company is involved in the production and distribution of middle and high-grade yarn-dyed fabric and dyeing fabric for shirts and garment. The Company distributes its products within domestic market and to overseas markets, such as Japan, Southeast Asia, the United States and Europe, among others.</v>
    <v>22583</v>
    <v>Shenzhen Stock Exchange</v>
    <v>XSHE</v>
    <v>233</v>
    <v>7.18</v>
    <v>7.3</v>
    <v>7.03</v>
    <v>5.41</v>
    <v>LTTC</v>
    <v>LTTC</v>
    <v>44613.353506944448</v>
    <v>27.050999999999998</v>
    <v>7.09</v>
    <v>No. 81, Songling East Road, Zichuan District, ZIBO, SHANDONG, 255100 CN</v>
    <v>Textiles &amp; Apparel</v>
    <v>XSHE</v>
    <v>000726</v>
    <v>Azionario</v>
    <v>LTTC (XSHE:000726)</v>
    <v>CNY</v>
    <v>0</v>
    <v>0</v>
    <v>5486300</v>
  </rv>
  <rv s="2">
    <v>234</v>
  </rv>
  <rv s="0">
    <v>http://ko.wikipedia.org/wiki/RWE</v>
    <v>Wikipedia</v>
  </rv>
  <rv s="7">
    <v>33</v>
    <v>236</v>
  </rv>
  <rv s="8">
    <v>31</v>
    <v>https://www.bing.com/th?id=AMMS_c11f2742f456719d0b1e83f46eeebb87&amp;qlt=95</v>
    <v>237</v>
    <v>0</v>
    <v>https://www.bing.com/images/search?form=xlimg&amp;q=rwe</v>
    <v>Image of Rwe AG</v>
  </rv>
  <rv s="0">
    <v>https://www.bing.com/financeapi/forcetrigger?t=afjzlh&amp;q=XFRA%3aRWEA&amp;form=skydnc</v>
    <v>Learn more on Bing</v>
  </rv>
  <rv s="18">
    <v>77</v>
    <v>78</v>
    <v>Rwe AG (XFRA:RWEA)</v>
    <v>29</v>
    <v>79</v>
    <v>Finance</v>
    <v>11</v>
    <v>it-IT</v>
    <v>afjzlh</v>
    <v>268435456</v>
    <v>1</v>
    <v>Con tecnologia Refinitiv</v>
    <v>38</v>
    <v>676220000</v>
    <v>0.77780000000000005</v>
    <v>29452310000</v>
    <v>38.200000000000003</v>
    <v>RWE AG (RWE) è una holding con sede in Germania. La Società è impegnata nella generazione, trasmissione, distribuzione e commercio di elettricità e gas. Le sue attività sono divise in tre segmenti: Lignite e Nucleare, Energia Europea e Fornitura e Vendita. Il segmento Lignite e Nucleare si concentra sulla generazione di elettricità in Germania utilizzando lignite ed energia nucleare. Il segmento Energia Europea comprende le attività di generazione di elettricità in Germania, Regno Unito, Paesi Bassi e Belgio che utilizzano impianti a gas e carbone. Il segmento Fornitura e Vendita comprende la negoziazione di energia elettrica, gas naturale, carbone, petrolio, certificati di biossido di carbonio e biomassa.</v>
    <v>18902</v>
    <v>Deutsche Boerse AG</v>
    <v>XFRA</v>
    <v>238</v>
    <v>239</v>
    <v>38.799999999999997</v>
    <v>39</v>
    <v>37.200000000000003</v>
    <v>15</v>
    <v>Rwe AG</v>
    <v>Rwe AG</v>
    <v>44613.738888888889</v>
    <v>11.57</v>
    <v>37.200000000000003</v>
    <v>RWE Platz 1, ESSEN, NORDRHEIN-WESTFALEN, 45141 DE</v>
    <v>Multiline Utilities</v>
    <v>XFRA</v>
    <v>RWEA</v>
    <v>Azionario</v>
    <v>Rwe AG (XFRA:RWEA)</v>
    <v>EUR</v>
    <v>-1</v>
    <v>-2.6178E-2</v>
    <v>400</v>
  </rv>
  <rv s="2">
    <v>240</v>
  </rv>
  <rv s="0">
    <v>http://fr.wikipedia.org/wiki/AGL_Energy</v>
    <v>Wikipedia</v>
  </rv>
  <rv s="7">
    <v>33</v>
    <v>242</v>
  </rv>
  <rv s="8">
    <v>31</v>
    <v>https://www.bing.com/th?id=AMMS_f01eaddb1d3ab54e6bc40579ce7fa6dd&amp;qlt=95</v>
    <v>243</v>
    <v>0</v>
    <v>https://www.bing.com/images/search?form=xlimg&amp;q=agl+energy</v>
    <v>Image of AGL Energy</v>
  </rv>
  <rv s="0">
    <v>https://www.bing.com/financeapi/forcetrigger?t=aa4akr&amp;q=XASX%3aAGL&amp;form=skydnc</v>
    <v>Learn more on Bing</v>
  </rv>
  <rv s="9">
    <v>26</v>
    <v>27</v>
    <v>AGL Energy (XASX:AGL)</v>
    <v>29</v>
    <v>80</v>
    <v>Finance</v>
    <v>9</v>
    <v>it-IT</v>
    <v>aa4akr</v>
    <v>268435456</v>
    <v>1</v>
    <v>Con tecnologia Refinitiv</v>
    <v>2005</v>
    <v>7.55</v>
    <v>658379200</v>
    <v>0.31259999999999999</v>
    <v>4713995000</v>
    <v>7.16</v>
    <v>AGL Energy Limited is an Australia-based company that supplies energy and other services. The Company operates through three segments: Customer Markets, Integrated Energy and Investments. The Customer Markets segment is responsible for the retailing of electricity, gas, telecommunications (broadband/ mobile/voice), solar and energy products and services to residential, small and large business customers. The Integrated Energy segment operates AGL Energy’s power generation portfolio and other key assets, including coal, gas and renewable generation facilities, natural gas storage and production facilities, and development projects. The Investments segment comprises AGL Energy’s interests in the ActewAGL Retail Partnership, Energy Impact Partners’ Fund, Energy Impact Partners’ Fund SCSp, Activate Capital Partners, Solar Analytics Pty Limited, Sunverge Energy Inc, Ecobee Inc, RayGen Resources Pty Ltd, Honey Insurance Pty Ltd and Ovo Energy Australia Pty Ltd.</v>
    <v>4186</v>
    <v>Australian Securities Exchange</v>
    <v>XASX</v>
    <v>244</v>
    <v>245</v>
    <v>8.09</v>
    <v>10.67</v>
    <v>7.55</v>
    <v>5.0999999999999996</v>
    <v>AGL Energy</v>
    <v>AGL Energy</v>
    <v>44613.333333333336</v>
    <v>5.8</v>
    <v>7.92</v>
    <v>Locked Bag 3013, MELBOURNE, VICTORIA, 8001 AU</v>
    <v>Multiline Utilities</v>
    <v>XASX</v>
    <v>AGL</v>
    <v>Azionario</v>
    <v>AGL Energy (XASX:AGL)</v>
    <v>AUD</v>
    <v>0.76</v>
    <v>0.10614499999999999</v>
    <v>16762457</v>
  </rv>
  <rv s="2">
    <v>246</v>
  </rv>
  <rv s="0">
    <v>https://www.bing.com/financeapi/forcetrigger?t=a1q1w7&amp;q=XNYS%3aCNQ&amp;form=skydnc</v>
    <v>Learn more on Bing</v>
  </rv>
  <rv s="1">
    <v>0</v>
    <v>1</v>
    <v>Canadian Natural (XNYS:CNQ)</v>
    <v>3</v>
    <v>81</v>
    <v>Finance</v>
    <v>5</v>
    <v>it-IT</v>
    <v>a1q1w7</v>
    <v>268435456</v>
    <v>1</v>
    <v>Con tecnologia Refinitiv</v>
    <v>2015</v>
    <v>53.33</v>
    <v>1176819000</v>
    <v>2.2242000000000002</v>
    <v>0.88</v>
    <v>1.6964999999999997E-2</v>
    <v>78181880000</v>
    <v>53.91</v>
    <v xml:space="preserve">Canadian Natural Resources Limited is an independent crude oil and natural gas exploration, development and production company. The Company's exploration and production operations are focused in North America, mainly in Western Canada; the United Kingdom (UK) portion of the North Sea; and Cote d'Ivoire and South Africa in Offshore Africa. The Company’s exploration and production activities are conducted in three geographic segments: North America, North Sea and Offshore Africa. The Oil Sands Mining and Upgrading segment produces synthetic crude oil through bitumen mining and upgrading operations at Horizon Oil Sands and through its direct and indirect interest in Athabasca Oil Sands Project. Within Western Canada, in the Midstream and Refining segment, the Company's activities include pipeline operations, an electricity co-generation system and an investment in the North West Redwater Partnership, a general partnership formed to upgrade and refine bitumen in the Province of Alberta. </v>
    <v>9993</v>
    <v>New York Stock Exchange</v>
    <v>XNYS</v>
    <v>248</v>
    <v>53.59</v>
    <v>54.73</v>
    <v>51.8</v>
    <v>27.01</v>
    <v>Canadian Natural</v>
    <v>Canadian Natural</v>
    <v>44610.98032410859</v>
    <v>13.7944</v>
    <v>51.87</v>
    <v>52.75</v>
    <v>2100, 855-2 Street Sw, CALGARY, AB, T2P 4J8 CA</v>
    <v>Oil &amp; Gas</v>
    <v>XNYS</v>
    <v>CNQ</v>
    <v>Azionario</v>
    <v>Canadian Natural (XNYS:CNQ)</v>
    <v>USD</v>
    <v>-2.04</v>
    <v>-3.7841E-2</v>
    <v>3291882</v>
    <v>3982710</v>
  </rv>
  <rv s="2">
    <v>249</v>
  </rv>
  <rv s="0">
    <v>https://www.bing.com/financeapi/forcetrigger?t=a1qkim&amp;q=XNYS%3aCVE&amp;form=skydnc</v>
    <v>Learn more on Bing</v>
  </rv>
  <rv s="19">
    <v>82</v>
    <v>83</v>
    <v>Cenovus Energy (XNYS:CVE)</v>
    <v>3</v>
    <v>84</v>
    <v>Finance</v>
    <v>5</v>
    <v>it-IT</v>
    <v>a1qkim</v>
    <v>268435456</v>
    <v>1</v>
    <v>Con tecnologia Refinitiv</v>
    <v>15.66</v>
    <v>2017677000</v>
    <v>3.6404999999999998</v>
    <v>0.13</v>
    <v>8.4580000000000002E-3</v>
    <v>39692810000</v>
    <v>15.87</v>
    <v>Cenovus Energy Inc. is a Canada-based integrated energy company, which is engaged in producing, refining and upgrading crude oil and natural gas, with operations in Canada, the United States and the Asia Pacific region. The Company's segments include Upstream, Downstream, and Corporate and Eliminations. The Upstream segment includes Oil Sands, Conventional, Heavy Oil and Offshore. The Downstream Segment includes Canadian Manufacturing, United States Manufacturing, and Retail. The Company's upstream operations include oil sands projects in northern Alberta, thermal and conventional crude oil, natural gas and natural gas liquids (NGLs) projects across Western Canada, crude oil production offshore Newfoundland and Labrador and natural gas and NGLs production offshore China and Indonesia. Its downstream operations include upgrading, refining and retail operations in Canada and the United States.</v>
    <v>5938</v>
    <v>New York Stock Exchange</v>
    <v>XNYS</v>
    <v>251</v>
    <v>15.7</v>
    <v>16.170000000000002</v>
    <v>15.28</v>
    <v>6.78</v>
    <v>Cenovus Energy</v>
    <v>Cenovus Energy</v>
    <v>44610.990490439064</v>
    <v>74.259799999999998</v>
    <v>15.37</v>
    <v>15.5</v>
    <v>4100, 225 - 6 Avenue S.W., CALGARY, AB, T2P 1N2 CA</v>
    <v>Oil &amp; Gas</v>
    <v>XNYS</v>
    <v>CVE</v>
    <v>Azionario</v>
    <v>Cenovus Energy (XNYS:CVE)</v>
    <v>USD</v>
    <v>-0.5</v>
    <v>-3.1505999999999999E-2</v>
    <v>10745258</v>
    <v>12672251</v>
  </rv>
  <rv s="2">
    <v>252</v>
  </rv>
  <rv s="0">
    <v>http://en.wikipedia.org/wiki/Eletrobras</v>
    <v>Wikipedia</v>
  </rv>
  <rv s="7">
    <v>214</v>
    <v>254</v>
  </rv>
  <rv s="8">
    <v>31</v>
    <v>https://www.bing.com/th?id=AMMS_47d2a68313bf3c91f117037b98f07a39&amp;qlt=95</v>
    <v>255</v>
    <v>0</v>
    <v>https://www.bing.com/images/search?form=xlimg&amp;q=eletrobras</v>
    <v>Image of Eletrobras</v>
  </rv>
  <rv s="0">
    <v>https://www.bing.com/financeapi/forcetrigger?t=a1rkp2&amp;q=XNYS%3aEBR&amp;form=skydnc</v>
    <v>Learn more on Bing</v>
  </rv>
  <rv s="20">
    <v>85</v>
    <v>86</v>
    <v>Eletrobras (XNYS:EBR)</v>
    <v>29</v>
    <v>87</v>
    <v>Finance</v>
    <v>88</v>
    <v>it-IT</v>
    <v>a1rkp2</v>
    <v>268435456</v>
    <v>1</v>
    <v>Con tecnologia Refinitiv</v>
    <v>6.68</v>
    <v>6.69</v>
    <v>New York Stock Exchange</v>
    <v>XNYS</v>
    <v>256</v>
    <v>257</v>
    <v>6.7779999999999996</v>
    <v>9.61</v>
    <v>6.6449999999999996</v>
    <v>4.93</v>
    <v>Eletrobras</v>
    <v>Eletrobras</v>
    <v>44615.000000068751</v>
    <v>0</v>
    <v>6.68</v>
    <v>SCN Setor Comercial Norte, Quadra 06, Conjunto A, Bloco A,6 Andar/Parte, Asa Norte, BRASILIA, DISTRITO FEDERAL, 70.716-900 BR</v>
    <v>XNYS</v>
    <v>EBR</v>
    <v>Azionario</v>
    <v>Eletrobras (XNYS:EBR)</v>
    <v>USD</v>
    <v>-0.01</v>
    <v>-1.495E-3</v>
    <v>1109253</v>
    <v>1428383</v>
  </rv>
  <rv s="2">
    <v>258</v>
  </rv>
  <rv s="0">
    <v>https://www.bing.com/financeapi/forcetrigger?t=anakk2&amp;q=XTAI%3a1434&amp;form=skydnc</v>
    <v>Learn more on Bing</v>
  </rv>
  <rv s="4">
    <v>12</v>
    <v>13</v>
    <v>F.T.C (XTAI:1434)</v>
    <v>3</v>
    <v>66</v>
    <v>Finance</v>
    <v>67</v>
    <v>it-IT</v>
    <v>anakk2</v>
    <v>268435456</v>
    <v>1</v>
    <v>Con tecnologia Refinitiv</v>
    <v>1973</v>
    <v>28.85</v>
    <v>1684665000</v>
    <v>0.33279999999999998</v>
    <v>48855285000</v>
    <v>28.9</v>
    <v>Formosa Taffeta Co Ltd is a Taiwan-based company mainly engaged in the manufacture and sale of textile products, as well as the operation of gas stations. The weaving business, dyeing business and works business are engaged in the provision of blended fabrics, staple fiber fabrics, long and short woven fabrics, polyamine and polyester fabrics, and various plain woven fabrics. The cords business and industrial materials business are engaged in the provision of polyamine and polyester tire cords, pure cotton yarns, blended yarns, functional yarns, special protective yarns and fabrics, medical care fabrics, bulletproof fabrics, carbon fiber fabrics, composite fabrics and plastic bags. The oil products business is engaged in the operation of gas stations to sell gasoline, diesel and kerosene products, and the provision of car wash services. The formosa technology business is engaged in the assembly, testing, module processing, research and development of various integrated circuits.</v>
    <v>7448</v>
    <v>Taiwan Stock Exchange</v>
    <v>XTAI</v>
    <v>260</v>
    <v>29.1</v>
    <v>34.5</v>
    <v>28.75</v>
    <v>28</v>
    <v>F.T.C</v>
    <v>F.T.C</v>
    <v>44613.400659722225</v>
    <v>23.32</v>
    <v>29</v>
    <v>No.317, Shulion Road, Lioujhong Li, DOULIOU, YUNLIN, 640 TW</v>
    <v>Textiles &amp; Apparel</v>
    <v>XTAI</v>
    <v>1434</v>
    <v>Azionario</v>
    <v>F.T.C (XTAI:1434)</v>
    <v>TWD</v>
    <v>0.1</v>
    <v>3.4599999999999995E-3</v>
    <v>1852828</v>
  </rv>
  <rv s="2">
    <v>261</v>
  </rv>
  <rv s="0">
    <v>https://www.bing.com/financeapi/forcetrigger?t=anaj9c&amp;q=XTAI%3a1326&amp;form=skydnc</v>
    <v>Learn more on Bing</v>
  </rv>
  <rv s="4">
    <v>12</v>
    <v>13</v>
    <v>FCFC (XTAI:1326)</v>
    <v>3</v>
    <v>66</v>
    <v>Finance</v>
    <v>67</v>
    <v>it-IT</v>
    <v>anaj9c</v>
    <v>268435456</v>
    <v>1</v>
    <v>Con tecnologia Refinitiv</v>
    <v>1965</v>
    <v>80</v>
    <v>5861187000</v>
    <v>0.84899999999999998</v>
    <v>472997790900</v>
    <v>80.599999999999994</v>
    <v xml:space="preserve">Formosa Chemicals &amp; Fibre Corp is a Taiwan-based company principally engaged in the manufacture and sale of chemical products. The main products of the Company include petrochemical plastic raw materials, synthetic fiber products and common fluid products. Its petrochemical plastic raw material products include benzene, paraxylene (PX), o-xylene (OX), toluene, styrene monomer (SM), phenol, acetone, pure terephthalic acid (PTA), polystyrene (PS), polypropylene (PP) and polycarbonate resin (PC), among others. Its synthetic fiber products include mirabilite, synthetic fiber yarn, cotton yarn, blended yarn, staple fiber cloth, long-fiber cloth and nylon yarn, among others. Its common fluid products include electricity, filtered water, chilled water, soft water, pure water and steam. The Company operates businesses in Mainland China, Asia, the Middle East, America and Europe, among others. </v>
    <v>18585</v>
    <v>Taiwan Stock Exchange</v>
    <v>XTAI</v>
    <v>263</v>
    <v>80.7</v>
    <v>95.5</v>
    <v>79.8</v>
    <v>77.7</v>
    <v>FCFC</v>
    <v>FCFC</v>
    <v>44613.400659722225</v>
    <v>10.59</v>
    <v>80.7</v>
    <v>No. 359, Section 3, Chungshan Road, Chung Chuang Li, CHANGHUA, CHANGHUA, 500 TW</v>
    <v>Chemicals</v>
    <v>XTAI</v>
    <v>1326</v>
    <v>Azionario</v>
    <v>FCFC (XTAI:1326)</v>
    <v>TWD</v>
    <v>0.1</v>
    <v>1.2409999999999999E-3</v>
    <v>2285231</v>
  </rv>
  <rv s="2">
    <v>264</v>
  </rv>
  <rv s="0">
    <v>http://en.wikipedia.org/wiki/Glencore</v>
    <v>Wikipedia</v>
  </rv>
  <rv s="7">
    <v>33</v>
    <v>266</v>
  </rv>
  <rv s="8">
    <v>31</v>
    <v>https://www.bing.com/th?id=AMMS_3d1f0419df9c4613480e1499004477b0&amp;qlt=95</v>
    <v>267</v>
    <v>0</v>
    <v>https://www.bing.com/images/search?form=xlimg&amp;q=glencore</v>
    <v>Image of GLENCORE PLC</v>
  </rv>
  <rv s="0">
    <v>https://www.bing.com/financeapi/forcetrigger?t=by5th7&amp;q=XLON%3a0IVW&amp;form=skydnc</v>
    <v>Learn more on Bing</v>
  </rv>
  <rv s="21">
    <v>89</v>
    <v>90</v>
    <v>GLENCORE PLC (XLON:0IVW)</v>
    <v>29</v>
    <v>91</v>
    <v>Finance</v>
    <v>92</v>
    <v>it-IT</v>
    <v>by5th7</v>
    <v>268435456</v>
    <v>1</v>
    <v>Con tecnologia Refinitiv</v>
    <v>2011</v>
    <v>13187040000</v>
    <v>1.7687999999999999</v>
    <v>55887150000</v>
    <v>Glencore PLC è una società con sede in Svizzera che produce e commercializza merci. Opera attraverso tre segmenti di attività: segmento Metalli e Minerali, che si occupa della produzione e commercializzazione di rame, zinco / piombo, nichel, ferroleghe, allumina / alluminio e ferro grezzo, così come si interessa ad attività industriali che includono estrazione, fusione, operazioni di raffinazione e deposito; segmento Prodotti Energetici, che comprende le operazioni di estrazione del carbone e di produzione di petrolio ed investimenti in attrezzature e strutture strategiche per la gestione, lo stoccaggio ed il trasporto merci, e segmento Prodotti Agricoli, che è supportato da strutture di stoccaggio, movimentazione e trasformazione controllate e non controllate in varie località, e si concentra su cereali, oli / semi oleosi, cotone e zucchero. La Società opera in tutto il mondo.</v>
    <v>145000</v>
    <v>London Stock Exchange</v>
    <v>XLON</v>
    <v>268</v>
    <v>269</v>
    <v>11.5</v>
    <v>7.4</v>
    <v>GLENCORE PLC</v>
    <v>GLENCORE PLC</v>
    <v>44609.690939108594</v>
    <v>11.4</v>
    <v>Baarermattstrasse 3, P.O. Box 1363, BAAR, ZUG, 6341 CH</v>
    <v>Metals &amp; Mining</v>
    <v>XLON</v>
    <v>0IVW</v>
    <v>Azionario</v>
    <v>GLENCORE PLC (XLON:0IVW)</v>
    <v>USD</v>
    <v>1300</v>
    <v>48908770</v>
  </rv>
  <rv s="2">
    <v>270</v>
  </rv>
  <rv s="0">
    <v>https://www.bing.com/financeapi/forcetrigger?t=a1vi6h&amp;q=XNYS%3aIMO&amp;form=skydnc</v>
    <v>Learn more on Bing</v>
  </rv>
  <rv s="1">
    <v>0</v>
    <v>1</v>
    <v>IMPERIAL OIL LIMITED (XNYS:IMO)</v>
    <v>3</v>
    <v>81</v>
    <v>Finance</v>
    <v>5</v>
    <v>it-IT</v>
    <v>a1vi6h</v>
    <v>268435456</v>
    <v>1</v>
    <v>Con tecnologia Refinitiv</v>
    <v>1978</v>
    <v>43.88</v>
    <v>695611300</v>
    <v>2.1092</v>
    <v>1.57</v>
    <v>3.6150000000000002E-2</v>
    <v>38679460000</v>
    <v>44.18</v>
    <v>Imperial Oil Limited è una società petrolifera integrata canadese. È attiva in tutte le fasi dell'industria del petrolio in Canada, incluse la ricerca, la produzione e la vendita di petrolio greggio e gas naturale. In Canada è produttrice di greggio e importante produttrice di gas naturale, ed è impegnata nella raffinazione e nella commercializzazione di prodotti petroliferi. È inoltre un'importante fornitrice di prodotti petrolchimici. Le attività della società Imperial sono suddivise in tre segmenti principali: risorse naturali (upstream), prodotti petroliferi (downstream) e prodotti chimici. Le attività legate alle risorse naturali comprendono la ricerca e la produzione di petrolio greggio e gas naturale, incluso petrolio reggio upgraded e bitume grezzo. Le attività relative ai prodotti petroliferi consistono nel trasporto, nella raffinazione e nella miscelatura del greggio e dei prodotti raffinati e nella loro distribuzione e commercializzazione. Le attività legate ai prodotti chimici consistono nella produzione e nel marketing di numerosi prodotti petrolchimici.</v>
    <v>5800</v>
    <v>New York Stock Exchange</v>
    <v>XNYS</v>
    <v>272</v>
    <v>44.14</v>
    <v>45.33</v>
    <v>43.36</v>
    <v>20.55</v>
    <v>IMPERIAL OIL LIMITED</v>
    <v>IMPERIAL OIL LIMITED</v>
    <v>44610.940960300781</v>
    <v>72.777100000000004</v>
    <v>43.43</v>
    <v>45</v>
    <v>505 Quarry Park Blvd SE, CALGARY, AB, T2C 5N1 CA</v>
    <v>Oil &amp; Gas</v>
    <v>XNYS</v>
    <v>IMO</v>
    <v>Azionario</v>
    <v>IMPERIAL OIL LIMITED (XNYS:IMO)</v>
    <v>USD</v>
    <v>-0.75</v>
    <v>-1.6976000000000002E-2</v>
    <v>284319</v>
    <v>532045</v>
  </rv>
  <rv s="2">
    <v>273</v>
  </rv>
  <rv s="0">
    <v>https://www.bing.com/financeapi/forcetrigger?t=ahjbvh&amp;q=XNSE%3aPAGEIND&amp;form=skydnc</v>
    <v>Learn more on Bing</v>
  </rv>
  <rv s="4">
    <v>12</v>
    <v>13</v>
    <v>Page Industries (XNSE:PAGEIND)</v>
    <v>3</v>
    <v>14</v>
    <v>Finance</v>
    <v>15</v>
    <v>it-IT</v>
    <v>ahjbvh</v>
    <v>268435456</v>
    <v>1</v>
    <v>Con tecnologia Refinitiv</v>
    <v>1994</v>
    <v>41400</v>
    <v>11153870</v>
    <v>0.70269999999999999</v>
    <v>462846200000</v>
    <v>41496.449999999997</v>
    <v>Page Industries Limited is engaged in the business of manufacturing and trading of garments. The Company offers knitted garments. The Company offers a range of products for men, women and children. The Company is engaged in the manufacturing, distribution and marketing of Jockey products. The Company holds license of SPEEDO, an international brand for swim wear. The Jockey brand is available in over 1400 cities and towns. The Company's Jockey brand products are sold through exclusive brand outlets (EBO), large format stores (LFS), multi brand outlets (MBO), traditional hosiery stores and multi-purpose stores spread across India. The Company has approximately four EBOs in the United Arab Emirates and over one EBO in Sri Lanka. The SPEEDO brand is available in approximately 1060 stores, including over 150 LFS across approximately 110 cities and over nine EBOs. It operates its own online store www.jockeyindia.com. Its plants are located in Bangalore, Hassan and Mysore, among others.</v>
    <v>21280</v>
    <v>National Stock Exchange of India</v>
    <v>XNSE</v>
    <v>275</v>
    <v>41870.75</v>
    <v>45600</v>
    <v>40740.15</v>
    <v>27266</v>
    <v>Page Industries</v>
    <v>Page Industries</v>
    <v>44613.470046296294</v>
    <v>100.28</v>
    <v>41019.800000000003</v>
    <v>Umiya Business Bay-Tower-1,7th Floor, Cessna Business Park,, Kadubeesanahalli,Varthur Hobli,, BANGALORE, KARNATAKA, 560103 IN</v>
    <v>Textiles &amp; Apparel</v>
    <v>XNSE</v>
    <v>PAGEIND</v>
    <v>Azionario</v>
    <v>Page Industries (XNSE:PAGEIND)</v>
    <v>INR</v>
    <v>-476.65</v>
    <v>-1.1487000000000001E-2</v>
    <v>18653</v>
  </rv>
  <rv s="2">
    <v>276</v>
  </rv>
  <rv s="0">
    <v>https://www.bing.com/financeapi/forcetrigger?t=a23rrw&amp;q=XNYS%3aSU&amp;form=skydnc</v>
    <v>Learn more on Bing</v>
  </rv>
  <rv s="19">
    <v>82</v>
    <v>83</v>
    <v>SUNCOR ENERGY INC. (XNYS:SU)</v>
    <v>3</v>
    <v>84</v>
    <v>Finance</v>
    <v>5</v>
    <v>it-IT</v>
    <v>a23rrw</v>
    <v>268435456</v>
    <v>1</v>
    <v>Con tecnologia Refinitiv</v>
    <v>29.35</v>
    <v>1435749000</v>
    <v>1.9959</v>
    <v>0.13</v>
    <v>4.4720000000000003E-3</v>
    <v>53405720000</v>
    <v>29.66</v>
    <v>Suncor Energy, Inc. è una società integrata attiva nel settore energetico. Suncor ricerca, acquisisce, sviluppa, produce e commercializza petrolio greggio e gas naturale, trasporta e raffina petrolio greggio e commercializza petrolio e prodotti petrolchimici. Saltuariamente, la società commercializza anche prodotti petroliferi di terze parti. Suncor si occupa inoltre di attività di trading nel settore dell'energia, principalmente di acquisto e vendita di contratti a termine e di altri strumenti derivati basati sulle materie prime prodotte dalla società. La società ha due controllate principali: Suncor Energy Products Inc. (SEPI) e Suncor Energy Marketing Inc. (SEMI). SEPI, società interamente controllata da Suncor, raffina e commercializza prodotti petroliferi e petrolchimici direttamente e indirettamente attraverso le sue controllate e joint venture. SEMI, società interamente controllata da SEPI, commercializza, negli Stati Uniti e in Canada, petrolio greggio, carburante diesel e sottoprodotti, ad esempio coke di petrolio, zolfo e gesso, fabbricati dalla società.</v>
    <v>12591</v>
    <v>New York Stock Exchange</v>
    <v>XNYS</v>
    <v>278</v>
    <v>29.57</v>
    <v>30.51</v>
    <v>28.96</v>
    <v>17.100000000000001</v>
    <v>SUNCOR ENERGY INC.</v>
    <v>SUNCOR ENERGY INC.</v>
    <v>44610.908144895315</v>
    <v>23.492899999999999</v>
    <v>29.07</v>
    <v>29.2</v>
    <v>150 - 6th Avenue S.W., P.O.Box 2844, CALGARY, AB, T2P3E3 CA</v>
    <v>Oil &amp; Gas</v>
    <v>XNYS</v>
    <v>SU</v>
    <v>Azionario</v>
    <v>SUNCOR ENERGY INC. (XNYS:SU)</v>
    <v>USD</v>
    <v>-0.59</v>
    <v>-1.9892E-2</v>
    <v>9000479</v>
    <v>8710008</v>
  </rv>
  <rv s="2">
    <v>279</v>
  </rv>
  <rv s="0">
    <v>http://es.wikipedia.org/wiki/Vale_S.A.</v>
    <v>Wikipedia</v>
  </rv>
  <rv s="7">
    <v>33</v>
    <v>281</v>
  </rv>
  <rv s="8">
    <v>31</v>
    <v>https://www.bing.com/th?id=AMMS_cf3cd923ec86f4edc8a0772ac1ee40c3&amp;qlt=95</v>
    <v>282</v>
    <v>0</v>
    <v>https://www.bing.com/images/search?form=xlimg&amp;q=vale+mining+company</v>
    <v>Image of Vale SA</v>
  </rv>
  <rv s="0">
    <v>https://www.bing.com/financeapi/forcetrigger?t=a256im&amp;q=XNYS%3aVALE&amp;form=skydnc</v>
    <v>Learn more on Bing</v>
  </rv>
  <rv s="10">
    <v>33</v>
    <v>34</v>
    <v>Vale SA (XNYS:VALE)</v>
    <v>29</v>
    <v>35</v>
    <v>Finance</v>
    <v>5</v>
    <v>it-IT</v>
    <v>a256im</v>
    <v>268435456</v>
    <v>1</v>
    <v>Con tecnologia Refinitiv</v>
    <v>1943</v>
    <v>16.87</v>
    <v>5132458000</v>
    <v>0.96809999999999996</v>
    <v>-0.06</v>
    <v>-3.6059999999999998E-3</v>
    <v>85729090000</v>
    <v>16.600000000000001</v>
    <v>VALE S.A. è una società che si occupa di metalli ed estrazioni minerarie. La società è anche un produttore di minerale di ferro, di pellet di minerale di ferro e nichel. I segmenti della società includono Minerali ferrosi, Carbone, Metalli di base, Fertilizzanti e Altro. Il suo segmento Minerali ferrosi si occupa della produzione ed estrazione di minerali ferrosi, come minerale di ferro, pellet e dei suoi servizi logistici, manganese e ferroleghe e altri prodotti e servizi ferrosi. Il suo segmento Carbone si occupa dell‘estrazione di carbone e dei suoi servizi logistici. Il suo segmento Metalli di base comprende la produzione e l‘estrazione di minerali non ferrosi e si presenta come nichel e suoi sottoprodotti (ferro-nichel, rame, metalli preziosi e altri) e rame. Il suo segmento Fertilizzanti comprende la produzione dei tre gruppi principali di sostanze nutritive e altri prodotti fertilizzanti. Il suo segmento Altro si occupa delle vendite e delle spese di altri prodotti, servizi e investimenti in joint venture e associate in altre attività.</v>
    <v>74316</v>
    <v>New York Stock Exchange</v>
    <v>XNYS</v>
    <v>283</v>
    <v>284</v>
    <v>16.87</v>
    <v>23.175000000000001</v>
    <v>16.61</v>
    <v>11.16</v>
    <v>Vale SA</v>
    <v>Vale SA</v>
    <v>44610.907962928126</v>
    <v>4.8213999999999997</v>
    <v>16.64</v>
    <v>16.579999999999998</v>
    <v>Torre Oscar Niemeyer, Praia de Botafogo n 186 sala 701 a sala 1901, Botafogo, RIO DE JANEIRO, RIO DE JANEIRO, 22.250-145 BR</v>
    <v>Metals &amp; Mining</v>
    <v>XNYS</v>
    <v>VALE</v>
    <v>Azionario</v>
    <v>Vale SA (XNYS:VALE)</v>
    <v>USD</v>
    <v>0.04</v>
    <v>2.4099999999999998E-3</v>
    <v>26247484</v>
    <v>34909292</v>
  </rv>
  <rv s="2">
    <v>285</v>
  </rv>
  <rv s="0">
    <v>https://www.bing.com/financeapi/forcetrigger?t=aqk5ww&amp;q=XTAE%3aASHG&amp;form=skydnc</v>
    <v>Learn more on Bing</v>
  </rv>
  <rv s="11">
    <v>37</v>
    <v>93</v>
    <v>Ashtrom Group (XTAE:ASHG)</v>
    <v>3</v>
    <v>94</v>
    <v>Finance</v>
    <v>95</v>
    <v>it-IT</v>
    <v>aqk5ww</v>
    <v>268435456</v>
    <v>1</v>
    <v>Con tecnologia Refinitiv</v>
    <v>1963</v>
    <v>9122</v>
    <v>101218200</v>
    <v>1.3655999999999999</v>
    <v>9278671000</v>
    <v>9193</v>
    <v>Ashtrom Group Ltd is an Israel-based company that operates in the construction and real estate sector. The Company operates, along with its group companies, in six segments: the Construction segment, which is engaged in a range of projects, such as residential, office and public buildings, hotels, industrial buildings and plants, civil works and infrastructure projects; the Industries segment provides a range of products, including concrete and clay products, quarry and crushing products, autoclaved aerated concrete blocks, gypsum building blocks, reinforced and prefabricated concrete elements, among others; the Ashdar segment develops residential projects; the Properties segment owns and manages offices, commercial buildings, hotels, and industrial facilities; the Concessions segment designs and implements infrastructure and construction projects, and the International segment focuses on the construction, property development and management worldwide.</v>
    <v>769</v>
    <v>Tel Aviv Stock Exchange</v>
    <v>XTAE</v>
    <v>287</v>
    <v>9279</v>
    <v>9628</v>
    <v>8955</v>
    <v>2530</v>
    <v>Ashtrom Group</v>
    <v>Ashtrom Group</v>
    <v>44613.642106481479</v>
    <v>9193</v>
    <v>Yona Kremnitzky 10, TEL AVIV-YAFO, 6789910 IL</v>
    <v>Construction &amp; Engineering</v>
    <v>XTAE</v>
    <v>ASHG</v>
    <v>Azionario</v>
    <v>Ashtrom Group (XTAE:ASHG)</v>
    <v>ILa</v>
    <v>0</v>
    <v>0</v>
    <v>50229</v>
    <v>153263.49230000001</v>
  </rv>
  <rv s="2">
    <v>288</v>
  </rv>
  <rv s="0">
    <v>https://www.bing.com/financeapi/forcetrigger?t=aqkcur&amp;q=XTAE%3aELCO&amp;form=skydnc</v>
    <v>Learn more on Bing</v>
  </rv>
  <rv s="11">
    <v>37</v>
    <v>93</v>
    <v>Elco (XTAE:ELCO)</v>
    <v>3</v>
    <v>94</v>
    <v>Finance</v>
    <v>95</v>
    <v>it-IT</v>
    <v>aqkcur</v>
    <v>268435456</v>
    <v>1</v>
    <v>Con tecnologia Refinitiv</v>
    <v>1949</v>
    <v>27980</v>
    <v>27334260</v>
    <v>0.40739999999999998</v>
    <v>7700062000</v>
    <v>28480</v>
    <v xml:space="preserve">Elco Ltd, formerly Elco Holdings Ltd, is an Israel-based industrial group. The Companies activities are conducted through its subsidiaries, namely Electra Ltd that delivers solutions in electromechanical systems, real estate development and construction, facility management and large-scale infrastructure; Electra Consumer Products Ltd, that manufactures, imports, exports, markets and distributes a range of international and local brands in major appliances, small appliances, air conditioners and consumer electronics; Elco-Landmark Residential engaged in investment, upgrade, leasing and management of under-performing multi-family apartment complexes in the southeastern states, and Electra Real Estate, a development and investment company for commercial properties, including office buildings, shopping malls, logistics centers and hotels, as well as some residential property. </v>
    <v>11321</v>
    <v>Tel Aviv Stock Exchange</v>
    <v>XTAE</v>
    <v>290</v>
    <v>28840</v>
    <v>29280</v>
    <v>27890</v>
    <v>7812</v>
    <v>Elco</v>
    <v>Elco</v>
    <v>44613.642118055555</v>
    <v>28480</v>
    <v>98 Yigal Alon st., Electra Tower Fl. 50, TEL AVIV-YAFO, 97891 IL</v>
    <v>Construction &amp; Engineering</v>
    <v>XTAE</v>
    <v>ELCO</v>
    <v>Azionario</v>
    <v>Elco (XTAE:ELCO)</v>
    <v>ILa</v>
    <v>0</v>
    <v>0</v>
    <v>37750</v>
    <v>19776.553800000002</v>
  </rv>
  <rv s="2">
    <v>291</v>
  </rv>
  <rv s="0">
    <v>https://www.bing.com/financeapi/forcetrigger?t=aqkda2&amp;q=XTAE%3aELTR&amp;form=skydnc</v>
    <v>Learn more on Bing</v>
  </rv>
  <rv s="11">
    <v>37</v>
    <v>93</v>
    <v>Electra (XTAE:ELTR)</v>
    <v>3</v>
    <v>94</v>
    <v>Finance</v>
    <v>95</v>
    <v>it-IT</v>
    <v>aqkda2</v>
    <v>268435456</v>
    <v>1</v>
    <v>Con tecnologia Refinitiv</v>
    <v>1962</v>
    <v>241300</v>
    <v>3821920</v>
    <v>0.45729999999999998</v>
    <v>9315925000</v>
    <v>242500</v>
    <v>Electra Ltd is an Israel-based company engaged in the field of real estate and infrastructure development. The Company's activities focus on five business segments: construction and infrastructure projects in Israel segment; the construction and infrastructure projects abroad segment; the services and maintenance segment; the development and construction of entrepreneurial real estate segment and the concessions segment. It operates through its subsidiaries and affiliated companies such as Electra Construction, Y.B. Systems, Electra Power and Electra Investments.</v>
    <v>11321</v>
    <v>Tel Aviv Stock Exchange</v>
    <v>XTAE</v>
    <v>293</v>
    <v>244700</v>
    <v>252000</v>
    <v>240000</v>
    <v>120030</v>
    <v>Electra</v>
    <v>Electra</v>
    <v>44613.642106481479</v>
    <v>242500</v>
    <v>Aviv Tower, 7th Jabotinsky Str., RAMAT GAN, 5250501 IL</v>
    <v>Construction &amp; Engineering</v>
    <v>XTAE</v>
    <v>ELTR</v>
    <v>Azionario</v>
    <v>Electra (XTAE:ELTR)</v>
    <v>ILa</v>
    <v>0</v>
    <v>0</v>
    <v>3187</v>
    <v>4046.3076999999998</v>
  </rv>
  <rv s="2">
    <v>294</v>
  </rv>
  <rv s="0">
    <v>https://www.bing.com/financeapi/forcetrigger?t=ah51sm&amp;q=XHKG%3a512&amp;form=skydnc</v>
    <v>Learn more on Bing</v>
  </rv>
  <rv s="6">
    <v>20</v>
    <v>21</v>
    <v>Grand Pharm (XHKG:512)</v>
    <v>3</v>
    <v>41</v>
    <v>Finance</v>
    <v>42</v>
    <v>it-IT</v>
    <v>ah51sm</v>
    <v>268435456</v>
    <v>1</v>
    <v>Con tecnologia Refinitiv</v>
    <v>1995</v>
    <v>6.23</v>
    <v>3549571000</v>
    <v>0.91249999999999998</v>
    <v>0</v>
    <v>0</v>
    <v>22575270000</v>
    <v>6.36</v>
    <v xml:space="preserve">Grand Pharmaceutical Group Ltd, formerly China Grand Pharmaceutical and Healthcare Holdings Ltd is a Hong Kong-based investment holding company principally engaged in the manufacturing and sales of pharmaceutical preparations and medical devices. The Company is principally engaged in manufacturing and sales of pharmaceutical preparations and medical devices, bio-technology products, nutrition products, specialized pharmaceutical raw materials and other products. The main products of the Company cover the anti-tumor, cardiovascular emergency pharmaceutical products and advanced cerebro-cardiovascular intervention advanced medical devices, anti-virus and anti-infection, respiratory and ear-nose-throat (ENT), bio-health products and specialized pharmaceutical ingredients. </v>
    <v>9161</v>
    <v>Hong Kong Stock Exchange</v>
    <v>XHKG</v>
    <v>296</v>
    <v>6.44</v>
    <v>8.4499999999999993</v>
    <v>6.23</v>
    <v>5.33</v>
    <v>Grand Pharm</v>
    <v>Grand Pharm</v>
    <v>44613.338969907411</v>
    <v>9.8699999999999992</v>
    <v>6.36</v>
    <v>6.36</v>
    <v>Units 3302, The Center, 99 Queen's Road Central HK</v>
    <v>Pharmaceuticals</v>
    <v>XHKG</v>
    <v>512</v>
    <v>Azionario</v>
    <v>Grand Pharm (XHKG:512)</v>
    <v>HKD</v>
    <v>0</v>
    <v>0</v>
    <v>1967000</v>
  </rv>
  <rv s="2">
    <v>297</v>
  </rv>
  <rv s="0">
    <v>https://www.bing.com/financeapi/forcetrigger?t=aqkhoc&amp;q=XTAE%3aMVNE&amp;form=skydnc</v>
    <v>Learn more on Bing</v>
  </rv>
  <rv s="11">
    <v>37</v>
    <v>93</v>
    <v>Mivne (XTAE:MVNE)</v>
    <v>3</v>
    <v>94</v>
    <v>Finance</v>
    <v>95</v>
    <v>it-IT</v>
    <v>aqkhoc</v>
    <v>268435456</v>
    <v>1</v>
    <v>Con tecnologia Refinitiv</v>
    <v>1961</v>
    <v>1315</v>
    <v>803254000</v>
    <v>1.0591999999999999</v>
    <v>10514590000</v>
    <v>1294</v>
    <v xml:space="preserve">Mivne Real Estate KD Ltd is an Israel-based real estate company dealing in varied real estate activity centering on Israel. The Company specializes in initiating, purchasing, building and managing buildings intended for offices, high-tech, industry, logistics and commerce, and is active in the field of residential real estate. The Company is active in planning and supervising for implementation infrastructure development works for residential and industrial areas in Israel. </v>
    <v>179</v>
    <v>Tel Aviv Stock Exchange</v>
    <v>XTAE</v>
    <v>299</v>
    <v>1315</v>
    <v>1400</v>
    <v>1280</v>
    <v>574.9</v>
    <v>Mivne</v>
    <v>Mivne</v>
    <v>44613.642106481479</v>
    <v>1294</v>
    <v>Ackerstein Towers (B) Totzeret Ha'aretz 7, P.O.B 9111, TEL AVIV-YAFO, 6109002 IL</v>
    <v>Real Estate Operations</v>
    <v>XTAE</v>
    <v>MVNE</v>
    <v>Azionario</v>
    <v>Mivne (XTAE:MVNE)</v>
    <v>ILa</v>
    <v>0</v>
    <v>0</v>
    <v>817693</v>
    <v>1488196.7538000001</v>
  </rv>
  <rv s="2">
    <v>300</v>
  </rv>
  <rv s="0">
    <v>https://www.bing.com/financeapi/forcetrigger?t=ah824c&amp;q=XBOM%3a500312&amp;form=skydnc</v>
    <v>Learn more on Bing</v>
  </rv>
  <rv s="4">
    <v>12</v>
    <v>13</v>
    <v>ONGC (XBOM:500312)</v>
    <v>3</v>
    <v>14</v>
    <v>Finance</v>
    <v>11</v>
    <v>it-IT</v>
    <v>ah824c</v>
    <v>268435456</v>
    <v>1</v>
    <v>Con tecnologia Refinitiv</v>
    <v>1993</v>
    <v>166.95</v>
    <v>12580280000</v>
    <v>1.1946000000000001</v>
    <v>2112229000000</v>
    <v>167.85</v>
    <v xml:space="preserve">Oil and Natural Gas Corporation Limited is an India-based company, which is engaged in exploration, development and production of crude oil, natural gas and value-added products. Its segments include Exploration and Production; and Refining and Marketing. The Company's geographical segments include operations in India, which includes Onshore and Offshore, and Outside India. It is also involved in acquisition of oil and gas acreages outside India for exploration, development, and production, downstream (Refining and marketing of petroleum products), petrochemicals, power generation, liquefied natural gas (LNG) supply, pipeline transportation, special economic zone (SEZ) development and helicopter services. It is involved in offshore extraction of crude petroleum, offshore extraction of natural gas and services incidental to offshore oil extraction. Its subsidiaries include Mangalore Refinery and Petrochemicals Limited, ONGC Videsh Limited and Petronet MHB Limited. </v>
    <v>28479</v>
    <v>Bombay Stock Exchange</v>
    <v>XBOM</v>
    <v>302</v>
    <v>167.55</v>
    <v>176.4</v>
    <v>163.05000000000001</v>
    <v>95.6</v>
    <v>ONGC</v>
    <v>ONGC</v>
    <v>44613.466226851851</v>
    <v>4.78</v>
    <v>163.4</v>
    <v>KDMIPE Capmus,, Kaulagarh Road, DEHARADUN, UTTARANCHAL, 248195 IN</v>
    <v>Oil &amp; Gas</v>
    <v>XBOM</v>
    <v>500312</v>
    <v>Azionario</v>
    <v>ONGC (XBOM:500312)</v>
    <v>INR</v>
    <v>-4.45</v>
    <v>-2.6511999999999997E-2</v>
    <v>569074</v>
  </rv>
  <rv s="2">
    <v>303</v>
  </rv>
  <rv s="0">
    <v>https://www.bing.com/financeapi/forcetrigger?t=aql9xm&amp;q=XTAE%3aSPEN&amp;form=skydnc</v>
    <v>Learn more on Bing</v>
  </rv>
  <rv s="11">
    <v>37</v>
    <v>93</v>
    <v>Shapir Engnrng (XTAE:SPEN)</v>
    <v>3</v>
    <v>94</v>
    <v>Finance</v>
    <v>95</v>
    <v>it-IT</v>
    <v>aql9xm</v>
    <v>268435456</v>
    <v>1</v>
    <v>Con tecnologia Refinitiv</v>
    <v>2013</v>
    <v>3249</v>
    <v>357234300</v>
    <v>0.67649999999999999</v>
    <v>11288600000</v>
    <v>3260</v>
    <v xml:space="preserve">Shapir Engineering and Industry Ltd is an Israel-based company primarily engaged in Infrastructure sector. The Company’s activity is divided into four segment such as: Infrastructure engaged and operates in civil engineering fields. Concessions in engaged in long-term investments in a large-scale projects. Industry segment manufactures quarry materials, ready-mix concrete and building finishing products, prefabricated elements from prestressed and precast concrete, hot-mix asphalt for paving roadways. Real Estate Development &amp; Apartment Construction segment in engaged in high quality apartment buildings in Israel. </v>
    <v>1699</v>
    <v>Tel Aviv Stock Exchange</v>
    <v>XTAE</v>
    <v>305</v>
    <v>3293</v>
    <v>3293</v>
    <v>3175</v>
    <v>1691</v>
    <v>Shapir Engnrng</v>
    <v>Shapir Engnrng</v>
    <v>44613.642106481479</v>
    <v>3260</v>
    <v>BAREKET 12, TA DO'AR 7113, PETAH TIKVA, 4951780 IL</v>
    <v>Construction &amp; Engineering</v>
    <v>XTAE</v>
    <v>SPEN</v>
    <v>Azionario</v>
    <v>Shapir Engnrng (XTAE:SPEN)</v>
    <v>ILa</v>
    <v>0</v>
    <v>0</v>
    <v>362043</v>
    <v>266304.8</v>
  </rv>
  <rv s="2">
    <v>306</v>
  </rv>
  <rv s="0">
    <v>https://www.bing.com/financeapi/forcetrigger?t=b14dyc&amp;q=XHKG%3a3613&amp;form=skydnc</v>
    <v>Learn more on Bing</v>
  </rv>
  <rv s="6">
    <v>20</v>
    <v>21</v>
    <v>Tong Ren Tang (XHKG:3613)</v>
    <v>3</v>
    <v>41</v>
    <v>Finance</v>
    <v>42</v>
    <v>it-IT</v>
    <v>b14dyc</v>
    <v>268435456</v>
    <v>1</v>
    <v>Con tecnologia Refinitiv</v>
    <v>2004</v>
    <v>11.48</v>
    <v>837100000</v>
    <v>0.66559999999999997</v>
    <v>0</v>
    <v>0</v>
    <v>9576424000</v>
    <v>11.44</v>
    <v>Beijing Tong Ren Tang Chinese Medicine Company Limited is a company mainly engaged in the manufacturing and sale of Chinese medicine. Along with subsidiaries, it operates its business through three segments. The Hong Kong segment engages in the sale of Chinese medicine products and healthcare products and provision of Chinese medical consultation and treatments through retail outlets as well as wholesale of Chinese medicine products in Hong Kong. It is also involved in the royalty fee income from overseas entities using the brand of Tong Ren Tang. The Mainland China segment engages in the wholesale of healthcare products in Mainland China and the sole distribution of Tong Ren Tang branded products of Tong Ren Tang Technologies and Tong Ren Tang Ltd. to customers outside Mainland China. The Overseas segment engages in the retail and wholesale of Chinese medicine products and healthcare products and the provision of Chinese medical consultation and treatments in other overseas countries.</v>
    <v>759</v>
    <v>Hong Kong Stock Exchange</v>
    <v>XHKG</v>
    <v>308</v>
    <v>11.5</v>
    <v>14.3</v>
    <v>11.12</v>
    <v>9.1199999999999992</v>
    <v>Tong Ren Tang</v>
    <v>Tong Ren Tang</v>
    <v>44613.338969907411</v>
    <v>16.28</v>
    <v>11.34</v>
    <v>11.34</v>
    <v>Room 1405-1409, Office Tower, HK</v>
    <v>Pharmaceuticals</v>
    <v>XHKG</v>
    <v>3613</v>
    <v>Azionario</v>
    <v>Tong Ren Tang (XHKG:3613)</v>
    <v>HKD</v>
    <v>-0.1</v>
    <v>-8.7410000000000005E-3</v>
    <v>477000</v>
  </rv>
  <rv s="2">
    <v>309</v>
  </rv>
  <rv s="0">
    <v>https://www.bing.com/financeapi/forcetrigger?t=ah5627&amp;q=XHKG%3a570&amp;form=skydnc</v>
    <v>Learn more on Bing</v>
  </rv>
  <rv s="6">
    <v>20</v>
    <v>21</v>
    <v>Trad Chi Med (XHKG:570)</v>
    <v>3</v>
    <v>41</v>
    <v>Finance</v>
    <v>42</v>
    <v>it-IT</v>
    <v>ah5627</v>
    <v>268435456</v>
    <v>1</v>
    <v>Con tecnologia Refinitiv</v>
    <v>1992</v>
    <v>4.49</v>
    <v>5035802000</v>
    <v>0.72209999999999996</v>
    <v>0</v>
    <v>0</v>
    <v>22661110000</v>
    <v>4.5</v>
    <v xml:space="preserve">China Traditional Chinese Medicine Holdings Co. Limited is principally engaged in the manufacture and sales of traditional Chinese medicine (TCM). The Company operates through 12 subsidiaries, including Sinopharm Group Dezhong (Foshan) Pharmaceutical Co., Ltd., Sinopharm Group Feng Liao Xing (Foshan) Pharmaceutical Co., Ltd., Sinopharm Group Guangdong Medi-World Pharmaceutical Co., Ltd., Sinopharm Group Luya (Shandong) Pharmaceutical Co., Ltd., Sinopharm Group Feng Liao Xing (Foshan) Medicinal Material &amp; Slices Co., Ltd., Foshan Winteam Pharmaceutical Sales Company Limited, Sinopharm Group Tongjitang (Guizhou) Pharmaceutical Co., Ltd., Sinopharm Group Jingfang (Anhui) Pharmaceutical Co., Ltd., Sinopharm Group Longlife (Guizhou) Pharmaceutical Co., Ltd., Qinghai Pulante Pharmaceutical Co., Ltd., Guizhou Zhongtai Biological Technology Company Limited and its subsidiaries and Jiangyin Tianjiang Pharmaceutical Co., Ltd. and its subsidiaries. </v>
    <v>16590</v>
    <v>Hong Kong Stock Exchange</v>
    <v>XHKG</v>
    <v>311</v>
    <v>4.55</v>
    <v>6.74</v>
    <v>4.37</v>
    <v>3.34</v>
    <v>Trad Chi Med</v>
    <v>Trad Chi Med</v>
    <v>44613.338969907411</v>
    <v>10.17</v>
    <v>4.5199999999999996</v>
    <v>4.5199999999999996</v>
    <v>Room 1601, Emperor Group Centre, 288 Hennessy Road, Wanchai HK</v>
    <v>Pharmaceuticals</v>
    <v>XHKG</v>
    <v>570</v>
    <v>Azionario</v>
    <v>Trad Chi Med (XHKG:570)</v>
    <v>HKD</v>
    <v>0.02</v>
    <v>4.444E-3</v>
    <v>16282000</v>
  </rv>
  <rv s="2">
    <v>312</v>
  </rv>
  <rv s="0">
    <v>https://www.bing.com/financeapi/forcetrigger?t=adasr7&amp;q=XSHE%3a000538&amp;form=skydnc</v>
    <v>Learn more on Bing</v>
  </rv>
  <rv s="4">
    <v>12</v>
    <v>13</v>
    <v>Yunnan Baiyao (XSHE:000538)</v>
    <v>3</v>
    <v>76</v>
    <v>Finance</v>
    <v>62</v>
    <v>it-IT</v>
    <v>adasr7</v>
    <v>268435456</v>
    <v>1</v>
    <v>Con tecnologia Refinitiv</v>
    <v>1993</v>
    <v>92.39</v>
    <v>1279137000</v>
    <v>0.81489999999999996</v>
    <v>118345700000</v>
    <v>92.52</v>
    <v>YUNNAN BAIYAO GROUP CO.,LTD is a China-based company principally engaged in the research, development, manufacture and operation of pharmaceuticals, as well as the wholesaling and retailing of purchased pharmaceuticals. The Company’s products are categorized into traditional Chinese medicine resources, Chinese and western raw medicine materials and preparations, personal care products and raw materials, with Yunnan Baiyao band-aids, Yunnan Baiyao aerosol and Yunnan Baiyao ointment as its main effective products. The Company also provides skin care products and health care products. The Company distributes its products within domestic market and to overseas markets, with domestic market as its main market.</v>
    <v>8131</v>
    <v>Shenzhen Stock Exchange</v>
    <v>XSHE</v>
    <v>314</v>
    <v>93</v>
    <v>155.47999999999999</v>
    <v>91.53</v>
    <v>84</v>
    <v>Yunnan Baiyao</v>
    <v>Yunnan Baiyao</v>
    <v>44613.354201388887</v>
    <v>31.911999999999999</v>
    <v>92.64</v>
    <v>No. 3686, Yunnan Baiyao Street, Chenggong District, KUNMING, YUNNAN, 650500 CN</v>
    <v>Pharmaceuticals</v>
    <v>XSHE</v>
    <v>000538</v>
    <v>Azionario</v>
    <v>Yunnan Baiyao (XSHE:000538)</v>
    <v>CNY</v>
    <v>0.12</v>
    <v>1.2970000000000002E-3</v>
    <v>2791586</v>
  </rv>
  <rv s="2">
    <v>315</v>
  </rv>
  <rv s="22">
    <fb>42004</fb>
    <v>96</v>
  </rv>
  <rv s="22">
    <fb>55.14</fb>
    <v>97</v>
  </rv>
  <rv s="22">
    <fb>42369</fb>
    <v>96</v>
  </rv>
  <rv s="22">
    <fb>50.83</fb>
    <v>97</v>
  </rv>
  <rv s="22">
    <fb>42734</fb>
    <v>96</v>
  </rv>
  <rv s="22">
    <fb>64.19</fb>
    <v>97</v>
  </rv>
  <rv s="22">
    <fb>43098</fb>
    <v>96</v>
  </rv>
  <rv s="22">
    <fb>74.36</fb>
    <v>97</v>
  </rv>
  <rv s="22">
    <fb>43465</fb>
    <v>96</v>
  </rv>
  <rv s="22">
    <fb>76.22</fb>
    <v>97</v>
  </rv>
  <rv s="22">
    <fb>43830</fb>
    <v>96</v>
  </rv>
  <rv s="22">
    <fb>81.17</fb>
    <v>97</v>
  </rv>
  <rv s="22">
    <fb>44196</fb>
    <v>96</v>
  </rv>
  <rv s="22">
    <fb>61.94</fb>
    <v>97</v>
  </rv>
  <rv s="22">
    <fb>25.6</fb>
    <v>98</v>
  </rv>
  <rv s="22">
    <fb>25.4</fb>
    <v>98</v>
  </rv>
  <rv s="22">
    <fb>12.52</fb>
    <v>97</v>
  </rv>
  <rv s="22">
    <fb>44195</fb>
    <v>96</v>
  </rv>
  <rv s="22">
    <fb>383.85</fb>
    <v>99</v>
  </rv>
  <rv s="22">
    <fb>329.8</fb>
    <v>99</v>
  </rv>
  <rv s="22">
    <fb>300</fb>
    <v>99</v>
  </rv>
  <rv s="22">
    <fb>262.95</fb>
    <v>99</v>
  </rv>
  <rv s="22">
    <fb>240.75</fb>
    <v>99</v>
  </rv>
  <rv s="22">
    <fb>211.35</fb>
    <v>99</v>
  </rv>
  <rv s="22">
    <fb>135.44999999999999</fb>
    <v>99</v>
  </rv>
  <rv s="22">
    <fb>39.51</fb>
    <v>97</v>
  </rv>
  <rv s="22">
    <fb>31.71</fb>
    <v>97</v>
  </rv>
  <rv s="22">
    <fb>14.51</fb>
    <v>97</v>
  </rv>
  <rv s="22">
    <fb>7.21</fb>
    <v>97</v>
  </rv>
  <rv s="22">
    <fb>9468.4802</fb>
    <v>100</v>
  </rv>
  <rv s="22">
    <fb>4028.9069</fb>
    <v>100</v>
  </rv>
  <rv s="22">
    <fb>8187.7196000000004</fb>
    <v>100</v>
  </rv>
  <rv s="22">
    <fb>14865.971299999999</fb>
    <v>100</v>
  </rv>
  <rv s="22">
    <fb>13787</fb>
    <v>100</v>
  </rv>
  <rv s="22">
    <fb>13114</fb>
    <v>100</v>
  </rv>
  <rv s="22">
    <fb>13890</fb>
    <v>100</v>
  </rv>
  <rv s="22">
    <fb>129.19999999999999</fb>
    <v>99</v>
  </rv>
  <rv s="22">
    <fb>84.75</fb>
    <v>99</v>
  </rv>
  <rv s="22">
    <fb>91.5</fb>
    <v>99</v>
  </rv>
  <rv s="22">
    <fb>167.15</fb>
    <v>99</v>
  </rv>
  <rv s="22">
    <fb>61.55</fb>
    <v>99</v>
  </rv>
  <rv s="22">
    <fb>52.6</fb>
    <v>99</v>
  </rv>
  <rv s="22">
    <fb>42003</fb>
    <v>96</v>
  </rv>
  <rv s="22">
    <fb>42368</fb>
    <v>96</v>
  </rv>
  <rv s="22">
    <fb>10.62</fb>
    <v>101</v>
  </rv>
  <rv s="22">
    <fb>67.23</fb>
    <v>101</v>
  </rv>
  <rv s="22">
    <fb>96.28</fb>
    <v>101</v>
  </rv>
  <rv s="22">
    <fb>43462</fb>
    <v>96</v>
  </rv>
  <rv s="22">
    <fb>67.260000000000005</fb>
    <v>101</v>
  </rv>
  <rv s="22">
    <fb>43829</fb>
    <v>96</v>
  </rv>
  <rv s="22">
    <fb>21.38</fb>
    <v>101</v>
  </rv>
  <rv s="22">
    <fb>25.95</fb>
    <v>101</v>
  </rv>
  <rv s="22">
    <fb>45.61</fb>
    <v>97</v>
  </rv>
  <rv s="22">
    <fb>46.4</fb>
    <v>97</v>
  </rv>
  <rv s="22">
    <fb>65.3</fb>
    <v>97</v>
  </rv>
  <rv s="22">
    <fb>63.1</fb>
    <v>97</v>
  </rv>
  <rv s="22">
    <fb>59.96</fb>
    <v>97</v>
  </rv>
  <rv s="22">
    <fb>78.819999999999993</fb>
    <v>97</v>
  </rv>
  <rv s="22">
    <fb>70.03</fb>
    <v>97</v>
  </rv>
  <rv s="22">
    <fb>110.3064</fb>
    <v>99</v>
  </rv>
  <rv s="22">
    <fb>121.8745</fb>
    <v>99</v>
  </rv>
  <rv s="22">
    <fb>137.2911</fb>
    <v>99</v>
  </rv>
  <rv s="22">
    <fb>147.49940000000001</fb>
    <v>99</v>
  </rv>
  <rv s="22">
    <fb>124.20780000000001</fb>
    <v>99</v>
  </rv>
  <rv s="22">
    <fb>119.05</fb>
    <v>99</v>
  </rv>
  <rv s="22">
    <fb>99.35</fb>
    <v>99</v>
  </rv>
  <rv s="22">
    <fb>29.63</fb>
    <v>97</v>
  </rv>
  <rv s="22">
    <fb>30.57</fb>
    <v>97</v>
  </rv>
  <rv s="22">
    <fb>34.299999999999997</fb>
    <v>97</v>
  </rv>
  <rv s="22">
    <fb>40.450000000000003</fb>
    <v>97</v>
  </rv>
  <rv s="22">
    <fb>41.09</fb>
    <v>97</v>
  </rv>
  <rv s="22">
    <fb>50.71</fb>
    <v>97</v>
  </rv>
  <rv s="22">
    <fb>48.53</fb>
    <v>97</v>
  </rv>
  <rv s="22">
    <fb>511.4</fb>
    <v>99</v>
  </rv>
  <rv s="22">
    <fb>542.65</fb>
    <v>99</v>
  </rv>
  <rv s="22">
    <fb>467.05</fb>
    <v>99</v>
  </rv>
  <rv s="22">
    <fb>43087</fb>
    <v>96</v>
  </rv>
  <rv s="22">
    <fb>444.05</fb>
    <v>99</v>
  </rv>
  <rv s="22">
    <fb>315.75</fb>
    <v>99</v>
  </rv>
  <rv s="22">
    <fb>29.4</fb>
    <v>99</v>
  </rv>
  <rv s="22">
    <fb>26.85</fb>
    <v>99</v>
  </rv>
  <rv s="22">
    <fb>82.15</fb>
    <v>99</v>
  </rv>
  <rv s="22">
    <fb>67.900000000000006</fb>
    <v>99</v>
  </rv>
  <rv s="22">
    <fb>75.7</fb>
    <v>99</v>
  </rv>
  <rv s="22">
    <fb>91</fb>
    <v>99</v>
  </rv>
  <rv s="22">
    <fb>76.75</fb>
    <v>99</v>
  </rv>
  <rv s="22">
    <fb>56.5</fb>
    <v>99</v>
  </rv>
  <rv s="22">
    <fb>75.650000000000006</fb>
    <v>99</v>
  </rv>
  <rv s="22">
    <fb>1.3169999999999999</fb>
    <v>102</v>
  </rv>
  <rv s="22">
    <fb>0.65849999999999997</fb>
    <v>102</v>
  </rv>
  <rv s="22">
    <fb>2.4552</fb>
    <v>102</v>
  </rv>
  <rv s="22">
    <fb>4.3468</fb>
    <v>102</v>
  </rv>
  <rv s="22">
    <fb>4.32</fb>
    <v>102</v>
  </rv>
  <rv s="22">
    <fb>2.64</fb>
    <v>102</v>
  </rv>
  <rv s="22">
    <fb>1.645</fb>
    <v>102</v>
  </rv>
  <rv s="22">
    <fb>35.92</fb>
    <v>97</v>
  </rv>
  <rv s="22">
    <fb>35.909999999999997</fb>
    <v>97</v>
  </rv>
  <rv s="22">
    <fb>40.700000000000003</fb>
    <v>97</v>
  </rv>
  <rv s="22">
    <fb>48.11</fb>
    <v>97</v>
  </rv>
  <rv s="22">
    <fb>49.27</fb>
    <v>97</v>
  </rv>
  <rv s="22">
    <fb>63.49</fb>
    <v>97</v>
  </rv>
  <rv s="22">
    <fb>66.67</fb>
    <v>97</v>
  </rv>
  <rv s="22">
    <fb>239.21</fb>
    <v>103</v>
  </rv>
  <rv s="22">
    <fb>203.7</fb>
    <v>103</v>
  </rv>
  <rv s="22">
    <fb>43467</fb>
    <v>96</v>
  </rv>
  <rv s="22">
    <fb>191.78</fb>
    <v>103</v>
  </rv>
  <rv s="22">
    <fb>163</fb>
    <v>103</v>
  </rv>
  <rv s="22">
    <fb>117.8</fb>
    <v>103</v>
  </rv>
  <rv s="22">
    <fb>43.23</fb>
    <v>97</v>
  </rv>
  <rv s="22">
    <fb>52.46</fb>
    <v>97</v>
  </rv>
  <rv s="22">
    <fb>58.99</fb>
    <v>97</v>
  </rv>
  <rv s="22">
    <fb>65.23</fb>
    <v>97</v>
  </rv>
  <rv s="22">
    <fb>76.8</fb>
    <v>97</v>
  </rv>
  <rv s="22">
    <fb>78.06</fb>
    <v>97</v>
  </rv>
  <rv s="22">
    <fb>58.27</fb>
    <v>97</v>
  </rv>
  <rv s="22">
    <fb>62.96</fb>
    <v>97</v>
  </rv>
  <rv s="22">
    <fb>73.569999999999993</fb>
    <v>97</v>
  </rv>
  <rv s="22">
    <fb>74.739999999999995</fb>
    <v>97</v>
  </rv>
  <rv s="22">
    <fb>94.51</fb>
    <v>97</v>
  </rv>
  <rv s="22">
    <fb>83.27</fb>
    <v>97</v>
  </rv>
  <rv s="22">
    <fb>10.4077</fb>
    <v>104</v>
  </rv>
  <rv s="22">
    <fb>12.4755</fb>
    <v>104</v>
  </rv>
  <rv s="22">
    <fb>20.25</fb>
    <v>104</v>
  </rv>
  <rv s="22">
    <fb>17.16</fb>
    <v>104</v>
  </rv>
  <rv s="22">
    <fb>16.28</fb>
    <v>104</v>
  </rv>
  <rv s="22">
    <fb>14.6</fb>
    <v>104</v>
  </rv>
  <rv s="22">
    <fb>15.08</fb>
    <v>104</v>
  </rv>
  <rv s="22">
    <fb>12.32</fb>
    <v>104</v>
  </rv>
  <rv s="22">
    <fb>14.56</fb>
    <v>104</v>
  </rv>
  <rv s="22">
    <fb>15.06</fb>
    <v>104</v>
  </rv>
  <rv s="22">
    <fb>10.94</fb>
    <v>104</v>
  </rv>
  <rv s="22">
    <fb>8.35</fb>
    <v>104</v>
  </rv>
  <rv s="22">
    <fb>4.1852999999999998</fb>
    <v>104</v>
  </rv>
  <rv s="22">
    <fb>2.6251000000000002</fb>
    <v>104</v>
  </rv>
  <rv s="22">
    <fb>2.0499999999999998</fb>
    <v>104</v>
  </rv>
  <rv s="22">
    <fb>1.78</fb>
    <v>104</v>
  </rv>
  <rv s="22">
    <fb>1.67</fb>
    <v>104</v>
  </rv>
  <rv s="22">
    <fb>1.66</fb>
    <v>104</v>
  </rv>
  <rv s="22">
    <fb>2.36</fb>
    <v>104</v>
  </rv>
  <rv s="22">
    <fb>2.0299999999999998</fb>
    <v>104</v>
  </rv>
  <rv s="22">
    <fb>2.31</fb>
    <v>104</v>
  </rv>
  <rv s="22">
    <fb>1.84</fb>
    <v>104</v>
  </rv>
  <rv s="22">
    <fb>1.49</fb>
    <v>104</v>
  </rv>
  <rv s="22">
    <fb>1</fb>
    <v>104</v>
  </rv>
  <rv s="22">
    <fb>68.229699999999994</fb>
    <v>97</v>
  </rv>
  <rv s="22">
    <fb>83.8172</fb>
    <v>97</v>
  </rv>
  <rv s="22">
    <fb>93.134</fb>
    <v>97</v>
  </rv>
  <rv s="22">
    <fb>93.848799999999997</fb>
    <v>97</v>
  </rv>
  <rv s="22">
    <fb>110.4999</fb>
    <v>97</v>
  </rv>
  <rv s="22">
    <fb>103.3017</fb>
    <v>97</v>
  </rv>
  <rv s="22">
    <fb>31.73</fb>
    <v>97</v>
  </rv>
  <rv s="22">
    <fb>30.97</fb>
    <v>97</v>
  </rv>
  <rv s="22">
    <fb>30.62</fb>
    <v>97</v>
  </rv>
  <rv s="22">
    <fb>37.549999999999997</fb>
    <v>97</v>
  </rv>
  <rv s="22">
    <fb>48.6</fb>
    <v>97</v>
  </rv>
  <rv s="22">
    <fb>30.61</fb>
    <v>97</v>
  </rv>
  <rv s="22">
    <fb>8.42</fb>
    <v>97</v>
  </rv>
  <rv s="22">
    <fb>42733</fb>
    <v>96</v>
  </rv>
  <rv s="22">
    <fb>8.9</fb>
    <v>97</v>
  </rv>
  <rv s="22">
    <fb>11.72</fb>
    <v>97</v>
  </rv>
  <rv s="22">
    <fb>7.2</fb>
    <v>97</v>
  </rv>
  <rv s="22">
    <fb>7.4</fb>
    <v>97</v>
  </rv>
  <rv s="22">
    <fb>5.71</fb>
    <v>97</v>
  </rv>
  <rv s="22">
    <fb>68</fb>
    <v>97</v>
  </rv>
  <rv s="22">
    <fb>80.55</fb>
    <v>97</v>
  </rv>
  <rv s="22">
    <fb>91.36</fb>
    <v>97</v>
  </rv>
  <rv s="22">
    <fb>93.06</fb>
    <v>97</v>
  </rv>
  <rv s="22">
    <fb>106.8</fb>
    <v>97</v>
  </rv>
  <rv s="22">
    <fb>96.03</fb>
    <v>97</v>
  </rv>
  <rv s="22">
    <fb>2.9999999999999997E-4</fb>
    <v>97</v>
  </rv>
  <rv s="22">
    <fb>4.0000000000000002E-4</fb>
    <v>97</v>
  </rv>
  <rv s="22">
    <fb>2.0000000000000001E-4</fb>
    <v>97</v>
  </rv>
  <rv s="22">
    <fb>1E-4</fb>
    <v>97</v>
  </rv>
  <rv s="22">
    <fb>8.0000000000000004E-4</fb>
    <v>97</v>
  </rv>
  <rv s="22">
    <fb>33.49</fb>
    <v>101</v>
  </rv>
  <rv s="22">
    <fb>69.790000000000006</fb>
    <v>101</v>
  </rv>
  <rv s="22">
    <fb>66.989999999999995</fb>
    <v>101</v>
  </rv>
  <rv s="22">
    <fb>51.3</fb>
    <v>101</v>
  </rv>
  <rv s="22">
    <fb>34.85</fb>
    <v>101</v>
  </rv>
  <rv s="22">
    <fb>19.2</fb>
    <v>101</v>
  </rv>
  <rv s="22">
    <fb>1.845</fb>
    <v>102</v>
  </rv>
  <rv s="22">
    <fb>1.655</fb>
    <v>102</v>
  </rv>
  <rv s="22">
    <fb>2.5</fb>
    <v>102</v>
  </rv>
  <rv s="22">
    <fb>3.41</fb>
    <v>102</v>
  </rv>
  <rv s="22">
    <fb>2.06</fb>
    <v>102</v>
  </rv>
  <rv s="22">
    <fb>1.415</fb>
    <v>102</v>
  </rv>
  <rv s="22">
    <fb>12.99</fb>
    <v>101</v>
  </rv>
  <rv s="22">
    <fb>10.5</fb>
    <v>101</v>
  </rv>
  <rv s="22">
    <fb>12.06</fb>
    <v>101</v>
  </rv>
  <rv s="22">
    <fb>10</fb>
    <v>101</v>
  </rv>
  <rv s="22">
    <fb>7.96</fb>
    <v>101</v>
  </rv>
  <rv s="22">
    <fb>6.5</fb>
    <v>101</v>
  </rv>
  <rv s="22">
    <fb>35.36</fb>
    <v>97</v>
  </rv>
  <rv s="22">
    <fb>52.55</fb>
    <v>97</v>
  </rv>
  <rv s="22">
    <fb>78.13</fb>
    <v>97</v>
  </rv>
  <rv s="22">
    <fb>54.94</fb>
    <v>97</v>
  </rv>
  <rv s="22">
    <fb>50.62</fb>
    <v>97</v>
  </rv>
  <rv s="22">
    <fb>62.31</fb>
    <v>97</v>
  </rv>
  <rv s="22">
    <fb>16350</fb>
    <v>105</v>
  </rv>
  <rv s="22">
    <fb>27000</fb>
    <v>105</v>
  </rv>
  <rv s="22">
    <fb>43097</fb>
    <v>96</v>
  </rv>
  <rv s="22">
    <fb>18150</fb>
    <v>105</v>
  </rv>
  <rv s="22">
    <fb>18200</fb>
    <v>105</v>
  </rv>
  <rv s="22">
    <fb>18650</fb>
    <v>105</v>
  </rv>
  <rv s="22">
    <fb>14550</fb>
    <v>105</v>
  </rv>
  <rv s="22">
    <fb>3.6749999999999998</fb>
    <v>106</v>
  </rv>
  <rv s="22">
    <fb>2.84</fb>
    <v>106</v>
  </rv>
  <rv s="22">
    <fb>1.9430000000000001</fb>
    <v>106</v>
  </rv>
  <rv s="22">
    <fb>1.2989999999999999</fb>
    <v>106</v>
  </rv>
  <rv s="22">
    <fb>4.22</fb>
    <v>106</v>
  </rv>
  <rv s="22">
    <fb>7.2350000000000003</fb>
    <v>106</v>
  </rv>
  <rv s="22">
    <fb>56.8</fb>
    <v>99</v>
  </rv>
  <rv s="22">
    <fb>41.25</fb>
    <v>99</v>
  </rv>
  <rv s="22">
    <fb>36.35</fb>
    <v>99</v>
  </rv>
  <rv s="22">
    <fb>28.65</fb>
    <v>99</v>
  </rv>
  <rv s="22">
    <fb>3.49</fb>
    <v>99</v>
  </rv>
  <rv s="22">
    <fb>3.39</fb>
    <v>99</v>
  </rv>
  <rv s="22">
    <fb>34</fb>
    <v>100</v>
  </rv>
  <rv s="22">
    <fb>55</fb>
    <v>100</v>
  </rv>
  <rv s="22">
    <fb>26</fb>
    <v>100</v>
  </rv>
  <rv s="22">
    <fb>28</fb>
    <v>100</v>
  </rv>
  <rv s="22">
    <fb>24.3</fb>
    <v>100</v>
  </rv>
  <rv s="22">
    <fb>26.82</fb>
    <v>97</v>
  </rv>
  <rv s="22">
    <fb>28.59</fb>
    <v>97</v>
  </rv>
  <rv s="22">
    <fb>34.21</fb>
    <v>97</v>
  </rv>
  <rv s="22">
    <fb>29.29</fb>
    <v>97</v>
  </rv>
  <rv s="22">
    <fb>21.61</fb>
    <v>97</v>
  </rv>
  <rv s="22">
    <fb>8.86</fb>
    <v>97</v>
  </rv>
  <rv s="22">
    <fb>9.57</fb>
    <v>97</v>
  </rv>
  <rv s="22">
    <fb>11.62</fb>
    <v>97</v>
  </rv>
  <rv s="22">
    <fb>10.83</fb>
    <v>97</v>
  </rv>
  <rv s="22">
    <fb>14.46</fb>
    <v>97</v>
  </rv>
  <rv s="22">
    <fb>19.899999999999999</fb>
    <v>97</v>
  </rv>
  <rv s="22">
    <fb>23.5</fb>
    <v>97</v>
  </rv>
  <rv s="22">
    <fb>12.3</fb>
    <v>98</v>
  </rv>
  <rv s="22">
    <fb>16.71</fb>
    <v>98</v>
  </rv>
  <rv s="22">
    <fb>18.21</fb>
    <v>98</v>
  </rv>
  <rv s="22">
    <fb>14.31</fb>
    <v>98</v>
  </rv>
  <rv s="22">
    <fb>15.03</fb>
    <v>98</v>
  </rv>
  <rv s="22">
    <fb>90.3</fb>
    <v>99</v>
  </rv>
  <rv s="22">
    <fb>216.3</fb>
    <v>99</v>
  </rv>
  <rv s="22">
    <fb>308.64999999999998</fb>
    <v>99</v>
  </rv>
  <rv s="22">
    <fb>202.35</fb>
    <v>99</v>
  </rv>
  <rv s="22">
    <fb>152.5</fb>
    <v>99</v>
  </rv>
  <rv s="22">
    <fb>161.44999999999999</fb>
    <v>99</v>
  </rv>
  <rv s="22">
    <fb>17.68</fb>
    <v>104</v>
  </rv>
  <rv s="22">
    <fb>13.48</fb>
    <v>104</v>
  </rv>
  <rv s="22">
    <fb>29.35</fb>
    <v>104</v>
  </rv>
  <rv s="22">
    <fb>14.8</fb>
    <v>104</v>
  </rv>
  <rv s="22">
    <fb>23.85</fb>
    <v>104</v>
  </rv>
  <rv s="22">
    <fb>19.5</fb>
    <v>104</v>
  </rv>
  <rv s="22">
    <fb>42.25</fb>
    <v>97</v>
  </rv>
  <rv s="22">
    <fb>54.72</fb>
    <v>97</v>
  </rv>
  <rv s="22">
    <fb>51.53</fb>
    <v>97</v>
  </rv>
  <rv s="22">
    <fb>63.85</fb>
    <v>99</v>
  </rv>
  <rv s="22">
    <fb>104.8</fb>
    <v>99</v>
  </rv>
  <rv s="22">
    <fb>66.834999999999994</fb>
    <v>99</v>
  </rv>
  <rv s="22">
    <fb>73.680000000000007</fb>
    <v>99</v>
  </rv>
  <rv s="22">
    <fb>61.43</fb>
    <v>99</v>
  </rv>
  <rv s="22">
    <fb>71.25</fb>
    <v>104</v>
  </rv>
  <rv s="22">
    <fb>79.95</fb>
    <v>104</v>
  </rv>
  <rv s="22">
    <fb>88.5</fb>
    <v>104</v>
  </rv>
  <rv s="22">
    <fb>81.900000000000006</fb>
    <v>104</v>
  </rv>
  <rv s="22">
    <fb>71.7</fb>
    <v>104</v>
  </rv>
  <rv s="22">
    <fb>77.62</fb>
    <v>97</v>
  </rv>
  <rv s="22">
    <fb>84.11</fb>
    <v>97</v>
  </rv>
  <rv s="22">
    <fb>86.3</fb>
    <v>97</v>
  </rv>
  <rv s="22">
    <fb>91.21</fb>
    <v>97</v>
  </rv>
  <rv s="22">
    <fb>91.56</fb>
    <v>97</v>
  </rv>
  <rv s="22">
    <fb>5.0780000000000003</fb>
    <v>106</v>
  </rv>
  <rv s="22">
    <fb>5.35</fb>
    <v>106</v>
  </rv>
  <rv s="22">
    <fb>6.54</fb>
    <v>106</v>
  </rv>
  <rv s="22">
    <fb>9.5500000000000007</fb>
    <v>106</v>
  </rv>
  <rv s="22">
    <fb>5.05</fb>
    <v>106</v>
  </rv>
  <rv s="22">
    <fb>56.77</fb>
    <v>97</v>
  </rv>
  <rv s="22">
    <fb>65.09</fb>
    <v>97</v>
  </rv>
  <rv s="22">
    <fb>55.51</fb>
    <v>97</v>
  </rv>
  <rv s="22">
    <fb>3.63</fb>
    <v>104</v>
  </rv>
  <rv s="22">
    <fb>3.28</fb>
    <v>104</v>
  </rv>
  <rv s="22">
    <fb>2.73</fb>
    <v>104</v>
  </rv>
  <rv s="22">
    <fb>2.4</fb>
    <v>104</v>
  </rv>
  <rv s="22">
    <fb>2.33</fb>
    <v>104</v>
  </rv>
  <rv s="22">
    <fb>26.04</fb>
    <v>97</v>
  </rv>
  <rv s="22">
    <fb>25</fb>
    <v>97</v>
  </rv>
  <rv s="22">
    <fb>25.01</fb>
    <v>97</v>
  </rv>
  <rv s="22">
    <fb>20.09</fb>
    <v>97</v>
  </rv>
  <rv s="22">
    <fb>14.41</fb>
    <v>97</v>
  </rv>
  <rv s="22">
    <fb>12.26</fb>
    <v>97</v>
  </rv>
  <rv s="22">
    <fb>28.48</fb>
    <v>97</v>
  </rv>
  <rv s="22">
    <fb>39.6</fb>
    <v>97</v>
  </rv>
  <rv s="22">
    <fb>39.75</fb>
    <v>97</v>
  </rv>
  <rv s="22">
    <fb>12.29</fb>
    <v>97</v>
  </rv>
  <rv s="22">
    <fb>14.93</fb>
    <v>97</v>
  </rv>
  <rv s="22">
    <fb>12.86</fb>
    <v>97</v>
  </rv>
  <rv s="22">
    <fb>12.56</fb>
    <v>97</v>
  </rv>
  <rv s="22">
    <fb>9.94</fb>
    <v>97</v>
  </rv>
  <rv s="22">
    <fb>58.65</fb>
    <v>97</v>
  </rv>
  <rv s="22">
    <fb>66.430000000000007</fb>
    <v>97</v>
  </rv>
  <rv s="22">
    <fb>69.260000000000005</fb>
    <v>97</v>
  </rv>
  <rv s="22">
    <fb>92.23</fb>
    <v>97</v>
  </rv>
  <rv s="22">
    <fb>92.03</fb>
    <v>97</v>
  </rv>
  <rv s="22">
    <fb>6.21</fb>
    <v>104</v>
  </rv>
  <rv s="22">
    <fb>9.11</fb>
    <v>104</v>
  </rv>
  <rv s="22">
    <fb>5.58</fb>
    <v>104</v>
  </rv>
  <rv s="22">
    <fb>5.18</fb>
    <v>104</v>
  </rv>
  <rv s="22">
    <fb>5.34</fb>
    <v>104</v>
  </rv>
  <rv s="22">
    <fb>573</fb>
    <v>100</v>
  </rv>
  <rv s="22">
    <fb>459.2</fb>
    <v>100</v>
  </rv>
  <rv s="22">
    <fb>564.79999999999995</fb>
    <v>100</v>
  </rv>
  <rv s="22">
    <fb>488.8</fb>
    <v>100</v>
  </rv>
  <rv s="22">
    <fb>92.5</fb>
    <v>99</v>
  </rv>
  <rv s="22">
    <fb>73.099999999999994</fb>
    <v>99</v>
  </rv>
  <rv s="22">
    <fb>43.45</fb>
    <v>99</v>
  </rv>
  <rv s="22">
    <fb>35.9</fb>
    <v>99</v>
  </rv>
  <rv s="22">
    <fb>15.571400000000001</fb>
    <v>107</v>
  </rv>
  <rv s="22">
    <fb>11.9</fb>
    <v>107</v>
  </rv>
  <rv s="22">
    <fb>12.4</fb>
    <v>107</v>
  </rv>
  <rv s="22">
    <fb>40.700000000000003</fb>
    <v>107</v>
  </rv>
  <rv s="22">
    <fb>3.4750000000000001</fb>
    <v>108</v>
  </rv>
  <rv s="22">
    <fb>4.0225</fb>
    <v>108</v>
  </rv>
  <rv s="22">
    <fb>10.922499999999999</fb>
    <v>108</v>
  </rv>
  <rv s="22">
    <fb>15.525</fb>
    <v>108</v>
  </rv>
  <rv s="22">
    <fb>51.65</fb>
    <v>97</v>
  </rv>
  <rv s="22">
    <fb>32.200000000000003</fb>
    <v>97</v>
  </rv>
  <rv s="22">
    <fb>18.88</fb>
    <v>97</v>
  </rv>
  <rv s="22">
    <fb>15.97</fb>
    <v>97</v>
  </rv>
  <rv s="22">
    <fb>7.15</fb>
    <v>104</v>
  </rv>
  <rv s="22">
    <fb>7.9</fb>
    <v>104</v>
  </rv>
  <rv s="22">
    <fb>7.68</fb>
    <v>104</v>
  </rv>
  <rv s="22">
    <fb>7.63</fb>
    <v>104</v>
  </rv>
  <rv s="22">
    <fb>235.7</fb>
    <v>97</v>
  </rv>
  <rv s="22">
    <fb>190.31</fb>
    <v>97</v>
  </rv>
  <rv s="22">
    <fb>250.88</fb>
    <v>97</v>
  </rv>
  <rv s="22">
    <fb>170.48</fb>
    <v>97</v>
  </rv>
  <rv s="22">
    <fb>17.71</fb>
    <v>97</v>
  </rv>
  <rv s="22">
    <fb>14.75</fb>
    <v>97</v>
  </rv>
  <rv s="22">
    <fb>11.83</fb>
    <v>97</v>
  </rv>
  <rv s="22">
    <fb>12.27</fb>
    <v>97</v>
  </rv>
  <rv s="22">
    <fb>2285</fb>
    <v>105</v>
  </rv>
  <rv s="22">
    <fb>2175</fb>
    <v>105</v>
  </rv>
  <rv s="22">
    <fb>2300</fb>
    <v>105</v>
  </rv>
  <rv s="22">
    <fb>3040</fb>
    <v>105</v>
  </rv>
  <rv s="22">
    <fb>44.45</fb>
    <v>97</v>
  </rv>
  <rv s="22">
    <fb>49.64</fb>
    <v>97</v>
  </rv>
  <rv s="22">
    <fb>51.29</fb>
    <v>97</v>
  </rv>
  <rv s="22">
    <fb>42.61</fb>
    <v>97</v>
  </rv>
  <rv s="22">
    <fb>0.189</fb>
    <v>106</v>
  </rv>
  <rv s="22">
    <fb>0.13</fb>
    <v>106</v>
  </rv>
  <rv s="22">
    <fb>0.11700000000000001</fb>
    <v>106</v>
  </rv>
  <rv s="22">
    <fb>0.14000000000000001</fb>
    <v>106</v>
  </rv>
  <rv s="0">
    <v>https://www.bing.com/financeapi/forcetrigger?t=by3lr7&amp;q=XFRA%3aHAT&amp;form=skydnc</v>
    <v>Learn more on Bing</v>
  </rv>
  <rv s="23">
    <v>109</v>
    <v>110</v>
    <v>HAC (XFRA:HAT)</v>
    <v>3</v>
    <v>111</v>
    <v>Finance</v>
    <v>11</v>
    <v>it-IT</v>
    <v>by3lr7</v>
    <v>268435456</v>
    <v>1</v>
    <v>Con tecnologia Refinitiv</v>
    <v>2005</v>
    <v>0.159</v>
    <v>1595012000</v>
    <v>0.5867</v>
    <v>422678200</v>
    <v>0.16300000000000001</v>
    <v>Halcyon Agri Corporation Limited is a Singapore-based company that is a supply chain franchise of natural rubber with global presence. The Company owns and operates assets along the natural rubber value chain. The Company distributes a range of natural rubber grades, latex, and specialized rubber for the tire and non-tire industries. The Company has two business units: Halcyon Rubber Company (HRC) and Corrie MacColl (CMC). HRC is the pre-eminent supplier of natural rubber to the global tire fraternity. HRC owns and operates approximately 36 factories. CMC is a provider of specialist polymers for industrial and non-tire applications. It comprises two units: CMC Plantations (CMCP) and CMC International (CMCI). CMCP owns commercially owned and operated plantations globally. CMCI is a commercial and distribution platform with global third-party procurement capability, which supports the customers’ requirements by providing a range of logistic and technical services.</v>
    <v>15000</v>
    <v>Deutsche Boerse AG</v>
    <v>XFRA</v>
    <v>667</v>
    <v>0.16300000000000001</v>
    <v>0.159</v>
    <v>HAC</v>
    <v>HAC</v>
    <v>44621.609502314815</v>
    <v>0.16300000000000001</v>
    <v>180 Clemenceau Avenue, #05-02 Haw Par Centre, 239922 SG</v>
    <v>Automobiles &amp; Auto Parts</v>
    <v>XFRA</v>
    <v>HAT</v>
    <v>Azionario</v>
    <v>HAC (XFRA:HAT)</v>
    <v>EUR</v>
    <v>0</v>
    <v>0</v>
    <v>8000</v>
    <v>674280</v>
  </rv>
  <rv s="2">
    <v>668</v>
  </rv>
  <rv s="22">
    <fb>11.59</fb>
    <v>108</v>
  </rv>
  <rv s="22">
    <fb>25.8</fb>
    <v>108</v>
  </rv>
  <rv s="22">
    <fb>23.66</fb>
    <v>108</v>
  </rv>
  <rv s="22">
    <fb>9.6300000000000008</fb>
    <v>112</v>
  </rv>
  <rv s="22">
    <fb>9.15</fb>
    <v>112</v>
  </rv>
  <rv s="22">
    <fb>6.67</fb>
    <v>112</v>
  </rv>
  <rv s="22">
    <fb>26.8</fb>
    <v>106</v>
  </rv>
  <rv s="22">
    <fb>34.200000000000003</fb>
    <v>106</v>
  </rv>
  <rv s="22">
    <fb>11.95</fb>
    <v>102</v>
  </rv>
  <rv s="22">
    <fb>24.05</fb>
    <v>97</v>
  </rv>
  <rv s="22">
    <fb>6.04</fb>
    <v>97</v>
  </rv>
  <rv s="22">
    <fb>6.99</fb>
    <v>97</v>
  </rv>
  <rv s="22">
    <fb>31.05</fb>
    <v>107</v>
  </rv>
  <rv s="22">
    <fb>84.7</fb>
    <v>107</v>
  </rv>
  <rv s="22">
    <fb>44194</fb>
    <v>96</v>
  </rv>
  <rv s="22">
    <fb>6.33</fb>
    <v>97</v>
  </rv>
  <rv s="22">
    <fb>19.03</fb>
    <v>97</v>
  </rv>
  <rv s="22">
    <fb>27610.25</fb>
    <v>99</v>
  </rv>
  <rv s="22">
    <fb>16.78</fb>
    <v>97</v>
  </rv>
  <rv s="22">
    <fb>16.760000000000002</fb>
    <v>97</v>
  </rv>
  <rv s="24">
    <v>113</v>
    <v>114</v>
    <v>AUD/USD</v>
    <v>115</v>
    <v>116</v>
    <v>Finance</v>
    <v>117</v>
    <v>it-IT</v>
    <v>auxr9c</v>
    <v>268435456</v>
    <v>1</v>
    <v>Con tecnologia Refinitiv</v>
    <v>0.72319999999999995</v>
    <v>0.80069999999999997</v>
    <v>0.6966</v>
    <v>Australian Dollar/US Dollar FX Spot Rate</v>
    <v>44617.916631944441</v>
    <v>0.72319999999999995</v>
    <v>AUDUSD</v>
    <v>Coppia di valute</v>
    <v>AUD/USD</v>
    <v>USD</v>
    <v>AUD</v>
    <v>0</v>
    <v>0</v>
  </rv>
  <rv s="2">
    <v>690</v>
  </rv>
  <rv s="24">
    <v>113</v>
    <v>114</v>
    <v>BRL/USD</v>
    <v>115</v>
    <v>116</v>
    <v>Finance</v>
    <v>117</v>
    <v>it-IT</v>
    <v>av2elh</v>
    <v>268435456</v>
    <v>1</v>
    <v>Con tecnologia Refinitiv</v>
    <v>0.19370000000000001</v>
    <v>0.2044</v>
    <v>0.1701</v>
    <v>Brazilian Real/US Dollar FX Cross Rate</v>
    <v>44617.895127314812</v>
    <v>0.19370000000000001</v>
    <v>BRLUSD</v>
    <v>Coppia di valute</v>
    <v>BRL/USD</v>
    <v>USD</v>
    <v>BRL</v>
    <v>3.0000000000000001E-5</v>
    <v>1.549E-4</v>
  </rv>
  <rv s="2">
    <v>692</v>
  </rv>
  <rv s="24">
    <v>113</v>
    <v>114</v>
    <v>CAD/USD</v>
    <v>115</v>
    <v>116</v>
    <v>Finance</v>
    <v>117</v>
    <v>it-IT</v>
    <v>av3wnm</v>
    <v>268435456</v>
    <v>1</v>
    <v>Con tecnologia Refinitiv</v>
    <v>0.78680000000000005</v>
    <v>0.83289999999999997</v>
    <v>0.7712</v>
    <v>Canadian Dollar/US Dollar FX Cross Rate</v>
    <v>44617.916562500002</v>
    <v>0.78680000000000005</v>
    <v>CADUSD</v>
    <v>Coppia di valute</v>
    <v>CAD/USD</v>
    <v>USD</v>
    <v>CAD</v>
    <v>0</v>
    <v>0</v>
  </rv>
  <rv s="2">
    <v>694</v>
  </rv>
  <rv s="25">
    <v>118</v>
    <v>119</v>
    <v>CLP/USD</v>
    <v>115</v>
    <v>120</v>
    <v>Finance</v>
    <v>117</v>
    <v>it-IT</v>
    <v>av4thw</v>
    <v>268435456</v>
    <v>1</v>
    <v>Con tecnologia Refinitiv</v>
    <v>1.245E-3</v>
    <v>1.245E-3</v>
    <v>1.245E-3</v>
    <v>1.4499999999999999E-3</v>
    <v>1.248E-3</v>
    <v>1.14E-3</v>
    <v>Chilean Peso/US Dollar FX Cross Rate</v>
    <v>44617.916759259257</v>
    <v>1.245E-3</v>
    <v>CLPUSD</v>
    <v>Coppia di valute</v>
    <v>CLP/USD</v>
    <v>USD</v>
    <v>CLP</v>
    <v>0</v>
    <v>0</v>
  </rv>
  <rv s="2">
    <v>696</v>
  </rv>
  <rv s="24">
    <v>113</v>
    <v>114</v>
    <v>CNY/USD</v>
    <v>115</v>
    <v>116</v>
    <v>Finance</v>
    <v>117</v>
    <v>it-IT</v>
    <v>av554c</v>
    <v>268435456</v>
    <v>1</v>
    <v>Con tecnologia Refinitiv</v>
    <v>0.1583</v>
    <v>0.15840000000000001</v>
    <v>0.152</v>
    <v>Chinese Renminbi/US Dollar FX Cross Rate</v>
    <v>44617.645983796298</v>
    <v>0.1583</v>
    <v>CNYUSD</v>
    <v>Coppia di valute</v>
    <v>CNY/USD</v>
    <v>USD</v>
    <v>CNY</v>
    <v>2.5000000000000001E-5</v>
    <v>1.5800000000000002E-4</v>
  </rv>
  <rv s="2">
    <v>698</v>
  </rv>
  <rv s="24">
    <v>113</v>
    <v>114</v>
    <v>CZK/USD</v>
    <v>115</v>
    <v>116</v>
    <v>Finance</v>
    <v>117</v>
    <v>it-IT</v>
    <v>av6xrw</v>
    <v>268435456</v>
    <v>1</v>
    <v>Con tecnologia Refinitiv</v>
    <v>4.555E-2</v>
    <v>4.8250000000000001E-2</v>
    <v>4.3569999999999998E-2</v>
    <v>Czech Koruna/US Dollar FX Cross Rate</v>
    <v>44617.916655092595</v>
    <v>4.555E-2</v>
    <v>CZKUSD</v>
    <v>Coppia di valute</v>
    <v>CZK/USD</v>
    <v>USD</v>
    <v>CZK</v>
    <v>0</v>
    <v>0</v>
  </rv>
  <rv s="2">
    <v>700</v>
  </rv>
  <rv s="24">
    <v>113</v>
    <v>114</v>
    <v>EGP/USD</v>
    <v>115</v>
    <v>116</v>
    <v>Finance</v>
    <v>117</v>
    <v>it-IT</v>
    <v>av868m</v>
    <v>268435456</v>
    <v>1</v>
    <v>Con tecnologia Refinitiv</v>
    <v>6.3450000000000006E-2</v>
    <v>6.4019999999999994E-2</v>
    <v>6.3210000000000002E-2</v>
    <v>Egyptian Pound/US Dollar FX Cross Rate</v>
    <v>44616.826689814814</v>
    <v>6.3450000000000006E-2</v>
    <v>EGPUSD</v>
    <v>Coppia di valute</v>
    <v>EGP/USD</v>
    <v>USD</v>
    <v>EGP</v>
    <v>0</v>
    <v>0</v>
  </rv>
  <rv s="2">
    <v>702</v>
  </rv>
  <rv s="24">
    <v>113</v>
    <v>114</v>
    <v>EUR/USD</v>
    <v>115</v>
    <v>116</v>
    <v>Finance</v>
    <v>117</v>
    <v>it-IT</v>
    <v>av932w</v>
    <v>268435456</v>
    <v>1</v>
    <v>Con tecnologia Refinitiv</v>
    <v>1.1267</v>
    <v>1.2265999999999999</v>
    <v>1.1105</v>
    <v>Euro/US Dollar FX Spot Rate</v>
    <v>44617.916655092595</v>
    <v>1.1267</v>
    <v>EURUSD</v>
    <v>Coppia di valute</v>
    <v>EUR/USD</v>
    <v>USD</v>
    <v>EUR</v>
    <v>0</v>
    <v>0</v>
  </rv>
  <rv s="2">
    <v>704</v>
  </rv>
  <rv s="24">
    <v>113</v>
    <v>114</v>
    <v>GBP/USD</v>
    <v>115</v>
    <v>116</v>
    <v>Finance</v>
    <v>117</v>
    <v>it-IT</v>
    <v>avyjhw</v>
    <v>268435456</v>
    <v>1</v>
    <v>Con tecnologia Refinitiv</v>
    <v>1.3405</v>
    <v>1.4248000000000001</v>
    <v>1.3165</v>
    <v>UK Pound Sterling/US Dollar FX Spot Rate</v>
    <v>44617.916666666664</v>
    <v>1.3405</v>
    <v>GBPUSD</v>
    <v>Coppia di valute</v>
    <v>GBP/USD</v>
    <v>USD</v>
    <v>GBP</v>
    <v>0</v>
    <v>0</v>
  </rv>
  <rv s="2">
    <v>706</v>
  </rv>
  <rv s="24">
    <v>113</v>
    <v>114</v>
    <v>HKD/USD</v>
    <v>115</v>
    <v>116</v>
    <v>Finance</v>
    <v>117</v>
    <v>it-IT</v>
    <v>avbskr</v>
    <v>268435456</v>
    <v>1</v>
    <v>Con tecnologia Refinitiv</v>
    <v>0.12809999999999999</v>
    <v>0.129</v>
    <v>0.128</v>
    <v>Hong Kong Dollar/US Dollar FX Cross Rate</v>
    <v>44617.916412037041</v>
    <v>0.12809999999999999</v>
    <v>HKDUSD</v>
    <v>Coppia di valute</v>
    <v>HKD/USD</v>
    <v>USD</v>
    <v>HKD</v>
    <v>3.1000000000000001E-5</v>
    <v>2.4209999999999998E-4</v>
  </rv>
  <rv s="2">
    <v>708</v>
  </rv>
  <rv s="26">
    <v>121</v>
    <v>122</v>
    <v>IDR/USD</v>
    <v>115</v>
    <v>123</v>
    <v>Finance</v>
    <v>117</v>
    <v>it-IT</v>
    <v>avd11h</v>
    <v>268435456</v>
    <v>1</v>
    <v>Con tecnologia Refinitiv</v>
    <v>6.9590000000000003E-5</v>
    <v>7.1119999999999997E-5</v>
    <v>6.8219999999999994E-5</v>
    <v>Indonesian Rupiah/US Dollar FX Cross Rate</v>
    <v>44617.328252314815</v>
    <v>6.9590000000000003E-5</v>
    <v>IDRUSD</v>
    <v>Coppia di valute</v>
    <v>IDR/USD</v>
    <v>USD</v>
    <v>IDR</v>
    <v>0</v>
  </rv>
  <rv s="2">
    <v>710</v>
  </rv>
  <rv s="24">
    <v>113</v>
    <v>114</v>
    <v>ILS/USD</v>
    <v>115</v>
    <v>116</v>
    <v>Finance</v>
    <v>117</v>
    <v>it-IT</v>
    <v>avdm9c</v>
    <v>268435456</v>
    <v>1</v>
    <v>Con tecnologia Refinitiv</v>
    <v>0.30940000000000001</v>
    <v>0.32869999999999999</v>
    <v>0.2979</v>
    <v>Israeli Shekel/US Dollar FX Cross Rate</v>
    <v>44617.90997685185</v>
    <v>0.30940000000000001</v>
    <v>ILSUSD</v>
    <v>Coppia di valute</v>
    <v>ILS/USD</v>
    <v>USD</v>
    <v>ILS</v>
    <v>0</v>
    <v>0</v>
  </rv>
  <rv s="2">
    <v>712</v>
  </rv>
  <rv s="24">
    <v>113</v>
    <v>114</v>
    <v>INR/USD</v>
    <v>115</v>
    <v>116</v>
    <v>Finance</v>
    <v>117</v>
    <v>it-IT</v>
    <v>avcpf2</v>
    <v>268435456</v>
    <v>1</v>
    <v>Con tecnologia Refinitiv</v>
    <v>1.332E-2</v>
    <v>1.384E-2</v>
    <v>1.308E-2</v>
    <v>Indian Rupee/US Dollar FX Cross Rate</v>
    <v>44617.728009259263</v>
    <v>1.332E-2</v>
    <v>INRUSD</v>
    <v>Coppia di valute</v>
    <v>INR/USD</v>
    <v>USD</v>
    <v>INR</v>
    <v>3.0000000000000001E-6</v>
    <v>2.253E-4</v>
  </rv>
  <rv s="2">
    <v>714</v>
  </rv>
  <rv s="24">
    <v>113</v>
    <v>114</v>
    <v>JPY/USD</v>
    <v>115</v>
    <v>116</v>
    <v>Finance</v>
    <v>117</v>
    <v>it-IT</v>
    <v>ave8h7</v>
    <v>268435456</v>
    <v>1</v>
    <v>Con tecnologia Refinitiv</v>
    <v>8.6510000000000007E-3</v>
    <v>9.5300000000000003E-3</v>
    <v>8.5929999999999999E-3</v>
    <v>Japanese Yen/US Dollar FX Cross Rate</v>
    <v>44617.916655092595</v>
    <v>8.6510000000000007E-3</v>
    <v>JPYUSD</v>
    <v>Coppia di valute</v>
    <v>JPY/USD</v>
    <v>USD</v>
    <v>JPY</v>
    <v>0</v>
    <v>0</v>
  </rv>
  <rv s="2">
    <v>716</v>
  </rv>
  <rv s="24">
    <v>113</v>
    <v>114</v>
    <v>KRW/USD</v>
    <v>115</v>
    <v>116</v>
    <v>Finance</v>
    <v>117</v>
    <v>it-IT</v>
    <v>avffww</v>
    <v>268435456</v>
    <v>1</v>
    <v>Con tecnologia Refinitiv</v>
    <v>8.3449999999999996E-4</v>
    <v>9.0689999999999998E-4</v>
    <v>8.2339999999999996E-4</v>
    <v>Korean Won/US Dollar FX Cross Rate</v>
    <v>44617.888645833336</v>
    <v>8.3449999999999996E-4</v>
    <v>KRWUSD</v>
    <v>Coppia di valute</v>
    <v>KRW/USD</v>
    <v>USD</v>
    <v>KRW</v>
    <v>-2.9999999999999997E-8</v>
    <v>-3.595E-5</v>
  </rv>
  <rv s="2">
    <v>718</v>
  </rv>
  <rv s="24">
    <v>113</v>
    <v>114</v>
    <v>MYR/USD</v>
    <v>115</v>
    <v>116</v>
    <v>Finance</v>
    <v>117</v>
    <v>it-IT</v>
    <v>avjdvh</v>
    <v>268435456</v>
    <v>1</v>
    <v>Con tecnologia Refinitiv</v>
    <v>0.23799999999999999</v>
    <v>0.2477</v>
    <v>0.23519999999999999</v>
    <v>Malaysian Ringgit/US Dollar FX Cross Rate</v>
    <v>44617.386145833334</v>
    <v>0.23799999999999999</v>
    <v>MYRUSD</v>
    <v>Coppia di valute</v>
    <v>MYR/USD</v>
    <v>USD</v>
    <v>MYR</v>
    <v>-1.0000000000000001E-5</v>
    <v>-4.2020000000000001E-5</v>
  </rv>
  <rv s="2">
    <v>720</v>
  </rv>
  <rv s="24">
    <v>113</v>
    <v>114</v>
    <v>PLN/USD</v>
    <v>115</v>
    <v>116</v>
    <v>Finance</v>
    <v>117</v>
    <v>it-IT</v>
    <v>avq2cw</v>
    <v>268435456</v>
    <v>1</v>
    <v>Con tecnologia Refinitiv</v>
    <v>0.2429</v>
    <v>0.2747</v>
    <v>0.2354</v>
    <v>Polish Zloty/US Dollar FX Cross Rate</v>
    <v>44617.916597222225</v>
    <v>0.2429</v>
    <v>PLNUSD</v>
    <v>Coppia di valute</v>
    <v>PLN/USD</v>
    <v>USD</v>
    <v>PLN</v>
    <v>0</v>
    <v>0</v>
  </rv>
  <rv s="2">
    <v>722</v>
  </rv>
  <rv s="25">
    <v>118</v>
    <v>119</v>
    <v>PHP/USD</v>
    <v>115</v>
    <v>120</v>
    <v>Finance</v>
    <v>117</v>
    <v>it-IT</v>
    <v>avpqqh</v>
    <v>268435456</v>
    <v>1</v>
    <v>Con tecnologia Refinitiv</v>
    <v>1.9539999999999998E-2</v>
    <v>1.9539999999999998E-2</v>
    <v>1.9539999999999998E-2</v>
    <v>2.102E-2</v>
    <v>1.9470000000000001E-2</v>
    <v>1.9369999999999998E-2</v>
    <v>Philippine Peso/US Dollar FX Cross Rate</v>
    <v>44621.735312500001</v>
    <v>1.9470000000000001E-2</v>
    <v>PHPUSD</v>
    <v>Coppia di valute</v>
    <v>PHP/USD</v>
    <v>USD</v>
    <v>PHP</v>
    <v>-6.4999999999999994E-5</v>
    <v>-3.3270000000000001E-3</v>
  </rv>
  <rv s="2">
    <v>724</v>
  </rv>
  <rv s="24">
    <v>113</v>
    <v>114</v>
    <v>RUB/USD</v>
    <v>115</v>
    <v>116</v>
    <v>Finance</v>
    <v>117</v>
    <v>it-IT</v>
    <v>avqy77</v>
    <v>268435456</v>
    <v>1</v>
    <v>Con tecnologia Refinitiv</v>
    <v>1.192E-2</v>
    <v>1.444E-2</v>
    <v>1.106E-2</v>
    <v>Russian Rouble/US Dollar FX Cross Rate</v>
    <v>44617.916539351849</v>
    <v>1.192E-2</v>
    <v>RUBUSD</v>
    <v>Coppia di valute</v>
    <v>RUB/USD</v>
    <v>USD</v>
    <v>RUB</v>
    <v>1.9999999999999999E-6</v>
    <v>1.6779999999999999E-4</v>
  </rv>
  <rv s="2">
    <v>726</v>
  </rv>
  <rv s="24">
    <v>113</v>
    <v>114</v>
    <v>SEK/USD</v>
    <v>115</v>
    <v>116</v>
    <v>Finance</v>
    <v>117</v>
    <v>it-IT</v>
    <v>avuw5r</v>
    <v>268435456</v>
    <v>1</v>
    <v>Con tecnologia Refinitiv</v>
    <v>0.10630000000000001</v>
    <v>0.12189999999999999</v>
    <v>0.1037</v>
    <v>Swedish Krona/US Dollar FX Cross Rate</v>
    <v>44617.916666666664</v>
    <v>0.10630000000000001</v>
    <v>SEKUSD</v>
    <v>Coppia di valute</v>
    <v>SEK/USD</v>
    <v>USD</v>
    <v>SEK</v>
    <v>0</v>
    <v>0</v>
  </rv>
  <rv s="2">
    <v>728</v>
  </rv>
  <rv s="24">
    <v>113</v>
    <v>114</v>
    <v>SGD/USD</v>
    <v>115</v>
    <v>116</v>
    <v>Finance</v>
    <v>117</v>
    <v>it-IT</v>
    <v>avte3m</v>
    <v>268435456</v>
    <v>1</v>
    <v>Con tecnologia Refinitiv</v>
    <v>0.73839999999999995</v>
    <v>0.75949999999999995</v>
    <v>0.72729999999999995</v>
    <v>Singapore Dollar/US Dollar FX Cross Rate</v>
    <v>44617.916550925926</v>
    <v>0.73839999999999995</v>
    <v>SGDUSD</v>
    <v>Coppia di valute</v>
    <v>SGD/USD</v>
    <v>USD</v>
    <v>SGD</v>
    <v>0</v>
    <v>0</v>
  </rv>
  <rv s="2">
    <v>730</v>
  </rv>
  <rv s="24">
    <v>113</v>
    <v>114</v>
    <v>THB/USD</v>
    <v>115</v>
    <v>116</v>
    <v>Finance</v>
    <v>117</v>
    <v>it-IT</v>
    <v>avw4lh</v>
    <v>268435456</v>
    <v>1</v>
    <v>Con tecnologia Refinitiv</v>
    <v>3.0800000000000001E-2</v>
    <v>3.3399999999999999E-2</v>
    <v>2.9399999999999999E-2</v>
    <v>Thai Baht/US Dollar FX Cross Rate</v>
    <v>44617.916412037041</v>
    <v>3.0800000000000001E-2</v>
    <v>THBUSD</v>
    <v>Coppia di valute</v>
    <v>THB/USD</v>
    <v>USD</v>
    <v>THB</v>
    <v>1.9999999999999999E-6</v>
    <v>6.4939999999999998E-5</v>
  </rv>
  <rv s="2">
    <v>732</v>
  </rv>
  <rv s="24">
    <v>113</v>
    <v>114</v>
    <v>TWD/USD</v>
    <v>115</v>
    <v>116</v>
    <v>Finance</v>
    <v>117</v>
    <v>it-IT</v>
    <v>avvidm</v>
    <v>268435456</v>
    <v>1</v>
    <v>Con tecnologia Refinitiv</v>
    <v>3.5720000000000002E-2</v>
    <v>3.653E-2</v>
    <v>3.483E-2</v>
    <v>Taiwan Dollar/US Dollar FX Cross Rate</v>
    <v>44617.916458333333</v>
    <v>3.5720000000000002E-2</v>
    <v>TWDUSD</v>
    <v>Coppia di valute</v>
    <v>TWD/USD</v>
    <v>USD</v>
    <v>TWD</v>
    <v>-1.9999999999999999E-6</v>
    <v>-5.5989999999999998E-5</v>
  </rv>
  <rv s="2">
    <v>734</v>
  </rv>
  <rv s="24">
    <v>113</v>
    <v>114</v>
    <v>ZAR/USD</v>
    <v>115</v>
    <v>116</v>
    <v>Finance</v>
    <v>117</v>
    <v>it-IT</v>
    <v>avtzbh</v>
    <v>268435456</v>
    <v>1</v>
    <v>Con tecnologia Refinitiv</v>
    <v>6.5989999999999993E-2</v>
    <v>7.4590000000000004E-2</v>
    <v>6.1069999999999999E-2</v>
    <v>South African Rand/US Dollar FX Cross Rate</v>
    <v>44617.916655092595</v>
    <v>6.5989999999999993E-2</v>
    <v>ZARUSD</v>
    <v>Coppia di valute</v>
    <v>ZAR/USD</v>
    <v>USD</v>
    <v>ZAR</v>
    <v>0</v>
    <v>0</v>
  </rv>
  <rv s="2">
    <v>736</v>
  </rv>
  <rv s="27">
    <v>124</v>
    <v>af8vrw</v>
    <v>Daily</v>
    <v>42734</v>
    <v>42736</v>
    <v>0</v>
    <v>1</v>
    <v>636186528000000000,637854628208144774,0</v>
    <v>0</v>
    <v>af8vrw</v>
    <v>XFRA:ECGF</v>
    <v>1</v>
  </rv>
  <rv s="27">
    <v>124</v>
    <v>af8vrw</v>
    <v>Daily</v>
    <v>43827</v>
    <v>43831</v>
    <v>0</v>
    <v>1</v>
    <v>637132608000000000,637854628302087522,0</v>
    <v>2</v>
    <v>af8vrw</v>
    <v>XFRA:ECGF</v>
    <v>3</v>
  </rv>
  <rv s="27">
    <v>124</v>
    <v>af8vrw</v>
    <v>Daily</v>
    <v>43462</v>
    <v>43466</v>
    <v>0</v>
    <v>1</v>
    <v>636815520000000000,637854628302002314,0</v>
    <v>0</v>
    <v>af8vrw</v>
    <v>XFRA:ECGF</v>
    <v>4</v>
  </rv>
  <rv s="27">
    <v>124</v>
    <v>af8vrw</v>
    <v>Daily</v>
    <v>43098</v>
    <v>43101</v>
    <v>0</v>
    <v>1</v>
    <v>636501024000000000,637854628392102440,0</v>
    <v>0</v>
    <v>af8vrw</v>
    <v>XFRA:ECGF</v>
    <v>5</v>
  </rv>
  <rv s="27">
    <v>125</v>
    <v>am43vh</v>
    <v>Daily</v>
    <v>42369</v>
    <v>42369</v>
    <v>0</v>
    <v>1</v>
    <v>635871168000000000,637854628208228157,0</v>
    <v>0</v>
    <v>am43vh</v>
    <v>XJSE:EXX</v>
    <v>6</v>
  </rv>
  <rv s="27">
    <v>125</v>
    <v>am43vh</v>
    <v>Daily</v>
    <v>43098</v>
    <v>43101</v>
    <v>0</v>
    <v>1</v>
    <v>636501024000000000,637854628208228157,0</v>
    <v>0</v>
    <v>am43vh</v>
    <v>XJSE:EXX</v>
    <v>7</v>
  </rv>
  <rv s="27">
    <v>125</v>
    <v>am43vh</v>
    <v>Daily</v>
    <v>44196</v>
    <v>44197</v>
    <v>0</v>
    <v>1</v>
    <v>637449696000000000,637854628208359805,0</v>
    <v>0</v>
    <v>am43vh</v>
    <v>XJSE:EXX</v>
    <v>8</v>
  </rv>
  <rv s="27">
    <v>125</v>
    <v>am43vh</v>
    <v>Daily</v>
    <v>43830</v>
    <v>43831</v>
    <v>0</v>
    <v>1</v>
    <v>637133472000000000,637854628301889201,0</v>
    <v>0</v>
    <v>am43vh</v>
    <v>XJSE:EXX</v>
    <v>9</v>
  </rv>
  <rv s="27">
    <v>125</v>
    <v>am43vh</v>
    <v>Daily</v>
    <v>43464</v>
    <v>43466</v>
    <v>0</v>
    <v>1</v>
    <v>636818112000000000,637854628301335166,0</v>
    <v>10</v>
    <v>am43vh</v>
    <v>XJSE:EXX</v>
    <v>11</v>
  </rv>
  <rv s="27">
    <v>125</v>
    <v>am43vh</v>
    <v>Daily</v>
    <v>42734</v>
    <v>42736</v>
    <v>0</v>
    <v>1</v>
    <v>636186528000000000,637854628301345121,0</v>
    <v>0</v>
    <v>am43vh</v>
    <v>XJSE:EXX</v>
    <v>12</v>
  </rv>
  <rv s="27">
    <v>126</v>
    <v>apmhtc</v>
    <v>Daily</v>
    <v>43827</v>
    <v>43831</v>
    <v>0</v>
    <v>1</v>
    <v>637132608000000000,637854628208084761,0</v>
    <v>2</v>
    <v>apmhtc</v>
    <v>BVMF:ENEV3</v>
    <v>13</v>
  </rv>
  <rv s="27">
    <v>126</v>
    <v>apmhtc</v>
    <v>Daily</v>
    <v>43097</v>
    <v>43101</v>
    <v>0</v>
    <v>1</v>
    <v>636500160000000000,637854628208214193,0</v>
    <v>0</v>
    <v>apmhtc</v>
    <v>BVMF:ENEV3</v>
    <v>14</v>
  </rv>
  <rv s="27">
    <v>126</v>
    <v>apmhtc</v>
    <v>Daily</v>
    <v>43462</v>
    <v>43466</v>
    <v>0</v>
    <v>1</v>
    <v>636815520000000000,637854628391999980,0</v>
    <v>0</v>
    <v>apmhtc</v>
    <v>BVMF:ENEV3</v>
    <v>15</v>
  </rv>
  <rv s="27">
    <v>127</v>
    <v>a1t2ur</v>
    <v>Daily</v>
    <v>43830</v>
    <v>43831</v>
    <v>0</v>
    <v>1</v>
    <v>637133472000000000,637854628301464678,0</v>
    <v>0</v>
    <v>a1t2ur</v>
    <v>XNYS:FLR</v>
    <v>16</v>
  </rv>
  <rv s="27">
    <v>127</v>
    <v>a1t2ur</v>
    <v>Daily</v>
    <v>43098</v>
    <v>43101</v>
    <v>0</v>
    <v>1</v>
    <v>636501024000000000,637854628302117384,0</v>
    <v>0</v>
    <v>a1t2ur</v>
    <v>XNYS:FLR</v>
    <v>17</v>
  </rv>
  <rv s="27">
    <v>127</v>
    <v>a1t2ur</v>
    <v>Daily</v>
    <v>44196</v>
    <v>44197</v>
    <v>0</v>
    <v>1</v>
    <v>637449696000000000,637854628391684274,0</v>
    <v>0</v>
    <v>a1t2ur</v>
    <v>XNYS:FLR</v>
    <v>18</v>
  </rv>
  <rv s="27">
    <v>127</v>
    <v>a1t2ur</v>
    <v>Daily</v>
    <v>43464</v>
    <v>43466</v>
    <v>0</v>
    <v>1</v>
    <v>636818112000000000,637854628392002876,0</v>
    <v>10</v>
    <v>a1t2ur</v>
    <v>XNYS:FLR</v>
    <v>19</v>
  </rv>
  <rv s="27">
    <v>127</v>
    <v>a1us77</v>
    <v>Daily</v>
    <v>43098</v>
    <v>43101</v>
    <v>0</v>
    <v>1</v>
    <v>636501024000000000,637854628208163502,0</v>
    <v>0</v>
    <v>a1us77</v>
    <v>XNYS:HNP</v>
    <v>20</v>
  </rv>
  <rv s="27">
    <v>127</v>
    <v>a1us77</v>
    <v>Daily</v>
    <v>42734</v>
    <v>42736</v>
    <v>0</v>
    <v>1</v>
    <v>636186528000000000,637854628208442275,0</v>
    <v>0</v>
    <v>a1us77</v>
    <v>XNYS:HNP</v>
    <v>21</v>
  </rv>
  <rv s="27">
    <v>127</v>
    <v>a1us77</v>
    <v>Daily</v>
    <v>43464</v>
    <v>43466</v>
    <v>0</v>
    <v>1</v>
    <v>636818112000000000,637854628301356167,0</v>
    <v>10</v>
    <v>a1us77</v>
    <v>XNYS:HNP</v>
    <v>22</v>
  </rv>
  <rv s="27">
    <v>127</v>
    <v>a1us77</v>
    <v>Daily</v>
    <v>44196</v>
    <v>44197</v>
    <v>0</v>
    <v>1</v>
    <v>637449696000000000,637854628391843508,0</v>
    <v>0</v>
    <v>a1us77</v>
    <v>XNYS:HNP</v>
    <v>23</v>
  </rv>
  <rv s="27">
    <v>127</v>
    <v>a1us77</v>
    <v>Daily</v>
    <v>43830</v>
    <v>43831</v>
    <v>0</v>
    <v>1</v>
    <v>637133472000000000,637854628392155177,0</v>
    <v>0</v>
    <v>a1us77</v>
    <v>XNYS:HNP</v>
    <v>24</v>
  </rv>
  <rv s="27">
    <v>128</v>
    <v>ah22pr</v>
    <v>Daily</v>
    <v>43830</v>
    <v>43831</v>
    <v>0</v>
    <v>1</v>
    <v>637133472000000000,637854628208087289,0</v>
    <v>0</v>
    <v>ah22pr</v>
    <v>XHKG:1088</v>
    <v>25</v>
  </rv>
  <rv s="27">
    <v>128</v>
    <v>ah22pr</v>
    <v>Daily</v>
    <v>42369</v>
    <v>42369</v>
    <v>0</v>
    <v>1</v>
    <v>635871168000000000,637854628208246588,0</v>
    <v>0</v>
    <v>ah22pr</v>
    <v>XHKG:1088</v>
    <v>26</v>
  </rv>
  <rv s="27">
    <v>128</v>
    <v>ah22pr</v>
    <v>Daily</v>
    <v>42734</v>
    <v>42736</v>
    <v>0</v>
    <v>1</v>
    <v>636186528000000000,637854628301378949,0</v>
    <v>0</v>
    <v>ah22pr</v>
    <v>XHKG:1088</v>
    <v>27</v>
  </rv>
  <rv s="27">
    <v>128</v>
    <v>ah22pr</v>
    <v>Daily</v>
    <v>43464</v>
    <v>43466</v>
    <v>0</v>
    <v>1</v>
    <v>636818112000000000,637854628301427574,0</v>
    <v>10</v>
    <v>ah22pr</v>
    <v>XHKG:1088</v>
    <v>28</v>
  </rv>
  <rv s="27">
    <v>128</v>
    <v>ah22pr</v>
    <v>Daily</v>
    <v>44196</v>
    <v>44197</v>
    <v>0</v>
    <v>1</v>
    <v>637449696000000000,637854628302110563,0</v>
    <v>0</v>
    <v>ah22pr</v>
    <v>XHKG:1088</v>
    <v>29</v>
  </rv>
  <rv s="27">
    <v>128</v>
    <v>ah22pr</v>
    <v>Daily</v>
    <v>43098</v>
    <v>43101</v>
    <v>0</v>
    <v>1</v>
    <v>636501024000000000,637854628391836344,0</v>
    <v>0</v>
    <v>ah22pr</v>
    <v>XHKG:1088</v>
    <v>30</v>
  </rv>
  <rv s="27">
    <v>125</v>
    <v>aodoww</v>
    <v>Daily</v>
    <v>44196</v>
    <v>44197</v>
    <v>0</v>
    <v>1</v>
    <v>637449696000000000,637854628207964769,0</v>
    <v>0</v>
    <v>aodoww</v>
    <v>XLON:SLE</v>
    <v>31</v>
  </rv>
  <rv s="27">
    <v>125</v>
    <v>aodoww</v>
    <v>Daily</v>
    <v>43830</v>
    <v>43830</v>
    <v>0</v>
    <v>1</v>
    <v>637133472000000000,637854628208253503,0</v>
    <v>0</v>
    <v>aodoww</v>
    <v>XLON:SLE</v>
    <v>32</v>
  </rv>
  <rv s="27">
    <v>125</v>
    <v>aodoww</v>
    <v>Daily</v>
    <v>42369</v>
    <v>42369</v>
    <v>0</v>
    <v>1</v>
    <v>635871168000000000,637854628301528200,0</v>
    <v>0</v>
    <v>aodoww</v>
    <v>XLON:SLE</v>
    <v>33</v>
  </rv>
  <rv s="27">
    <v>125</v>
    <v>aodoww</v>
    <v>Daily</v>
    <v>43464</v>
    <v>43466</v>
    <v>0</v>
    <v>1</v>
    <v>636818112000000000,637854628302143465,0</v>
    <v>10</v>
    <v>aodoww</v>
    <v>XLON:SLE</v>
    <v>34</v>
  </rv>
  <rv s="27">
    <v>125</v>
    <v>aodoww</v>
    <v>Daily</v>
    <v>42734</v>
    <v>42736</v>
    <v>0</v>
    <v>1</v>
    <v>636186528000000000,637854628392147697,0</v>
    <v>0</v>
    <v>aodoww</v>
    <v>XLON:SLE</v>
    <v>35</v>
  </rv>
  <rv s="27">
    <v>127</v>
    <v>a25sk2</v>
    <v>Daily</v>
    <v>44196</v>
    <v>44197</v>
    <v>0</v>
    <v>1</v>
    <v>637449696000000000,637854628208094998,0</v>
    <v>0</v>
    <v>a25sk2</v>
    <v>XNYS:WEC</v>
    <v>36</v>
  </rv>
  <rv s="27">
    <v>127</v>
    <v>a25sk2</v>
    <v>Daily</v>
    <v>43830</v>
    <v>43831</v>
    <v>0</v>
    <v>1</v>
    <v>637133472000000000,637854628208449039,0</v>
    <v>0</v>
    <v>a25sk2</v>
    <v>XNYS:WEC</v>
    <v>37</v>
  </rv>
  <rv s="27">
    <v>127</v>
    <v>a25sk2</v>
    <v>Daily</v>
    <v>43098</v>
    <v>43101</v>
    <v>0</v>
    <v>1</v>
    <v>636501024000000000,637854628391982962,0</v>
    <v>0</v>
    <v>a25sk2</v>
    <v>XNYS:WEC</v>
    <v>38</v>
  </rv>
  <rv s="27">
    <v>127</v>
    <v>a25sk2</v>
    <v>Daily</v>
    <v>43464</v>
    <v>43466</v>
    <v>0</v>
    <v>1</v>
    <v>636818112000000000,637854628391843577,0</v>
    <v>10</v>
    <v>a25sk2</v>
    <v>XNYS:WEC</v>
    <v>39</v>
  </rv>
  <rv s="27">
    <v>127</v>
    <v>a25sk2</v>
    <v>Daily</v>
    <v>42734</v>
    <v>42736</v>
    <v>0</v>
    <v>1</v>
    <v>636186528000000000,637854628392156099,0</v>
    <v>0</v>
    <v>a25sk2</v>
    <v>XNYS:WEC</v>
    <v>40</v>
  </rv>
  <rv s="27">
    <v>127</v>
    <v>a1mxkr</v>
    <v>Daily</v>
    <v>42369</v>
    <v>42369</v>
    <v>0</v>
    <v>1</v>
    <v>635871168000000000,637854628208226500,0</v>
    <v>0</v>
    <v>a1mxkr</v>
    <v>XNYS:AEE</v>
    <v>41</v>
  </rv>
  <rv s="27">
    <v>127</v>
    <v>a1mxkr</v>
    <v>Daily</v>
    <v>44196</v>
    <v>44197</v>
    <v>0</v>
    <v>1</v>
    <v>637449696000000000,637854628208326061,0</v>
    <v>0</v>
    <v>a1mxkr</v>
    <v>XNYS:AEE</v>
    <v>42</v>
  </rv>
  <rv s="27">
    <v>127</v>
    <v>a1mxkr</v>
    <v>Daily</v>
    <v>43098</v>
    <v>43101</v>
    <v>0</v>
    <v>1</v>
    <v>636501024000000000,637854628302133513,0</v>
    <v>0</v>
    <v>a1mxkr</v>
    <v>XNYS:AEE</v>
    <v>43</v>
  </rv>
  <rv s="27">
    <v>127</v>
    <v>a1mxkr</v>
    <v>Daily</v>
    <v>42734</v>
    <v>42737</v>
    <v>0</v>
    <v>1</v>
    <v>636186528000000000,637854628391687840,0</v>
    <v>0</v>
    <v>a1mxkr</v>
    <v>XNYS:AEE</v>
    <v>44</v>
  </rv>
  <rv s="27">
    <v>127</v>
    <v>a1mxkr</v>
    <v>Daily</v>
    <v>43464</v>
    <v>43466</v>
    <v>0</v>
    <v>1</v>
    <v>636818112000000000,637854628392100128,0</v>
    <v>10</v>
    <v>a1mxkr</v>
    <v>XNYS:AEE</v>
    <v>45</v>
  </rv>
  <rv s="27">
    <v>127</v>
    <v>a1mxkr</v>
    <v>Daily</v>
    <v>43830</v>
    <v>43831</v>
    <v>0</v>
    <v>1</v>
    <v>637133472000000000,637854628392165741,0</v>
    <v>0</v>
    <v>a1mxkr</v>
    <v>XNYS:AEE</v>
    <v>46</v>
  </rv>
  <rv s="27">
    <v>127</v>
    <v>a1zdlh</v>
    <v>Daily</v>
    <v>43098</v>
    <v>43101</v>
    <v>0</v>
    <v>1</v>
    <v>636501024000000000,637854628208216546,0</v>
    <v>0</v>
    <v>a1zdlh</v>
    <v>XNAS:OTTR</v>
    <v>47</v>
  </rv>
  <rv s="27">
    <v>127</v>
    <v>a1zdlh</v>
    <v>Daily</v>
    <v>43464</v>
    <v>43466</v>
    <v>0</v>
    <v>1</v>
    <v>636818112000000000,637854628208148599,0</v>
    <v>10</v>
    <v>a1zdlh</v>
    <v>XNAS:OTTR</v>
    <v>48</v>
  </rv>
  <rv s="27">
    <v>127</v>
    <v>a1zdlh</v>
    <v>Daily</v>
    <v>43830</v>
    <v>43831</v>
    <v>0</v>
    <v>1</v>
    <v>637133472000000000,637854628208437341,0</v>
    <v>0</v>
    <v>a1zdlh</v>
    <v>XNAS:OTTR</v>
    <v>49</v>
  </rv>
  <rv s="27">
    <v>127</v>
    <v>a1zdlh</v>
    <v>Daily</v>
    <v>44196</v>
    <v>44197</v>
    <v>0</v>
    <v>1</v>
    <v>637449696000000000,637854628302123554,0</v>
    <v>0</v>
    <v>a1zdlh</v>
    <v>XNAS:OTTR</v>
    <v>50</v>
  </rv>
  <rv s="27">
    <v>125</v>
    <v>ao69im</v>
    <v>Daily</v>
    <v>44196</v>
    <v>44197</v>
    <v>0</v>
    <v>1</v>
    <v>637449696000000000,637889437567870600,0</v>
    <v>0</v>
    <v>ao69im</v>
    <v>XLON:BA.</v>
    <v>51</v>
  </rv>
  <rv s="27">
    <v>125</v>
    <v>ao69im</v>
    <v>Daily</v>
    <v>43830</v>
    <v>43831</v>
    <v>0</v>
    <v>1</v>
    <v>637133472000000000,637889437561572802,0</v>
    <v>0</v>
    <v>ao69im</v>
    <v>XLON:BA.</v>
    <v>52</v>
  </rv>
  <rv s="27">
    <v>125</v>
    <v>ao69im</v>
    <v>Daily</v>
    <v>43464</v>
    <v>43466</v>
    <v>0</v>
    <v>1</v>
    <v>636818112000000000,637889437564684589,0</v>
    <v>10</v>
    <v>ao69im</v>
    <v>XLON:BA.</v>
    <v>53</v>
  </rv>
  <rv s="27">
    <v>125</v>
    <v>ao69im</v>
    <v>Daily</v>
    <v>43098</v>
    <v>43101</v>
    <v>0</v>
    <v>1</v>
    <v>636501024000000000,637889437563957780,0</v>
    <v>0</v>
    <v>ao69im</v>
    <v>XLON:BA.</v>
    <v>54</v>
  </rv>
  <rv s="27">
    <v>127</v>
    <v>a23rrw</v>
    <v>Daily</v>
    <v>44196</v>
    <v>44197</v>
    <v>0</v>
    <v>1</v>
    <v>637449696000000000,637854628302080018,0</v>
    <v>0</v>
    <v>a23rrw</v>
    <v>XNYS:SU</v>
    <v>55</v>
  </rv>
  <rv s="27">
    <v>127</v>
    <v>a1myk2</v>
    <v>Daily</v>
    <v>42734</v>
    <v>42736</v>
    <v>0</v>
    <v>1</v>
    <v>636186528000000000,637854628208151229,0</v>
    <v>0</v>
    <v>a1myk2</v>
    <v>XNYS:AES</v>
    <v>56</v>
  </rv>
  <rv s="27">
    <v>127</v>
    <v>a1myk2</v>
    <v>Daily</v>
    <v>43098</v>
    <v>43101</v>
    <v>0</v>
    <v>1</v>
    <v>636501024000000000,637854628208357479,0</v>
    <v>0</v>
    <v>a1myk2</v>
    <v>XNYS:AES</v>
    <v>57</v>
  </rv>
  <rv s="27">
    <v>127</v>
    <v>a1myk2</v>
    <v>Daily</v>
    <v>44196</v>
    <v>44197</v>
    <v>0</v>
    <v>1</v>
    <v>637449696000000000,637854628301873423,0</v>
    <v>0</v>
    <v>a1myk2</v>
    <v>XNYS:AES</v>
    <v>58</v>
  </rv>
  <rv s="27">
    <v>127</v>
    <v>a1myk2</v>
    <v>Daily</v>
    <v>43830</v>
    <v>43831</v>
    <v>0</v>
    <v>1</v>
    <v>637133472000000000,637854628391818030,0</v>
    <v>0</v>
    <v>a1myk2</v>
    <v>XNYS:AES</v>
    <v>59</v>
  </rv>
  <rv s="27">
    <v>127</v>
    <v>a1myk2</v>
    <v>Daily</v>
    <v>43464</v>
    <v>43466</v>
    <v>0</v>
    <v>1</v>
    <v>636818112000000000,637854628391678647,0</v>
    <v>10</v>
    <v>a1myk2</v>
    <v>XNYS:AES</v>
    <v>60</v>
  </rv>
  <rv s="27">
    <v>127</v>
    <v>a1myk2</v>
    <v>Daily</v>
    <v>42369</v>
    <v>42369</v>
    <v>0</v>
    <v>1</v>
    <v>635871168000000000,637854628392096804,0</v>
    <v>0</v>
    <v>a1myk2</v>
    <v>XNYS:AES</v>
    <v>61</v>
  </rv>
  <rv s="27">
    <v>127</v>
    <v>a1n9r7</v>
    <v>Daily</v>
    <v>42734</v>
    <v>42736</v>
    <v>0</v>
    <v>1</v>
    <v>636186528000000000,637854628208210017,0</v>
    <v>0</v>
    <v>a1n9r7</v>
    <v>XNYS:ALE</v>
    <v>62</v>
  </rv>
  <rv s="27">
    <v>127</v>
    <v>a1n9r7</v>
    <v>Daily</v>
    <v>44196</v>
    <v>44197</v>
    <v>0</v>
    <v>1</v>
    <v>637449696000000000,637854628301522474,0</v>
    <v>0</v>
    <v>a1n9r7</v>
    <v>XNYS:ALE</v>
    <v>63</v>
  </rv>
  <rv s="27">
    <v>127</v>
    <v>a1n9r7</v>
    <v>Daily</v>
    <v>43830</v>
    <v>43831</v>
    <v>0</v>
    <v>1</v>
    <v>637133472000000000,637854628302057698,0</v>
    <v>0</v>
    <v>a1n9r7</v>
    <v>XNYS:ALE</v>
    <v>64</v>
  </rv>
  <rv s="27">
    <v>127</v>
    <v>a1n9r7</v>
    <v>Daily</v>
    <v>43464</v>
    <v>43466</v>
    <v>0</v>
    <v>1</v>
    <v>636818112000000000,637854628391827245,0</v>
    <v>10</v>
    <v>a1n9r7</v>
    <v>XNYS:ALE</v>
    <v>65</v>
  </rv>
  <rv s="27">
    <v>127</v>
    <v>a1n9r7</v>
    <v>Daily</v>
    <v>42369</v>
    <v>42369</v>
    <v>0</v>
    <v>1</v>
    <v>635871168000000000,637854628391873028,0</v>
    <v>0</v>
    <v>a1n9r7</v>
    <v>XNYS:ALE</v>
    <v>66</v>
  </rv>
  <rv s="27">
    <v>127</v>
    <v>a1n9r7</v>
    <v>Daily</v>
    <v>43098</v>
    <v>43101</v>
    <v>0</v>
    <v>1</v>
    <v>636501024000000000,637854628392135868,0</v>
    <v>0</v>
    <v>a1n9r7</v>
    <v>XNYS:ALE</v>
    <v>67</v>
  </rv>
  <rv s="27">
    <v>127</v>
    <v>a1v9im</v>
    <v>Daily</v>
    <v>43098</v>
    <v>43101</v>
    <v>0</v>
    <v>1</v>
    <v>636501024000000000,637854628208365887,0</v>
    <v>0</v>
    <v>a1v9im</v>
    <v>XNYS:IDA</v>
    <v>68</v>
  </rv>
  <rv s="27">
    <v>127</v>
    <v>a1v9im</v>
    <v>Daily</v>
    <v>42734</v>
    <v>42736</v>
    <v>0</v>
    <v>1</v>
    <v>636186528000000000,637854628301364542,0</v>
    <v>0</v>
    <v>a1v9im</v>
    <v>XNYS:IDA</v>
    <v>69</v>
  </rv>
  <rv s="27">
    <v>127</v>
    <v>a1v9im</v>
    <v>Daily</v>
    <v>43464</v>
    <v>43466</v>
    <v>0</v>
    <v>1</v>
    <v>636818112000000000,637854628301358945,0</v>
    <v>10</v>
    <v>a1v9im</v>
    <v>XNYS:IDA</v>
    <v>70</v>
  </rv>
  <rv s="27">
    <v>127</v>
    <v>a1v9im</v>
    <v>Daily</v>
    <v>42369</v>
    <v>42369</v>
    <v>0</v>
    <v>1</v>
    <v>635871168000000000,637854628302041576,0</v>
    <v>0</v>
    <v>a1v9im</v>
    <v>XNYS:IDA</v>
    <v>71</v>
  </rv>
  <rv s="27">
    <v>127</v>
    <v>a1v9im</v>
    <v>Daily</v>
    <v>44196</v>
    <v>44197</v>
    <v>0</v>
    <v>1</v>
    <v>637449696000000000,637854628301991792,0</v>
    <v>0</v>
    <v>a1v9im</v>
    <v>XNYS:IDA</v>
    <v>72</v>
  </rv>
  <rv s="27">
    <v>127</v>
    <v>a1v9im</v>
    <v>Daily</v>
    <v>43830</v>
    <v>43831</v>
    <v>0</v>
    <v>1</v>
    <v>637133472000000000,637854628392155786,0</v>
    <v>0</v>
    <v>a1v9im</v>
    <v>XNYS:IDA</v>
    <v>73</v>
  </rv>
  <rv s="27">
    <v>128</v>
    <v>ah3dcw</v>
    <v>Daily</v>
    <v>43830</v>
    <v>43831</v>
    <v>0</v>
    <v>1</v>
    <v>637133472000000000,637854628302000370,0</v>
    <v>0</v>
    <v>ah3dcw</v>
    <v>XHKG:2</v>
    <v>74</v>
  </rv>
  <rv s="27">
    <v>128</v>
    <v>ah3dcw</v>
    <v>Daily</v>
    <v>43098</v>
    <v>43101</v>
    <v>0</v>
    <v>1</v>
    <v>636501024000000000,637854628391676036,0</v>
    <v>0</v>
    <v>ah3dcw</v>
    <v>XHKG:2</v>
    <v>75</v>
  </rv>
  <rv s="27">
    <v>128</v>
    <v>ah3dcw</v>
    <v>Daily</v>
    <v>44196</v>
    <v>44197</v>
    <v>0</v>
    <v>1</v>
    <v>637449696000000000,637854628391685993,0</v>
    <v>0</v>
    <v>ah3dcw</v>
    <v>XHKG:2</v>
    <v>76</v>
  </rv>
  <rv s="27">
    <v>128</v>
    <v>ah3dcw</v>
    <v>Daily</v>
    <v>42734</v>
    <v>42736</v>
    <v>0</v>
    <v>1</v>
    <v>636186528000000000,637854628391984678,0</v>
    <v>0</v>
    <v>ah3dcw</v>
    <v>XHKG:2</v>
    <v>77</v>
  </rv>
  <rv s="27">
    <v>128</v>
    <v>ah3dcw</v>
    <v>Daily</v>
    <v>43464</v>
    <v>43466</v>
    <v>0</v>
    <v>1</v>
    <v>636818112000000000,637854628391863072,0</v>
    <v>10</v>
    <v>ah3dcw</v>
    <v>XHKG:2</v>
    <v>78</v>
  </rv>
  <rv s="27">
    <v>129</v>
    <v>aqcw7w</v>
    <v>Daily</v>
    <v>42368</v>
    <v>42369</v>
    <v>0</v>
    <v>1</v>
    <v>635870304000000000,637854628208075077,0</v>
    <v>0</v>
    <v>aqcw7w</v>
    <v>XWAR:PGE</v>
    <v>79</v>
  </rv>
  <rv s="27">
    <v>129</v>
    <v>aqcw7w</v>
    <v>Daily</v>
    <v>43098</v>
    <v>43101</v>
    <v>0</v>
    <v>1</v>
    <v>636501024000000000,637854628208075077,0</v>
    <v>0</v>
    <v>aqcw7w</v>
    <v>XWAR:PGE</v>
    <v>80</v>
  </rv>
  <rv s="27">
    <v>129</v>
    <v>aqcw7w</v>
    <v>Daily</v>
    <v>42734</v>
    <v>42736</v>
    <v>0</v>
    <v>1</v>
    <v>636186528000000000,637854628301390576,0</v>
    <v>0</v>
    <v>aqcw7w</v>
    <v>XWAR:PGE</v>
    <v>81</v>
  </rv>
  <rv s="27">
    <v>127</v>
    <v>a1mybh</v>
    <v>Daily</v>
    <v>43830</v>
    <v>43831</v>
    <v>0</v>
    <v>1</v>
    <v>637133472000000000,637854628301856761,0</v>
    <v>0</v>
    <v>a1mybh</v>
    <v>XNAS:AEP</v>
    <v>82</v>
  </rv>
  <rv s="27">
    <v>127</v>
    <v>a1mybh</v>
    <v>Daily</v>
    <v>43464</v>
    <v>43466</v>
    <v>0</v>
    <v>1</v>
    <v>636818112000000000,637854628301348988,0</v>
    <v>10</v>
    <v>a1mybh</v>
    <v>XNAS:AEP</v>
    <v>83</v>
  </rv>
  <rv s="27">
    <v>127</v>
    <v>a1mybh</v>
    <v>Daily</v>
    <v>43098</v>
    <v>43101</v>
    <v>0</v>
    <v>1</v>
    <v>636501024000000000,637854628302113609,0</v>
    <v>0</v>
    <v>a1mybh</v>
    <v>XNAS:AEP</v>
    <v>84</v>
  </rv>
  <rv s="27">
    <v>127</v>
    <v>a1mybh</v>
    <v>Daily</v>
    <v>42734</v>
    <v>42736</v>
    <v>0</v>
    <v>1</v>
    <v>636186528000000000,637854628302011706,0</v>
    <v>0</v>
    <v>a1mybh</v>
    <v>XNAS:AEP</v>
    <v>85</v>
  </rv>
  <rv s="27">
    <v>127</v>
    <v>a1mybh</v>
    <v>Daily</v>
    <v>42369</v>
    <v>42369</v>
    <v>0</v>
    <v>1</v>
    <v>635871168000000000,637854628391841267,0</v>
    <v>0</v>
    <v>a1mybh</v>
    <v>XNAS:AEP</v>
    <v>86</v>
  </rv>
  <rv s="27">
    <v>127</v>
    <v>a1mybh</v>
    <v>Daily</v>
    <v>44196</v>
    <v>44197</v>
    <v>0</v>
    <v>1</v>
    <v>637449696000000000,637854628392147697,0</v>
    <v>0</v>
    <v>a1mybh</v>
    <v>XNAS:AEP</v>
    <v>87</v>
  </rv>
  <rv s="27">
    <v>130</v>
    <v>ahherw</v>
    <v>Daily</v>
    <v>42734</v>
    <v>42736</v>
    <v>0</v>
    <v>1</v>
    <v>636186528000000000,637854628208196198,0</v>
    <v>0</v>
    <v>ahherw</v>
    <v>XNSE:COALINDIA</v>
    <v>88</v>
  </rv>
  <rv s="27">
    <v>130</v>
    <v>ahherw</v>
    <v>Daily</v>
    <v>42369</v>
    <v>42369</v>
    <v>0</v>
    <v>1</v>
    <v>635871168000000000,637854628208260330,0</v>
    <v>0</v>
    <v>ahherw</v>
    <v>XNSE:COALINDIA</v>
    <v>89</v>
  </rv>
  <rv s="27">
    <v>127</v>
    <v>a1uozr</v>
    <v>Daily</v>
    <v>44196</v>
    <v>44197</v>
    <v>0</v>
    <v>1</v>
    <v>637449696000000000,637854628207951241,0</v>
    <v>0</v>
    <v>a1uozr</v>
    <v>XNYS:HII</v>
    <v>90</v>
  </rv>
  <rv s="27">
    <v>127</v>
    <v>a1uozr</v>
    <v>Daily</v>
    <v>43098</v>
    <v>43101</v>
    <v>0</v>
    <v>1</v>
    <v>636501024000000000,637854628302077561,0</v>
    <v>0</v>
    <v>a1uozr</v>
    <v>XNYS:HII</v>
    <v>91</v>
  </rv>
  <rv s="27">
    <v>127</v>
    <v>a1uozr</v>
    <v>Daily</v>
    <v>43830</v>
    <v>43831</v>
    <v>0</v>
    <v>1</v>
    <v>637133472000000000,637854628302007875,0</v>
    <v>0</v>
    <v>a1uozr</v>
    <v>XNYS:HII</v>
    <v>92</v>
  </rv>
  <rv s="27">
    <v>127</v>
    <v>a1uozr</v>
    <v>Daily</v>
    <v>43464</v>
    <v>43466</v>
    <v>0</v>
    <v>1</v>
    <v>636818112000000000,637854628302007875,0</v>
    <v>10</v>
    <v>a1uozr</v>
    <v>XNYS:HII</v>
    <v>93</v>
  </rv>
  <rv s="27">
    <v>128</v>
    <v>ah3v5r</v>
    <v>Daily</v>
    <v>44196</v>
    <v>44197</v>
    <v>0</v>
    <v>1</v>
    <v>637449696000000000,637854628208531761,0</v>
    <v>0</v>
    <v>ah3v5r</v>
    <v>XHKG:2638</v>
    <v>94</v>
  </rv>
  <rv s="27">
    <v>128</v>
    <v>ah3v5r</v>
    <v>Daily</v>
    <v>43465</v>
    <v>43466</v>
    <v>0</v>
    <v>1</v>
    <v>636818112000000000,637854628208447093,0</v>
    <v>0</v>
    <v>ah3v5r</v>
    <v>XHKG:2638</v>
    <v>95</v>
  </rv>
  <rv s="27">
    <v>128</v>
    <v>ah3v5r</v>
    <v>Daily</v>
    <v>43098</v>
    <v>43101</v>
    <v>0</v>
    <v>1</v>
    <v>636501024000000000,637854628302064777,0</v>
    <v>0</v>
    <v>ah3v5r</v>
    <v>XHKG:2638</v>
    <v>96</v>
  </rv>
  <rv s="27">
    <v>128</v>
    <v>ah3v5r</v>
    <v>Daily</v>
    <v>43830</v>
    <v>43831</v>
    <v>0</v>
    <v>1</v>
    <v>637133472000000000,637854628301995082,0</v>
    <v>0</v>
    <v>ah3v5r</v>
    <v>XHKG:2638</v>
    <v>97</v>
  </rv>
  <rv s="27">
    <v>124</v>
    <v>afit52</v>
    <v>Daily</v>
    <v>42368</v>
    <v>42369</v>
    <v>0</v>
    <v>1</v>
    <v>635870304000000000,637889437568865577,0</v>
    <v>0</v>
    <v>afit52</v>
    <v>XFRA:PU8</v>
    <v>98</v>
  </rv>
  <rv s="27">
    <v>124</v>
    <v>afit52</v>
    <v>Daily</v>
    <v>42734</v>
    <v>42736</v>
    <v>0</v>
    <v>1</v>
    <v>636186528000000000,637889437561687102,0</v>
    <v>0</v>
    <v>afit52</v>
    <v>XFRA:PU8</v>
    <v>99</v>
  </rv>
  <rv s="27">
    <v>124</v>
    <v>afit52</v>
    <v>Daily</v>
    <v>43098</v>
    <v>43101</v>
    <v>0</v>
    <v>1</v>
    <v>636501024000000000,637889437568331503,0</v>
    <v>0</v>
    <v>afit52</v>
    <v>XFRA:PU8</v>
    <v>100</v>
  </rv>
  <rv s="27">
    <v>128</v>
    <v>ah747w</v>
    <v>Daily</v>
    <v>43830</v>
    <v>43831</v>
    <v>0</v>
    <v>1</v>
    <v>637133472000000000,637854628208239886,0</v>
    <v>0</v>
    <v>ah747w</v>
    <v>XHKG:991</v>
    <v>101</v>
  </rv>
  <rv s="27">
    <v>128</v>
    <v>ah747w</v>
    <v>Daily</v>
    <v>43098</v>
    <v>43101</v>
    <v>0</v>
    <v>1</v>
    <v>636501024000000000,637854628207973853,0</v>
    <v>0</v>
    <v>ah747w</v>
    <v>XHKG:991</v>
    <v>102</v>
  </rv>
  <rv s="27">
    <v>128</v>
    <v>ah747w</v>
    <v>Daily</v>
    <v>43464</v>
    <v>43466</v>
    <v>0</v>
    <v>1</v>
    <v>636818112000000000,637854628208441790,0</v>
    <v>10</v>
    <v>ah747w</v>
    <v>XHKG:991</v>
    <v>103</v>
  </rv>
  <rv s="27">
    <v>128</v>
    <v>ah747w</v>
    <v>Daily</v>
    <v>44196</v>
    <v>44197</v>
    <v>0</v>
    <v>1</v>
    <v>637449696000000000,637854628302070063,0</v>
    <v>0</v>
    <v>ah747w</v>
    <v>XHKG:991</v>
    <v>104</v>
  </rv>
  <rv s="27">
    <v>128</v>
    <v>ah747w</v>
    <v>Daily</v>
    <v>42369</v>
    <v>42369</v>
    <v>0</v>
    <v>1</v>
    <v>635871168000000000,637854628391837199,0</v>
    <v>0</v>
    <v>ah747w</v>
    <v>XHKG:991</v>
    <v>105</v>
  </rv>
  <rv s="27">
    <v>128</v>
    <v>ah747w</v>
    <v>Daily</v>
    <v>42734</v>
    <v>42736</v>
    <v>0</v>
    <v>1</v>
    <v>636186528000000000,637854628391853115,0</v>
    <v>0</v>
    <v>ah747w</v>
    <v>XHKG:991</v>
    <v>106</v>
  </rv>
  <rv s="27">
    <v>131</v>
    <v>aaai27</v>
    <v>Daily</v>
    <v>43464</v>
    <v>43466</v>
    <v>0</v>
    <v>1</v>
    <v>636818112000000000,637854628208085717,0</v>
    <v>10</v>
    <v>aaai27</v>
    <v>XASX:WHC</v>
    <v>107</v>
  </rv>
  <rv s="27">
    <v>131</v>
    <v>aaai27</v>
    <v>Daily</v>
    <v>43830</v>
    <v>43831</v>
    <v>0</v>
    <v>1</v>
    <v>637133472000000000,637854628208225108,0</v>
    <v>0</v>
    <v>aaai27</v>
    <v>XASX:WHC</v>
    <v>108</v>
  </rv>
  <rv s="27">
    <v>131</v>
    <v>aaai27</v>
    <v>Daily</v>
    <v>42369</v>
    <v>42369</v>
    <v>0</v>
    <v>1</v>
    <v>635871168000000000,637854628208235059,0</v>
    <v>0</v>
    <v>aaai27</v>
    <v>XASX:WHC</v>
    <v>109</v>
  </rv>
  <rv s="27">
    <v>131</v>
    <v>aaai27</v>
    <v>Daily</v>
    <v>44196</v>
    <v>44197</v>
    <v>0</v>
    <v>1</v>
    <v>637449696000000000,637854628208257917,0</v>
    <v>0</v>
    <v>aaai27</v>
    <v>XASX:WHC</v>
    <v>110</v>
  </rv>
  <rv s="27">
    <v>131</v>
    <v>aaai27</v>
    <v>Daily</v>
    <v>43098</v>
    <v>43101</v>
    <v>0</v>
    <v>1</v>
    <v>636501024000000000,637854628302045854,0</v>
    <v>0</v>
    <v>aaai27</v>
    <v>XASX:WHC</v>
    <v>111</v>
  </rv>
  <rv s="27">
    <v>131</v>
    <v>aaai27</v>
    <v>Daily</v>
    <v>42734</v>
    <v>42736</v>
    <v>0</v>
    <v>1</v>
    <v>636186528000000000,637854628392149978,0</v>
    <v>0</v>
    <v>aaai27</v>
    <v>XASX:WHC</v>
    <v>112</v>
  </rv>
  <rv s="27">
    <v>128</v>
    <v>ah6mpr</v>
    <v>Daily</v>
    <v>42734</v>
    <v>42736</v>
    <v>0</v>
    <v>1</v>
    <v>636186528000000000,637854628301368999,0</v>
    <v>0</v>
    <v>ah6mpr</v>
    <v>XHKG:836</v>
    <v>113</v>
  </rv>
  <rv s="27">
    <v>128</v>
    <v>ah6mpr</v>
    <v>Daily</v>
    <v>43464</v>
    <v>43466</v>
    <v>0</v>
    <v>1</v>
    <v>636818112000000000,637854628301333973,0</v>
    <v>10</v>
    <v>ah6mpr</v>
    <v>XHKG:836</v>
    <v>114</v>
  </rv>
  <rv s="27">
    <v>128</v>
    <v>ah6mpr</v>
    <v>Daily</v>
    <v>43098</v>
    <v>43101</v>
    <v>0</v>
    <v>1</v>
    <v>636501024000000000,637854628301467400,0</v>
    <v>0</v>
    <v>ah6mpr</v>
    <v>XHKG:836</v>
    <v>115</v>
  </rv>
  <rv s="27">
    <v>128</v>
    <v>ah6mpr</v>
    <v>Daily</v>
    <v>42369</v>
    <v>42369</v>
    <v>0</v>
    <v>1</v>
    <v>635871168000000000,637854628302064777,0</v>
    <v>0</v>
    <v>ah6mpr</v>
    <v>XHKG:836</v>
    <v>116</v>
  </rv>
  <rv s="27">
    <v>128</v>
    <v>ah6mpr</v>
    <v>Daily</v>
    <v>43830</v>
    <v>43831</v>
    <v>0</v>
    <v>1</v>
    <v>637133472000000000,637854628302120515,0</v>
    <v>0</v>
    <v>ah6mpr</v>
    <v>XHKG:836</v>
    <v>117</v>
  </rv>
  <rv s="27">
    <v>128</v>
    <v>ah6mpr</v>
    <v>Daily</v>
    <v>44196</v>
    <v>44197</v>
    <v>0</v>
    <v>1</v>
    <v>637449696000000000,637854628302014996,0</v>
    <v>0</v>
    <v>ah6mpr</v>
    <v>XHKG:836</v>
    <v>118</v>
  </rv>
  <rv s="27">
    <v>128</v>
    <v>ah4qlh</v>
    <v>Daily</v>
    <v>44196</v>
    <v>44197</v>
    <v>0</v>
    <v>1</v>
    <v>637449696000000000,637854628208083739,0</v>
    <v>0</v>
    <v>ah4qlh</v>
    <v>XHKG:3948</v>
    <v>119</v>
  </rv>
  <rv s="27">
    <v>128</v>
    <v>ah4qlh</v>
    <v>Daily</v>
    <v>43464</v>
    <v>43466</v>
    <v>0</v>
    <v>1</v>
    <v>636818112000000000,637854628208153420,0</v>
    <v>10</v>
    <v>ah4qlh</v>
    <v>XHKG:3948</v>
    <v>120</v>
  </rv>
  <rv s="27">
    <v>128</v>
    <v>ah4qlh</v>
    <v>Daily</v>
    <v>43830</v>
    <v>43831</v>
    <v>0</v>
    <v>1</v>
    <v>637133472000000000,637854628208467009,0</v>
    <v>0</v>
    <v>ah4qlh</v>
    <v>XHKG:3948</v>
    <v>121</v>
  </rv>
  <rv s="27">
    <v>128</v>
    <v>ah4qlh</v>
    <v>Daily</v>
    <v>43098</v>
    <v>43101</v>
    <v>0</v>
    <v>1</v>
    <v>636501024000000000,637854628302005039,0</v>
    <v>0</v>
    <v>ah4qlh</v>
    <v>XHKG:3948</v>
    <v>122</v>
  </rv>
  <rv s="27">
    <v>128</v>
    <v>ah4qlh</v>
    <v>Daily</v>
    <v>42734</v>
    <v>42736</v>
    <v>0</v>
    <v>1</v>
    <v>636186528000000000,637854628302016153,0</v>
    <v>0</v>
    <v>ah4qlh</v>
    <v>XHKG:3948</v>
    <v>123</v>
  </rv>
  <rv s="27">
    <v>132</v>
    <v>adb4ur</v>
    <v>Daily</v>
    <v>44196</v>
    <v>44197</v>
    <v>0</v>
    <v>1</v>
    <v>637449696000000000,637854628208201007,0</v>
    <v>0</v>
    <v>adb4ur</v>
    <v>XSHE:000726</v>
    <v>124</v>
  </rv>
  <rv s="27">
    <v>132</v>
    <v>adb4ur</v>
    <v>Daily</v>
    <v>43464</v>
    <v>43467</v>
    <v>0</v>
    <v>1</v>
    <v>636819840000000000,637854628302068824,0</v>
    <v>125</v>
    <v>adb4ur</v>
    <v>XSHE:000726</v>
    <v>126</v>
  </rv>
  <rv s="27">
    <v>132</v>
    <v>adb4ur</v>
    <v>Daily</v>
    <v>43830</v>
    <v>43831</v>
    <v>0</v>
    <v>1</v>
    <v>637133472000000000,637854628392143328,0</v>
    <v>0</v>
    <v>adb4ur</v>
    <v>XSHE:000726</v>
    <v>127</v>
  </rv>
  <rv s="27">
    <v>133</v>
    <v>anaj9c</v>
    <v>Daily</v>
    <v>44196</v>
    <v>44197</v>
    <v>0</v>
    <v>1</v>
    <v>637449696000000000,637854628391851221,0</v>
    <v>0</v>
    <v>anaj9c</v>
    <v>XTAI:1326</v>
    <v>128</v>
  </rv>
  <rv s="27">
    <v>127</v>
    <v>a256im</v>
    <v>Daily</v>
    <v>44196</v>
    <v>44197</v>
    <v>0</v>
    <v>1</v>
    <v>637449696000000000,637854628301484591,0</v>
    <v>0</v>
    <v>a256im</v>
    <v>XNYS:VALE</v>
    <v>129</v>
  </rv>
  <rv s="27">
    <v>127</v>
    <v>a212r7</v>
    <v>Daily</v>
    <v>42369</v>
    <v>42369</v>
    <v>0</v>
    <v>1</v>
    <v>635871168000000000,637854628208220923,0</v>
    <v>0</v>
    <v>a212r7</v>
    <v>XNYS:PNM</v>
    <v>130</v>
  </rv>
  <rv s="27">
    <v>127</v>
    <v>a212r7</v>
    <v>Daily</v>
    <v>43830</v>
    <v>43831</v>
    <v>0</v>
    <v>1</v>
    <v>637133472000000000,637854628207976195,0</v>
    <v>0</v>
    <v>a212r7</v>
    <v>XNYS:PNM</v>
    <v>131</v>
  </rv>
  <rv s="27">
    <v>127</v>
    <v>a212r7</v>
    <v>Daily</v>
    <v>44196</v>
    <v>44197</v>
    <v>0</v>
    <v>1</v>
    <v>637449696000000000,637854628207976195,0</v>
    <v>0</v>
    <v>a212r7</v>
    <v>XNYS:PNM</v>
    <v>132</v>
  </rv>
  <rv s="27">
    <v>127</v>
    <v>a212r7</v>
    <v>Daily</v>
    <v>43098</v>
    <v>43101</v>
    <v>0</v>
    <v>1</v>
    <v>636501024000000000,637854628208523777,0</v>
    <v>0</v>
    <v>a212r7</v>
    <v>XNYS:PNM</v>
    <v>133</v>
  </rv>
  <rv s="27">
    <v>127</v>
    <v>a212r7</v>
    <v>Daily</v>
    <v>42734</v>
    <v>42736</v>
    <v>0</v>
    <v>1</v>
    <v>636186528000000000,637854628301351986,0</v>
    <v>0</v>
    <v>a212r7</v>
    <v>XNYS:PNM</v>
    <v>134</v>
  </rv>
  <rv s="27">
    <v>127</v>
    <v>a212r7</v>
    <v>Daily</v>
    <v>43464</v>
    <v>43466</v>
    <v>0</v>
    <v>1</v>
    <v>636818112000000000,637854628301361940,0</v>
    <v>10</v>
    <v>a212r7</v>
    <v>XNYS:PNM</v>
    <v>135</v>
  </rv>
  <rv s="27">
    <v>127</v>
    <v>a2ylh7</v>
    <v>Daily</v>
    <v>43830</v>
    <v>43831</v>
    <v>0</v>
    <v>1</v>
    <v>637133472000000000,637854628208074645,0</v>
    <v>0</v>
    <v>a2ylh7</v>
    <v>OTCM:TNABY</v>
    <v>136</v>
  </rv>
  <rv s="27">
    <v>127</v>
    <v>a2ylh7</v>
    <v>Daily</v>
    <v>42734</v>
    <v>42736</v>
    <v>0</v>
    <v>1</v>
    <v>636186528000000000,637854628391847155,0</v>
    <v>0</v>
    <v>a2ylh7</v>
    <v>OTCM:TNABY</v>
    <v>137</v>
  </rv>
  <rv s="27">
    <v>127</v>
    <v>a2ylh7</v>
    <v>Daily</v>
    <v>44196</v>
    <v>44197</v>
    <v>0</v>
    <v>1</v>
    <v>637449696000000000,637854628391994635,0</v>
    <v>0</v>
    <v>a2ylh7</v>
    <v>OTCM:TNABY</v>
    <v>138</v>
  </rv>
  <rv s="27">
    <v>127</v>
    <v>a2ylh7</v>
    <v>Daily</v>
    <v>43464</v>
    <v>43466</v>
    <v>0</v>
    <v>1</v>
    <v>636818112000000000,637854628392155785,0</v>
    <v>10</v>
    <v>a2ylh7</v>
    <v>OTCM:TNABY</v>
    <v>139</v>
  </rv>
  <rv s="27">
    <v>130</v>
    <v>ah857w</v>
    <v>Daily</v>
    <v>42369</v>
    <v>42369</v>
    <v>0</v>
    <v>1</v>
    <v>635871168000000000,637854628208076725,0</v>
    <v>0</v>
    <v>ah857w</v>
    <v>XBOM:500390</v>
    <v>140</v>
  </rv>
  <rv s="27">
    <v>130</v>
    <v>ah857w</v>
    <v>Daily</v>
    <v>42734</v>
    <v>42736</v>
    <v>0</v>
    <v>1</v>
    <v>636186528000000000,637854628208183414,0</v>
    <v>0</v>
    <v>ah857w</v>
    <v>XBOM:500390</v>
    <v>141</v>
  </rv>
  <rv s="27">
    <v>127</v>
    <v>ay4lu2</v>
    <v>Daily</v>
    <v>43830</v>
    <v>43831</v>
    <v>0</v>
    <v>1</v>
    <v>637133472000000000,637854628208107928,0</v>
    <v>0</v>
    <v>ay4lu2</v>
    <v>XNAS:XEL</v>
    <v>142</v>
  </rv>
  <rv s="27">
    <v>127</v>
    <v>ay4lu2</v>
    <v>Daily</v>
    <v>44196</v>
    <v>44197</v>
    <v>0</v>
    <v>1</v>
    <v>637449696000000000,637854628208215952,0</v>
    <v>0</v>
    <v>ay4lu2</v>
    <v>XNAS:XEL</v>
    <v>143</v>
  </rv>
  <rv s="27">
    <v>127</v>
    <v>ay4lu2</v>
    <v>Daily</v>
    <v>42734</v>
    <v>42736</v>
    <v>0</v>
    <v>1</v>
    <v>636186528000000000,637854628301525646,0</v>
    <v>0</v>
    <v>ay4lu2</v>
    <v>XNAS:XEL</v>
    <v>144</v>
  </rv>
  <rv s="27">
    <v>127</v>
    <v>ay4lu2</v>
    <v>Daily</v>
    <v>42369</v>
    <v>42369</v>
    <v>0</v>
    <v>1</v>
    <v>635871168000000000,637854628301436038,0</v>
    <v>0</v>
    <v>ay4lu2</v>
    <v>XNAS:XEL</v>
    <v>145</v>
  </rv>
  <rv s="27">
    <v>127</v>
    <v>ay4lu2</v>
    <v>Daily</v>
    <v>43098</v>
    <v>43101</v>
    <v>0</v>
    <v>1</v>
    <v>636501024000000000,637854628302079304,0</v>
    <v>0</v>
    <v>ay4lu2</v>
    <v>XNAS:XEL</v>
    <v>146</v>
  </rv>
  <rv s="27">
    <v>127</v>
    <v>ay4lu2</v>
    <v>Daily</v>
    <v>43464</v>
    <v>43466</v>
    <v>0</v>
    <v>1</v>
    <v>636818112000000000,637854628392087420,0</v>
    <v>10</v>
    <v>ay4lu2</v>
    <v>XNAS:XEL</v>
    <v>147</v>
  </rv>
  <rv s="27">
    <v>126</v>
    <v>apmsoc</v>
    <v>Daily</v>
    <v>43827</v>
    <v>43830</v>
    <v>0</v>
    <v>1</v>
    <v>637132608000000000,637854628302003550,0</v>
    <v>2</v>
    <v>apmsoc</v>
    <v>BVMF:JBSS3</v>
    <v>148</v>
  </rv>
  <rv s="27">
    <v>131</v>
    <v>aa87pr</v>
    <v>Daily</v>
    <v>42369</v>
    <v>42369</v>
    <v>0</v>
    <v>1</v>
    <v>635871168000000000,637854628207953936,0</v>
    <v>0</v>
    <v>aa87pr</v>
    <v>XASX:NHC</v>
    <v>149</v>
  </rv>
  <rv s="27">
    <v>131</v>
    <v>aa87pr</v>
    <v>Daily</v>
    <v>44196</v>
    <v>44197</v>
    <v>0</v>
    <v>1</v>
    <v>637449696000000000,637854628208349406,0</v>
    <v>0</v>
    <v>aa87pr</v>
    <v>XASX:NHC</v>
    <v>150</v>
  </rv>
  <rv s="27">
    <v>131</v>
    <v>aa87pr</v>
    <v>Daily</v>
    <v>42734</v>
    <v>42736</v>
    <v>0</v>
    <v>1</v>
    <v>636186528000000000,637854628301512520,0</v>
    <v>0</v>
    <v>aa87pr</v>
    <v>XASX:NHC</v>
    <v>151</v>
  </rv>
  <rv s="27">
    <v>131</v>
    <v>aa87pr</v>
    <v>Daily</v>
    <v>43098</v>
    <v>43101</v>
    <v>0</v>
    <v>1</v>
    <v>636501024000000000,637854628301868530,0</v>
    <v>0</v>
    <v>aa87pr</v>
    <v>XASX:NHC</v>
    <v>152</v>
  </rv>
  <rv s="27">
    <v>131</v>
    <v>aa87pr</v>
    <v>Daily</v>
    <v>43830</v>
    <v>43831</v>
    <v>0</v>
    <v>1</v>
    <v>637133472000000000,637854628301454302,0</v>
    <v>0</v>
    <v>aa87pr</v>
    <v>XASX:NHC</v>
    <v>153</v>
  </rv>
  <rv s="27">
    <v>131</v>
    <v>aa87pr</v>
    <v>Daily</v>
    <v>43464</v>
    <v>43466</v>
    <v>0</v>
    <v>1</v>
    <v>636818112000000000,637854628391695948,0</v>
    <v>10</v>
    <v>aa87pr</v>
    <v>XASX:NHC</v>
    <v>154</v>
  </rv>
  <rv s="27">
    <v>127</v>
    <v>a1rkp2</v>
    <v>Daily</v>
    <v>44196</v>
    <v>44197</v>
    <v>0</v>
    <v>1</v>
    <v>637449696000000000,637854628208084599,0</v>
    <v>0</v>
    <v>a1rkp2</v>
    <v>XNYS:EBR</v>
    <v>155</v>
  </rv>
  <rv s="27">
    <v>127</v>
    <v>a2hv3m</v>
    <v>Daily</v>
    <v>42733</v>
    <v>42736</v>
    <v>0</v>
    <v>1</v>
    <v>636185664000000000,637854628208077329,0</v>
    <v>0</v>
    <v>a2hv3m</v>
    <v>OTCM:GEBHY</v>
    <v>156</v>
  </rv>
  <rv s="27">
    <v>127</v>
    <v>a2hv3m</v>
    <v>Daily</v>
    <v>43830</v>
    <v>43831</v>
    <v>0</v>
    <v>1</v>
    <v>637133472000000000,637854628208097244,0</v>
    <v>0</v>
    <v>a2hv3m</v>
    <v>OTCM:GEBHY</v>
    <v>157</v>
  </rv>
  <rv s="27">
    <v>127</v>
    <v>a2hv3m</v>
    <v>Daily</v>
    <v>42368</v>
    <v>42369</v>
    <v>0</v>
    <v>1</v>
    <v>635870304000000000,637854628208551671,0</v>
    <v>0</v>
    <v>a2hv3m</v>
    <v>OTCM:GEBHY</v>
    <v>158</v>
  </rv>
  <rv s="27">
    <v>127</v>
    <v>a2hv3m</v>
    <v>Daily</v>
    <v>44196</v>
    <v>44197</v>
    <v>0</v>
    <v>1</v>
    <v>637449696000000000,637854628302050823,0</v>
    <v>0</v>
    <v>a2hv3m</v>
    <v>OTCM:GEBHY</v>
    <v>159</v>
  </rv>
  <rv s="27">
    <v>127</v>
    <v>a2hv3m</v>
    <v>Daily</v>
    <v>43098</v>
    <v>43101</v>
    <v>0</v>
    <v>1</v>
    <v>636501024000000000,637854628302050823,0</v>
    <v>0</v>
    <v>a2hv3m</v>
    <v>OTCM:GEBHY</v>
    <v>160</v>
  </rv>
  <rv s="27">
    <v>127</v>
    <v>a2hv3m</v>
    <v>Daily</v>
    <v>43464</v>
    <v>43466</v>
    <v>0</v>
    <v>1</v>
    <v>636818112000000000,637854628391826381,0</v>
    <v>10</v>
    <v>a2hv3m</v>
    <v>OTCM:GEBHY</v>
    <v>161</v>
  </rv>
  <rv s="27">
    <v>131</v>
    <v>aa4akr</v>
    <v>Daily</v>
    <v>44196</v>
    <v>44197</v>
    <v>0</v>
    <v>1</v>
    <v>637449696000000000,637854628301888440,0</v>
    <v>0</v>
    <v>aa4akr</v>
    <v>XASX:AGL</v>
    <v>162</v>
  </rv>
  <rv s="27">
    <v>130</v>
    <v>ahhwhw</v>
    <v>Daily</v>
    <v>42369</v>
    <v>42369</v>
    <v>0</v>
    <v>1</v>
    <v>635871168000000000,637854628208249846,0</v>
    <v>0</v>
    <v>ahhwhw</v>
    <v>XNSE:GMDCLTD</v>
    <v>163</v>
  </rv>
  <rv s="27">
    <v>130</v>
    <v>ahhwhw</v>
    <v>Daily</v>
    <v>43465</v>
    <v>43466</v>
    <v>0</v>
    <v>1</v>
    <v>636818976000000000,637854628208461702,0</v>
    <v>164</v>
    <v>ahhwhw</v>
    <v>XNSE:GMDCLTD</v>
    <v>165</v>
  </rv>
  <rv s="27">
    <v>130</v>
    <v>ahhwhw</v>
    <v>Daily</v>
    <v>42734</v>
    <v>42736</v>
    <v>0</v>
    <v>1</v>
    <v>636186528000000000,637854628392185664,0</v>
    <v>0</v>
    <v>ahhwhw</v>
    <v>XNSE:GMDCLTD</v>
    <v>166</v>
  </rv>
  <rv s="27">
    <v>127</v>
    <v>a1ypc7</v>
    <v>Daily</v>
    <v>44196</v>
    <v>44197</v>
    <v>0</v>
    <v>1</v>
    <v>637449696000000000,637854628208210964,0</v>
    <v>0</v>
    <v>a1ypc7</v>
    <v>XNYS:NRG</v>
    <v>167</v>
  </rv>
  <rv s="27">
    <v>127</v>
    <v>a1ypc7</v>
    <v>Daily</v>
    <v>42734</v>
    <v>42736</v>
    <v>0</v>
    <v>1</v>
    <v>636186528000000000,637854628208161191,0</v>
    <v>0</v>
    <v>a1ypc7</v>
    <v>XNYS:NRG</v>
    <v>168</v>
  </rv>
  <rv s="27">
    <v>127</v>
    <v>a1ypc7</v>
    <v>Daily</v>
    <v>43098</v>
    <v>43101</v>
    <v>0</v>
    <v>1</v>
    <v>636501024000000000,637854628208347523,0</v>
    <v>0</v>
    <v>a1ypc7</v>
    <v>XNYS:NRG</v>
    <v>169</v>
  </rv>
  <rv s="27">
    <v>127</v>
    <v>a1ypc7</v>
    <v>Daily</v>
    <v>43830</v>
    <v>43831</v>
    <v>0</v>
    <v>1</v>
    <v>637133472000000000,637854628391841335,0</v>
    <v>0</v>
    <v>a1ypc7</v>
    <v>XNYS:NRG</v>
    <v>170</v>
  </rv>
  <rv s="27">
    <v>127</v>
    <v>a1ypc7</v>
    <v>Daily</v>
    <v>43464</v>
    <v>43466</v>
    <v>0</v>
    <v>1</v>
    <v>636818112000000000,637854628392159923,0</v>
    <v>10</v>
    <v>a1ypc7</v>
    <v>XNYS:NRG</v>
    <v>171</v>
  </rv>
  <rv s="27">
    <v>130</v>
    <v>ah85gh</v>
    <v>Daily</v>
    <v>42369</v>
    <v>42369</v>
    <v>0</v>
    <v>1</v>
    <v>635871168000000000,637854628301639777,0</v>
    <v>0</v>
    <v>ah85gh</v>
    <v>XBOM:500400</v>
    <v>172</v>
  </rv>
  <rv s="27">
    <v>130</v>
    <v>ah85gh</v>
    <v>Daily</v>
    <v>42734</v>
    <v>42736</v>
    <v>0</v>
    <v>1</v>
    <v>636186528000000000,637854628301454713,0</v>
    <v>0</v>
    <v>ah85gh</v>
    <v>XBOM:500400</v>
    <v>173</v>
  </rv>
  <rv s="27">
    <v>127</v>
    <v>a1rcp2</v>
    <v>Daily</v>
    <v>43098</v>
    <v>43101</v>
    <v>0</v>
    <v>1</v>
    <v>636501024000000000,637854628208184597,0</v>
    <v>0</v>
    <v>a1rcp2</v>
    <v>XNYS:DTE</v>
    <v>174</v>
  </rv>
  <rv s="27">
    <v>127</v>
    <v>a1rcp2</v>
    <v>Daily</v>
    <v>44196</v>
    <v>44197</v>
    <v>0</v>
    <v>1</v>
    <v>637449696000000000,637854628301520269,0</v>
    <v>0</v>
    <v>a1rcp2</v>
    <v>XNYS:DTE</v>
    <v>175</v>
  </rv>
  <rv s="27">
    <v>127</v>
    <v>a1rcp2</v>
    <v>Daily</v>
    <v>43464</v>
    <v>43466</v>
    <v>0</v>
    <v>1</v>
    <v>636818112000000000,637854628391992918,0</v>
    <v>10</v>
    <v>a1rcp2</v>
    <v>XNYS:DTE</v>
    <v>176</v>
  </rv>
  <rv s="27">
    <v>127</v>
    <v>a1rcp2</v>
    <v>Daily</v>
    <v>42734</v>
    <v>42736</v>
    <v>0</v>
    <v>1</v>
    <v>636186528000000000,637854628392082528,0</v>
    <v>0</v>
    <v>a1rcp2</v>
    <v>XNYS:DTE</v>
    <v>177</v>
  </rv>
  <rv s="27">
    <v>127</v>
    <v>a1rcp2</v>
    <v>Daily</v>
    <v>42369</v>
    <v>42369</v>
    <v>0</v>
    <v>1</v>
    <v>635871168000000000,637854628392092483,0</v>
    <v>0</v>
    <v>a1rcp2</v>
    <v>XNYS:DTE</v>
    <v>178</v>
  </rv>
  <rv s="27">
    <v>127</v>
    <v>a1rcp2</v>
    <v>Daily</v>
    <v>43830</v>
    <v>43831</v>
    <v>0</v>
    <v>1</v>
    <v>637133472000000000,637854628392092483,0</v>
    <v>0</v>
    <v>a1rcp2</v>
    <v>XNYS:DTE</v>
    <v>179</v>
  </rv>
  <rv s="27">
    <v>127</v>
    <v>a1rdzr</v>
    <v>Daily</v>
    <v>43098</v>
    <v>43101</v>
    <v>0</v>
    <v>1</v>
    <v>636501024000000000,637854628208153547,0</v>
    <v>0</v>
    <v>a1rdzr</v>
    <v>XNYS:DUK</v>
    <v>180</v>
  </rv>
  <rv s="27">
    <v>127</v>
    <v>a1rdzr</v>
    <v>Daily</v>
    <v>43464</v>
    <v>43466</v>
    <v>0</v>
    <v>1</v>
    <v>636818112000000000,637854628208524754,0</v>
    <v>10</v>
    <v>a1rdzr</v>
    <v>XNYS:DUK</v>
    <v>181</v>
  </rv>
  <rv s="27">
    <v>127</v>
    <v>a1rdzr</v>
    <v>Daily</v>
    <v>43830</v>
    <v>43831</v>
    <v>0</v>
    <v>1</v>
    <v>637133472000000000,637854628208330031,0</v>
    <v>0</v>
    <v>a1rdzr</v>
    <v>XNYS:DUK</v>
    <v>182</v>
  </rv>
  <rv s="27">
    <v>127</v>
    <v>a1rdzr</v>
    <v>Daily</v>
    <v>42734</v>
    <v>42736</v>
    <v>0</v>
    <v>1</v>
    <v>636186528000000000,637854628302043143,0</v>
    <v>0</v>
    <v>a1rdzr</v>
    <v>XNYS:DUK</v>
    <v>183</v>
  </rv>
  <rv s="27">
    <v>127</v>
    <v>a1rdzr</v>
    <v>Daily</v>
    <v>44196</v>
    <v>44197</v>
    <v>0</v>
    <v>1</v>
    <v>637449696000000000,637854628302053097,0</v>
    <v>0</v>
    <v>a1rdzr</v>
    <v>XNYS:DUK</v>
    <v>184</v>
  </rv>
  <rv s="27">
    <v>127</v>
    <v>a1wgpr</v>
    <v>Daily</v>
    <v>43830</v>
    <v>43831</v>
    <v>0</v>
    <v>1</v>
    <v>637133472000000000,637854628301879242,0</v>
    <v>0</v>
    <v>a1wgpr</v>
    <v>XNYS:KEP</v>
    <v>185</v>
  </rv>
  <rv s="27">
    <v>127</v>
    <v>a1wgpr</v>
    <v>Daily</v>
    <v>44196</v>
    <v>44197</v>
    <v>0</v>
    <v>1</v>
    <v>637449696000000000,637854628301889201,0</v>
    <v>0</v>
    <v>a1wgpr</v>
    <v>XNYS:KEP</v>
    <v>186</v>
  </rv>
  <rv s="27">
    <v>127</v>
    <v>a1wgpr</v>
    <v>Daily</v>
    <v>43098</v>
    <v>43101</v>
    <v>0</v>
    <v>1</v>
    <v>636501024000000000,637854628391864150,0</v>
    <v>0</v>
    <v>a1wgpr</v>
    <v>XNYS:KEP</v>
    <v>187</v>
  </rv>
  <rv s="27">
    <v>127</v>
    <v>a1wgpr</v>
    <v>Daily</v>
    <v>43464</v>
    <v>43466</v>
    <v>0</v>
    <v>1</v>
    <v>636818112000000000,637854628392152881,0</v>
    <v>10</v>
    <v>a1wgpr</v>
    <v>XNYS:KEP</v>
    <v>188</v>
  </rv>
  <rv s="27">
    <v>128</v>
    <v>ah3rh7</v>
    <v>Daily</v>
    <v>42369</v>
    <v>42369</v>
    <v>0</v>
    <v>1</v>
    <v>635871168000000000,637854628208077159,0</v>
    <v>0</v>
    <v>ah3rh7</v>
    <v>XHKG:2380</v>
    <v>189</v>
  </rv>
  <rv s="27">
    <v>128</v>
    <v>ah3rh7</v>
    <v>Daily</v>
    <v>43830</v>
    <v>43831</v>
    <v>0</v>
    <v>1</v>
    <v>637133472000000000,637854628208087115,0</v>
    <v>0</v>
    <v>ah3rh7</v>
    <v>XHKG:2380</v>
    <v>190</v>
  </rv>
  <rv s="27">
    <v>128</v>
    <v>ah3rh7</v>
    <v>Daily</v>
    <v>43464</v>
    <v>43466</v>
    <v>0</v>
    <v>1</v>
    <v>636818112000000000,637854628301384457,0</v>
    <v>10</v>
    <v>ah3rh7</v>
    <v>XHKG:2380</v>
    <v>191</v>
  </rv>
  <rv s="27">
    <v>128</v>
    <v>ah3rh7</v>
    <v>Daily</v>
    <v>43098</v>
    <v>43101</v>
    <v>0</v>
    <v>1</v>
    <v>636501024000000000,637854628301984164,0</v>
    <v>0</v>
    <v>ah3rh7</v>
    <v>XHKG:2380</v>
    <v>192</v>
  </rv>
  <rv s="27">
    <v>128</v>
    <v>ah3rh7</v>
    <v>Daily</v>
    <v>42734</v>
    <v>42736</v>
    <v>0</v>
    <v>1</v>
    <v>636186528000000000,637854628392090171,0</v>
    <v>0</v>
    <v>ah3rh7</v>
    <v>XHKG:2380</v>
    <v>193</v>
  </rv>
  <rv s="27">
    <v>128</v>
    <v>ah3rh7</v>
    <v>Daily</v>
    <v>44196</v>
    <v>44197</v>
    <v>0</v>
    <v>1</v>
    <v>637449696000000000,637854628392100128,0</v>
    <v>0</v>
    <v>ah3rh7</v>
    <v>XHKG:2380</v>
    <v>194</v>
  </rv>
  <rv s="27">
    <v>134</v>
    <v>ab1cgh</v>
    <v>Daily</v>
    <v>42369</v>
    <v>42369</v>
    <v>0</v>
    <v>1</v>
    <v>635871168000000000,637854628208223987,0</v>
    <v>0</v>
    <v>ab1cgh</v>
    <v>XTSE:TA.PR.F</v>
    <v>195</v>
  </rv>
  <rv s="27">
    <v>134</v>
    <v>ab1cgh</v>
    <v>Daily</v>
    <v>43098</v>
    <v>43101</v>
    <v>0</v>
    <v>1</v>
    <v>636501024000000000,637854628208451748,0</v>
    <v>0</v>
    <v>ab1cgh</v>
    <v>XTSE:TA.PR.F</v>
    <v>196</v>
  </rv>
  <rv s="27">
    <v>134</v>
    <v>ab1cgh</v>
    <v>Daily</v>
    <v>44196</v>
    <v>44197</v>
    <v>0</v>
    <v>1</v>
    <v>637449696000000000,637854628302111424,0</v>
    <v>0</v>
    <v>ab1cgh</v>
    <v>XTSE:TA.PR.F</v>
    <v>197</v>
  </rv>
  <rv s="27">
    <v>134</v>
    <v>ab1cgh</v>
    <v>Daily</v>
    <v>42734</v>
    <v>42736</v>
    <v>0</v>
    <v>1</v>
    <v>636186528000000000,637854628392165742,0</v>
    <v>0</v>
    <v>ab1cgh</v>
    <v>XTSE:TA.PR.F</v>
    <v>198</v>
  </rv>
  <rv s="27">
    <v>134</v>
    <v>ab1cgh</v>
    <v>Daily</v>
    <v>43464</v>
    <v>43466</v>
    <v>0</v>
    <v>1</v>
    <v>636818112000000000,637854628392175697,0</v>
    <v>10</v>
    <v>ab1cgh</v>
    <v>XTSE:TA.PR.F</v>
    <v>199</v>
  </rv>
  <rv s="27">
    <v>130</v>
    <v>ahj8rw</v>
    <v>Daily</v>
    <v>42369</v>
    <v>42369</v>
    <v>0</v>
    <v>1</v>
    <v>635871168000000000,637854628208219972,0</v>
    <v>0</v>
    <v>ahj8rw</v>
    <v>XNSE:NTPC</v>
    <v>200</v>
  </rv>
  <rv s="27">
    <v>130</v>
    <v>ahj8rw</v>
    <v>Daily</v>
    <v>42734</v>
    <v>42736</v>
    <v>0</v>
    <v>1</v>
    <v>636186528000000000,637854628392155785,0</v>
    <v>0</v>
    <v>ahj8rw</v>
    <v>XNSE:NTPC</v>
    <v>201</v>
  </rv>
  <rv s="27">
    <v>134</v>
    <v>bq4g2w</v>
    <v>Daily</v>
    <v>44196</v>
    <v>44197</v>
    <v>0</v>
    <v>1</v>
    <v>637449696000000000,637854628208543703,0</v>
    <v>0</v>
    <v>bq4g2w</v>
    <v>XTSE:CPX.PR.K</v>
    <v>202</v>
  </rv>
  <rv s="27">
    <v>134</v>
    <v>bq4g2w</v>
    <v>Daily</v>
    <v>43830</v>
    <v>43831</v>
    <v>0</v>
    <v>1</v>
    <v>637133472000000000,637854628208277831,0</v>
    <v>0</v>
    <v>bq4g2w</v>
    <v>XTSE:CPX.PR.K</v>
    <v>203</v>
  </rv>
  <rv s="27">
    <v>130</v>
    <v>ahhdh7</v>
    <v>Daily</v>
    <v>42734</v>
    <v>42736</v>
    <v>0</v>
    <v>1</v>
    <v>636186528000000000,637854628392010591,0</v>
    <v>0</v>
    <v>ahhdh7</v>
    <v>XNSE:CESC</v>
    <v>204</v>
  </rv>
  <rv s="27">
    <v>127</v>
    <v>a1xjww</v>
    <v>Daily</v>
    <v>44196</v>
    <v>44197</v>
    <v>0</v>
    <v>1</v>
    <v>637449696000000000,637854628208104953,0</v>
    <v>0</v>
    <v>a1xjww</v>
    <v>XNAS:MGEE</v>
    <v>205</v>
  </rv>
  <rv s="27">
    <v>127</v>
    <v>a1xjww</v>
    <v>Daily</v>
    <v>42369</v>
    <v>42369</v>
    <v>0</v>
    <v>1</v>
    <v>635871168000000000,637854628208244337,0</v>
    <v>0</v>
    <v>a1xjww</v>
    <v>XNAS:MGEE</v>
    <v>206</v>
  </rv>
  <rv s="27">
    <v>127</v>
    <v>a1xjww</v>
    <v>Daily</v>
    <v>42734</v>
    <v>42736</v>
    <v>0</v>
    <v>1</v>
    <v>636186528000000000,637854628301370663,0</v>
    <v>0</v>
    <v>a1xjww</v>
    <v>XNAS:MGEE</v>
    <v>207</v>
  </rv>
  <rv s="27">
    <v>127</v>
    <v>a1xjww</v>
    <v>Daily</v>
    <v>43830</v>
    <v>43831</v>
    <v>0</v>
    <v>1</v>
    <v>637133472000000000,637854628302097481,0</v>
    <v>0</v>
    <v>a1xjww</v>
    <v>XNAS:MGEE</v>
    <v>208</v>
  </rv>
  <rv s="27">
    <v>127</v>
    <v>a1xjww</v>
    <v>Daily</v>
    <v>43464</v>
    <v>43466</v>
    <v>0</v>
    <v>1</v>
    <v>636818112000000000,637854628391694232,0</v>
    <v>10</v>
    <v>a1xjww</v>
    <v>XNAS:MGEE</v>
    <v>209</v>
  </rv>
  <rv s="27">
    <v>127</v>
    <v>a1xjww</v>
    <v>Daily</v>
    <v>43098</v>
    <v>43101</v>
    <v>0</v>
    <v>1</v>
    <v>636501024000000000,637854628392166056,0</v>
    <v>0</v>
    <v>a1xjww</v>
    <v>XNAS:MGEE</v>
    <v>210</v>
  </rv>
  <rv s="27">
    <v>127</v>
    <v>a1vi6h</v>
    <v>Daily</v>
    <v>44196</v>
    <v>44197</v>
    <v>0</v>
    <v>1</v>
    <v>637449696000000000,637854628301992365,0</v>
    <v>0</v>
    <v>a1vi6h</v>
    <v>XNYS:IMO</v>
    <v>211</v>
  </rv>
  <rv s="27">
    <v>135</v>
    <v>ajotkr</v>
    <v>Daily</v>
    <v>42368</v>
    <v>42369</v>
    <v>0</v>
    <v>1</v>
    <v>635870304000000000,637854628207966242,0</v>
    <v>0</v>
    <v>ajotkr</v>
    <v>XKRX:047050</v>
    <v>212</v>
  </rv>
  <rv s="27">
    <v>135</v>
    <v>ajotkr</v>
    <v>Daily</v>
    <v>42733</v>
    <v>42736</v>
    <v>0</v>
    <v>1</v>
    <v>636185664000000000,637854628208337566,0</v>
    <v>0</v>
    <v>ajotkr</v>
    <v>XKRX:047050</v>
    <v>213</v>
  </rv>
  <rv s="27">
    <v>130</v>
    <v>ahe9kr</v>
    <v>Daily</v>
    <v>42734</v>
    <v>42736</v>
    <v>0</v>
    <v>1</v>
    <v>636186528000000000,637854628301440821,0</v>
    <v>0</v>
    <v>ahe9kr</v>
    <v>XBOM:532939</v>
    <v>214</v>
  </rv>
  <rv s="27">
    <v>130</v>
    <v>ahe9kr</v>
    <v>Daily</v>
    <v>42369</v>
    <v>42369</v>
    <v>0</v>
    <v>1</v>
    <v>635871168000000000,637854628391827965,0</v>
    <v>0</v>
    <v>ahe9kr</v>
    <v>XBOM:532939</v>
    <v>215</v>
  </rv>
  <rv s="27">
    <v>130</v>
    <v>ah81dm</v>
    <v>Daily</v>
    <v>42369</v>
    <v>42369</v>
    <v>0</v>
    <v>1</v>
    <v>635871168000000000,637854628208263459,0</v>
    <v>0</v>
    <v>ah81dm</v>
    <v>XBOM:500295</v>
    <v>216</v>
  </rv>
  <rv s="27">
    <v>130</v>
    <v>ah81dm</v>
    <v>Daily</v>
    <v>42734</v>
    <v>42736</v>
    <v>0</v>
    <v>1</v>
    <v>636186528000000000,637854628301368902,0</v>
    <v>0</v>
    <v>ah81dm</v>
    <v>XBOM:500295</v>
    <v>217</v>
  </rv>
  <rv s="27">
    <v>127</v>
    <v>a1x1mw</v>
    <v>Daily</v>
    <v>43464</v>
    <v>43466</v>
    <v>0</v>
    <v>1</v>
    <v>636818112000000000,637854628208523659,0</v>
    <v>10</v>
    <v>a1x1mw</v>
    <v>XNAS:LNT</v>
    <v>218</v>
  </rv>
  <rv s="27">
    <v>127</v>
    <v>a1x1mw</v>
    <v>Daily</v>
    <v>44196</v>
    <v>44197</v>
    <v>0</v>
    <v>1</v>
    <v>637449696000000000,637854628208304623,0</v>
    <v>0</v>
    <v>a1x1mw</v>
    <v>XNAS:LNT</v>
    <v>219</v>
  </rv>
  <rv s="27">
    <v>127</v>
    <v>a1x1mw</v>
    <v>Daily</v>
    <v>43830</v>
    <v>43831</v>
    <v>0</v>
    <v>1</v>
    <v>637133472000000000,637854628301996868,0</v>
    <v>0</v>
    <v>a1x1mw</v>
    <v>XNAS:LNT</v>
    <v>220</v>
  </rv>
  <rv s="27">
    <v>129</v>
    <v>aqclim</v>
    <v>Daily</v>
    <v>42368</v>
    <v>42369</v>
    <v>0</v>
    <v>1</v>
    <v>635870304000000000,637854628208196806,0</v>
    <v>0</v>
    <v>aqclim</v>
    <v>XWAR:LWB</v>
    <v>221</v>
  </rv>
  <rv s="27">
    <v>129</v>
    <v>aqclim</v>
    <v>Daily</v>
    <v>42734</v>
    <v>42736</v>
    <v>0</v>
    <v>1</v>
    <v>636186528000000000,637854628302006202,0</v>
    <v>0</v>
    <v>aqclim</v>
    <v>XWAR:LWB</v>
    <v>222</v>
  </rv>
  <rv s="27">
    <v>127</v>
    <v>a2kqz2</v>
    <v>Daily</v>
    <v>42369</v>
    <v>42369</v>
    <v>0</v>
    <v>1</v>
    <v>635871168000000000,637854628208088016,0</v>
    <v>0</v>
    <v>a2kqz2</v>
    <v>OTCM:IJJP</v>
    <v>223</v>
  </rv>
  <rv s="27">
    <v>127</v>
    <v>a2kqz2</v>
    <v>Daily</v>
    <v>43830</v>
    <v>43831</v>
    <v>0</v>
    <v>1</v>
    <v>637133472000000000,637854628208516138,0</v>
    <v>0</v>
    <v>a2kqz2</v>
    <v>OTCM:IJJP</v>
    <v>224</v>
  </rv>
  <rv s="27">
    <v>127</v>
    <v>a2kqz2</v>
    <v>Daily</v>
    <v>43098</v>
    <v>43101</v>
    <v>0</v>
    <v>1</v>
    <v>636501024000000000,637854628301348618,0</v>
    <v>0</v>
    <v>a2kqz2</v>
    <v>OTCM:IJJP</v>
    <v>225</v>
  </rv>
  <rv s="27">
    <v>127</v>
    <v>a2kqz2</v>
    <v>Daily</v>
    <v>42734</v>
    <v>42736</v>
    <v>0</v>
    <v>1</v>
    <v>636186528000000000,637854628302013503,0</v>
    <v>0</v>
    <v>a2kqz2</v>
    <v>OTCM:IJJP</v>
    <v>226</v>
  </rv>
  <rv s="27">
    <v>127</v>
    <v>a2kqz2</v>
    <v>Daily</v>
    <v>44196</v>
    <v>44197</v>
    <v>0</v>
    <v>1</v>
    <v>637449696000000000,637854628391685611,0</v>
    <v>0</v>
    <v>a2kqz2</v>
    <v>OTCM:IJJP</v>
    <v>227</v>
  </rv>
  <rv s="27">
    <v>129</v>
    <v>aqcg27</v>
    <v>Daily</v>
    <v>42368</v>
    <v>42369</v>
    <v>0</v>
    <v>1</v>
    <v>635870304000000000,637854628302063045,0</v>
    <v>0</v>
    <v>aqcg27</v>
    <v>XWAR:JSW</v>
    <v>228</v>
  </rv>
  <rv s="27">
    <v>129</v>
    <v>aqcg27</v>
    <v>Daily</v>
    <v>42734</v>
    <v>42736</v>
    <v>0</v>
    <v>1</v>
    <v>636186528000000000,637854628392175095,0</v>
    <v>0</v>
    <v>aqcg27</v>
    <v>XWAR:JSW</v>
    <v>229</v>
  </rv>
  <rv s="27">
    <v>133</v>
    <v>anbfa2</v>
    <v>Daily</v>
    <v>44196</v>
    <v>44197</v>
    <v>0</v>
    <v>1</v>
    <v>637449696000000000,637854628208345979,0</v>
    <v>0</v>
    <v>anbfa2</v>
    <v>XTAI:2603</v>
    <v>144</v>
  </rv>
  <rv s="27">
    <v>133</v>
    <v>anbfa2</v>
    <v>Daily</v>
    <v>43098</v>
    <v>43101</v>
    <v>0</v>
    <v>1</v>
    <v>636501024000000000,637854628208355938,0</v>
    <v>0</v>
    <v>anbfa2</v>
    <v>XTAI:2603</v>
    <v>230</v>
  </rv>
  <rv s="27">
    <v>133</v>
    <v>anbfa2</v>
    <v>Daily</v>
    <v>43830</v>
    <v>43831</v>
    <v>0</v>
    <v>1</v>
    <v>637133472000000000,637854628301339032,0</v>
    <v>0</v>
    <v>anbfa2</v>
    <v>XTAI:2603</v>
    <v>231</v>
  </rv>
  <rv s="27">
    <v>127</v>
    <v>a1squ2</v>
    <v>Daily</v>
    <v>43830</v>
    <v>43831</v>
    <v>0</v>
    <v>1</v>
    <v>637133472000000000,637854628207965277,0</v>
    <v>0</v>
    <v>a1squ2</v>
    <v>XNYS:FE</v>
    <v>232</v>
  </rv>
  <rv s="27">
    <v>127</v>
    <v>a1squ2</v>
    <v>Daily</v>
    <v>44196</v>
    <v>44197</v>
    <v>0</v>
    <v>1</v>
    <v>637449696000000000,637854628301524467,0</v>
    <v>0</v>
    <v>a1squ2</v>
    <v>XNYS:FE</v>
    <v>233</v>
  </rv>
  <rv s="27">
    <v>127</v>
    <v>a1squ2</v>
    <v>Daily</v>
    <v>43098</v>
    <v>43101</v>
    <v>0</v>
    <v>1</v>
    <v>636501024000000000,637854628302115225,0</v>
    <v>0</v>
    <v>a1squ2</v>
    <v>XNYS:FE</v>
    <v>234</v>
  </rv>
  <rv s="27">
    <v>127</v>
    <v>a1squ2</v>
    <v>Daily</v>
    <v>42369</v>
    <v>42369</v>
    <v>0</v>
    <v>1</v>
    <v>635871168000000000,637854628301991594,0</v>
    <v>0</v>
    <v>a1squ2</v>
    <v>XNYS:FE</v>
    <v>235</v>
  </rv>
  <rv s="27">
    <v>127</v>
    <v>a1squ2</v>
    <v>Daily</v>
    <v>43464</v>
    <v>43466</v>
    <v>0</v>
    <v>1</v>
    <v>636818112000000000,637854628391826489,0</v>
    <v>10</v>
    <v>a1squ2</v>
    <v>XNYS:FE</v>
    <v>167</v>
  </rv>
  <rv s="27">
    <v>127</v>
    <v>a1squ2</v>
    <v>Daily</v>
    <v>42734</v>
    <v>42736</v>
    <v>0</v>
    <v>1</v>
    <v>636186528000000000,637854628391999980,0</v>
    <v>0</v>
    <v>a1squ2</v>
    <v>XNYS:FE</v>
    <v>236</v>
  </rv>
  <rv s="27">
    <v>136</v>
    <v>acyvmw</v>
    <v>Daily</v>
    <v>43098</v>
    <v>43101</v>
    <v>0</v>
    <v>1</v>
    <v>636501024000000000,637854628208225108,0</v>
    <v>0</v>
    <v>acyvmw</v>
    <v>XSGO:AESANDES</v>
    <v>237</v>
  </rv>
  <rv s="27">
    <v>136</v>
    <v>acyvmw</v>
    <v>Daily</v>
    <v>42734</v>
    <v>42736</v>
    <v>0</v>
    <v>1</v>
    <v>636186528000000000,637854628301853505,0</v>
    <v>0</v>
    <v>acyvmw</v>
    <v>XSGO:AESANDES</v>
    <v>238</v>
  </rv>
  <rv s="27">
    <v>136</v>
    <v>acyvmw</v>
    <v>Daily</v>
    <v>43828</v>
    <v>43831</v>
    <v>0</v>
    <v>1</v>
    <v>637132608000000000,637854628301996071,0</v>
    <v>10</v>
    <v>acyvmw</v>
    <v>XSGO:AESANDES</v>
    <v>239</v>
  </rv>
  <rv s="27">
    <v>128</v>
    <v>addu52</v>
    <v>Daily</v>
    <v>43830</v>
    <v>43831</v>
    <v>0</v>
    <v>1</v>
    <v>637133472000000000,637854628301335246,0</v>
    <v>0</v>
    <v>addu52</v>
    <v>XSHE:200539</v>
    <v>240</v>
  </rv>
  <rv s="27">
    <v>128</v>
    <v>addu52</v>
    <v>Daily</v>
    <v>42734</v>
    <v>42736</v>
    <v>0</v>
    <v>1</v>
    <v>636186528000000000,637854628302117646,0</v>
    <v>0</v>
    <v>addu52</v>
    <v>XSHE:200539</v>
    <v>241</v>
  </rv>
  <rv s="27">
    <v>128</v>
    <v>addu52</v>
    <v>Daily</v>
    <v>43098</v>
    <v>43101</v>
    <v>0</v>
    <v>1</v>
    <v>636501024000000000,637854628302042134,0</v>
    <v>0</v>
    <v>addu52</v>
    <v>XSHE:200539</v>
    <v>242</v>
  </rv>
  <rv s="27">
    <v>128</v>
    <v>addu52</v>
    <v>Daily</v>
    <v>44196</v>
    <v>44197</v>
    <v>0</v>
    <v>1</v>
    <v>637449696000000000,637854628391992918,0</v>
    <v>0</v>
    <v>addu52</v>
    <v>XSHE:200539</v>
    <v>243</v>
  </rv>
  <rv s="27">
    <v>127</v>
    <v>aw21cw</v>
    <v>Daily</v>
    <v>43098</v>
    <v>43101</v>
    <v>0</v>
    <v>1</v>
    <v>636501024000000000,637854628208256543,0</v>
    <v>0</v>
    <v>aw21cw</v>
    <v>XNYS:CEIX</v>
    <v>244</v>
  </rv>
  <rv s="27">
    <v>127</v>
    <v>aw21cw</v>
    <v>Daily</v>
    <v>44196</v>
    <v>44197</v>
    <v>0</v>
    <v>1</v>
    <v>637449696000000000,637854628301518370,0</v>
    <v>0</v>
    <v>aw21cw</v>
    <v>XNYS:CEIX</v>
    <v>245</v>
  </rv>
  <rv s="27">
    <v>127</v>
    <v>aw21cw</v>
    <v>Daily</v>
    <v>43830</v>
    <v>43831</v>
    <v>0</v>
    <v>1</v>
    <v>637133472000000000,637854628301855700,0</v>
    <v>0</v>
    <v>aw21cw</v>
    <v>XNYS:CEIX</v>
    <v>246</v>
  </rv>
  <rv s="27">
    <v>127</v>
    <v>aw21cw</v>
    <v>Daily</v>
    <v>43464</v>
    <v>43466</v>
    <v>0</v>
    <v>1</v>
    <v>636818112000000000,637854628302070728,0</v>
    <v>10</v>
    <v>aw21cw</v>
    <v>XNYS:CEIX</v>
    <v>247</v>
  </rv>
  <rv s="27">
    <v>133</v>
    <v>anakk2</v>
    <v>Daily</v>
    <v>44196</v>
    <v>44197</v>
    <v>0</v>
    <v>1</v>
    <v>637449696000000000,637854628392152226,0</v>
    <v>0</v>
    <v>anakk2</v>
    <v>XTAI:1434</v>
    <v>248</v>
  </rv>
  <rv s="27">
    <v>128</v>
    <v>ah5sf2</v>
    <v>Daily</v>
    <v>43098</v>
    <v>43101</v>
    <v>0</v>
    <v>1</v>
    <v>636501024000000000,637854628208528705,0</v>
    <v>0</v>
    <v>ah5sf2</v>
    <v>XHKG:763</v>
    <v>249</v>
  </rv>
  <rv s="27">
    <v>128</v>
    <v>ah5sf2</v>
    <v>Daily</v>
    <v>42734</v>
    <v>42736</v>
    <v>0</v>
    <v>1</v>
    <v>636186528000000000,637854628301510311,0</v>
    <v>0</v>
    <v>ah5sf2</v>
    <v>XHKG:763</v>
    <v>250</v>
  </rv>
  <rv s="27">
    <v>128</v>
    <v>ah5sf2</v>
    <v>Daily</v>
    <v>44196</v>
    <v>44197</v>
    <v>0</v>
    <v>1</v>
    <v>637449696000000000,637854628301345205,0</v>
    <v>0</v>
    <v>ah5sf2</v>
    <v>XHKG:763</v>
    <v>251</v>
  </rv>
  <rv s="27">
    <v>128</v>
    <v>ah5sf2</v>
    <v>Daily</v>
    <v>43830</v>
    <v>43830</v>
    <v>0</v>
    <v>1</v>
    <v>637133472000000000,637854628301992365,0</v>
    <v>0</v>
    <v>ah5sf2</v>
    <v>XHKG:763</v>
    <v>252</v>
  </rv>
  <rv s="27">
    <v>128</v>
    <v>ah5sf2</v>
    <v>Daily</v>
    <v>42369</v>
    <v>42369</v>
    <v>0</v>
    <v>1</v>
    <v>635871168000000000,637854628391853074,0</v>
    <v>0</v>
    <v>ah5sf2</v>
    <v>XHKG:763</v>
    <v>253</v>
  </rv>
  <rv s="27">
    <v>128</v>
    <v>ah5sf2</v>
    <v>Daily</v>
    <v>43464</v>
    <v>43466</v>
    <v>0</v>
    <v>1</v>
    <v>636818112000000000,637854628391684274,0</v>
    <v>10</v>
    <v>ah5sf2</v>
    <v>XHKG:763</v>
    <v>254</v>
  </rv>
  <rv s="27">
    <v>124</v>
    <v>afh7k2</v>
    <v>Daily</v>
    <v>43098</v>
    <v>43101</v>
    <v>0</v>
    <v>1</v>
    <v>636501024000000000,637854628391691334,0</v>
    <v>0</v>
    <v>afh7k2</v>
    <v>XFRA:NYVU</v>
    <v>255</v>
  </rv>
  <rv s="27">
    <v>127</v>
    <v>a1zxoc</v>
    <v>Daily</v>
    <v>43098</v>
    <v>43101</v>
    <v>0</v>
    <v>1</v>
    <v>636501024000000000,637854628208085585,0</v>
    <v>0</v>
    <v>a1zxoc</v>
    <v>XNYS:PKX</v>
    <v>256</v>
  </rv>
  <rv s="27">
    <v>127</v>
    <v>a1zxoc</v>
    <v>Daily</v>
    <v>42369</v>
    <v>42369</v>
    <v>0</v>
    <v>1</v>
    <v>635871168000000000,637854628208095541,0</v>
    <v>0</v>
    <v>a1zxoc</v>
    <v>XNYS:PKX</v>
    <v>257</v>
  </rv>
  <rv s="27">
    <v>127</v>
    <v>a1zxoc</v>
    <v>Daily</v>
    <v>44196</v>
    <v>44197</v>
    <v>0</v>
    <v>1</v>
    <v>637449696000000000,637854628208170651,0</v>
    <v>0</v>
    <v>a1zxoc</v>
    <v>XNYS:PKX</v>
    <v>258</v>
  </rv>
  <rv s="27">
    <v>127</v>
    <v>a1zxoc</v>
    <v>Daily</v>
    <v>43830</v>
    <v>43831</v>
    <v>0</v>
    <v>1</v>
    <v>637133472000000000,637854628301879242,0</v>
    <v>0</v>
    <v>a1zxoc</v>
    <v>XNYS:PKX</v>
    <v>259</v>
  </rv>
  <rv s="27">
    <v>127</v>
    <v>a1zxoc</v>
    <v>Daily</v>
    <v>42734</v>
    <v>42736</v>
    <v>0</v>
    <v>1</v>
    <v>636186528000000000,637854628301345121,0</v>
    <v>0</v>
    <v>a1zxoc</v>
    <v>XNYS:PKX</v>
    <v>260</v>
  </rv>
  <rv s="27">
    <v>127</v>
    <v>a1zxoc</v>
    <v>Daily</v>
    <v>43464</v>
    <v>43466</v>
    <v>0</v>
    <v>1</v>
    <v>636818112000000000,637854628392085746,0</v>
    <v>10</v>
    <v>a1zxoc</v>
    <v>XNYS:PKX</v>
    <v>261</v>
  </rv>
  <rv s="27">
    <v>127</v>
    <v>a1q1w7</v>
    <v>Daily</v>
    <v>44196</v>
    <v>44197</v>
    <v>0</v>
    <v>1</v>
    <v>637449696000000000,637854628208532637,0</v>
    <v>0</v>
    <v>a1q1w7</v>
    <v>XNYS:CNQ</v>
    <v>262</v>
  </rv>
  <rv s="27">
    <v>127</v>
    <v>a23lnm</v>
    <v>Daily</v>
    <v>44196</v>
    <v>44197</v>
    <v>0</v>
    <v>1</v>
    <v>637449696000000000,637854628207959237,0</v>
    <v>0</v>
    <v>a23lnm</v>
    <v>XNYS:SSL</v>
    <v>263</v>
  </rv>
  <rv s="27">
    <v>127</v>
    <v>a23lnm</v>
    <v>Daily</v>
    <v>43098</v>
    <v>43101</v>
    <v>0</v>
    <v>1</v>
    <v>636501024000000000,637854628208143493,0</v>
    <v>0</v>
    <v>a23lnm</v>
    <v>XNYS:SSL</v>
    <v>264</v>
  </rv>
  <rv s="27">
    <v>127</v>
    <v>a23lnm</v>
    <v>Daily</v>
    <v>43464</v>
    <v>43466</v>
    <v>0</v>
    <v>1</v>
    <v>636818112000000000,637854628208531761,0</v>
    <v>10</v>
    <v>a23lnm</v>
    <v>XNYS:SSL</v>
    <v>265</v>
  </rv>
  <rv s="27">
    <v>127</v>
    <v>a23lnm</v>
    <v>Daily</v>
    <v>42734</v>
    <v>42736</v>
    <v>0</v>
    <v>1</v>
    <v>636186528000000000,637854628208457053,0</v>
    <v>0</v>
    <v>a23lnm</v>
    <v>XNYS:SSL</v>
    <v>266</v>
  </rv>
  <rv s="27">
    <v>127</v>
    <v>a23lnm</v>
    <v>Daily</v>
    <v>42369</v>
    <v>42369</v>
    <v>0</v>
    <v>1</v>
    <v>635871168000000000,637854628301447489,0</v>
    <v>0</v>
    <v>a23lnm</v>
    <v>XNYS:SSL</v>
    <v>267</v>
  </rv>
  <rv s="27">
    <v>127</v>
    <v>a23lnm</v>
    <v>Daily</v>
    <v>43830</v>
    <v>43831</v>
    <v>0</v>
    <v>1</v>
    <v>637133472000000000,637854628301986285,0</v>
    <v>0</v>
    <v>a23lnm</v>
    <v>XNYS:SSL</v>
    <v>268</v>
  </rv>
  <rv s="27">
    <v>127</v>
    <v>b17tur</v>
    <v>Daily</v>
    <v>43464</v>
    <v>43466</v>
    <v>0</v>
    <v>1</v>
    <v>636818112000000000,637854628208469341,0</v>
    <v>10</v>
    <v>b17tur</v>
    <v>XNYS:EVRG</v>
    <v>269</v>
  </rv>
  <rv s="27">
    <v>127</v>
    <v>b17tur</v>
    <v>Daily</v>
    <v>43830</v>
    <v>43831</v>
    <v>0</v>
    <v>1</v>
    <v>637133472000000000,637854628391844237,0</v>
    <v>0</v>
    <v>b17tur</v>
    <v>XNYS:EVRG</v>
    <v>270</v>
  </rv>
  <rv s="27">
    <v>127</v>
    <v>b17tur</v>
    <v>Daily</v>
    <v>44196</v>
    <v>44197</v>
    <v>0</v>
    <v>1</v>
    <v>637449696000000000,637854628391854180,0</v>
    <v>0</v>
    <v>b17tur</v>
    <v>XNYS:EVRG</v>
    <v>271</v>
  </rv>
  <rv s="27">
    <v>127</v>
    <v>a1qkim</v>
    <v>Daily</v>
    <v>44196</v>
    <v>44197</v>
    <v>0</v>
    <v>1</v>
    <v>637449696000000000,637854628207971526,0</v>
    <v>0</v>
    <v>a1qkim</v>
    <v>XNYS:CVE</v>
    <v>272</v>
  </rv>
</rvData>
</file>

<file path=xl/richData/rdrichvaluestructure.xml><?xml version="1.0" encoding="utf-8"?>
<rvStructures xmlns="http://schemas.microsoft.com/office/spreadsheetml/2017/richdata" count="28">
  <s t="_hyperlink">
    <k n="Address" t="s"/>
    <k n="Text" t="s"/>
  </s>
  <s t="_linkedentitycore">
    <k n="_CanonicalPropertyNames" t="spb"/>
    <k n="_Display" t="spb"/>
    <k n="_DisplayString" t="s"/>
    <k n="_Flags" t="spb"/>
    <k n="_Format" t="spb"/>
    <k n="_Icon" t="s"/>
    <k n="_SubLabel" t="spb"/>
    <k n="%EntityCulture" t="s"/>
    <k n="%EntityId" t="s"/>
    <k n="%EntityServiceId"/>
    <k n="%IsRefreshable" t="b"/>
    <k n="%ProviderInfo" t="s"/>
    <k n="Anno costituita"/>
    <k n="Apri"/>
    <k n="Azioni in circolazione"/>
    <k n="Beta"/>
    <k n="Cambia (orario prolungato)"/>
    <k n="Cambia % (orario prolungato)"/>
    <k n="Capitalizzazione di mercato"/>
    <k n="Chiusura precedente"/>
    <k n="Descrizione" t="s"/>
    <k n="Dipendenti"/>
    <k n="Exchange" t="s"/>
    <k n="ExchangeID" t="s"/>
    <k n="LearnMoreOnLink" t="r"/>
    <k n="Massimo"/>
    <k n="Massimo in 52 settimane"/>
    <k n="Minimo"/>
    <k n="Minimo di 52 settimane"/>
    <k n="Nome" t="s"/>
    <k n="Nome ufficiale" t="s"/>
    <k n="Orario ultima transazione"/>
    <k n="P/U"/>
    <k n="Prezzo"/>
    <k n="Prezzo (orario esteso)"/>
    <k n="Sede centrale" t="s"/>
    <k n="Settore" t="s"/>
    <k n="Simbolo azionario" t="s"/>
    <k n="Simbolo dell'azione" t="s"/>
    <k n="Tipo strumento" t="s"/>
    <k n="UniqueName" t="s"/>
    <k n="Valuta" t="s"/>
    <k n="Variazione"/>
    <k n="Variazione (%)"/>
    <k n="Volume"/>
    <k n="Volume medio"/>
  </s>
  <s t="_linkedentity">
    <k n="%cvi" t="r"/>
  </s>
  <s t="_linkedentitycore">
    <k n="_CanonicalPropertyNames" t="spb"/>
    <k n="_Display" t="spb"/>
    <k n="_DisplayString" t="s"/>
    <k n="_Flags" t="spb"/>
    <k n="_Format" t="spb"/>
    <k n="_Icon" t="s"/>
    <k n="_SubLabel" t="spb"/>
    <k n="%EntityCulture" t="s"/>
    <k n="%EntityId" t="s"/>
    <k n="%EntityServiceId"/>
    <k n="%IsRefreshable" t="b"/>
    <k n="%ProviderInfo" t="s"/>
    <k n="Anno costituita"/>
    <k n="Apri"/>
    <k n="Azioni in circolazione"/>
    <k n="Beta"/>
    <k n="Capitalizzazione di mercato"/>
    <k n="Chiusura precedente"/>
    <k n="Descrizione" t="s"/>
    <k n="Dipendenti"/>
    <k n="Exchange" t="s"/>
    <k n="ExchangeID" t="s"/>
    <k n="LearnMoreOnLink" t="r"/>
    <k n="Massimo"/>
    <k n="Massimo in 52 settimane"/>
    <k n="Minimo"/>
    <k n="Minimo di 52 settimane"/>
    <k n="Nome" t="s"/>
    <k n="Nome ufficiale" t="s"/>
    <k n="Orario ultima transazione"/>
    <k n="Prezzo"/>
    <k n="Sede centrale" t="s"/>
    <k n="Settore" t="s"/>
    <k n="Simbolo azionario" t="s"/>
    <k n="Simbolo dell'azione" t="s"/>
    <k n="Tipo strumento" t="s"/>
    <k n="UniqueName" t="s"/>
    <k n="Valuta" t="s"/>
    <k n="Variazione"/>
    <k n="Variazione (%)"/>
    <k n="Volume"/>
  </s>
  <s t="_linkedentitycore">
    <k n="_CanonicalPropertyNames" t="spb"/>
    <k n="_Display" t="spb"/>
    <k n="_DisplayString" t="s"/>
    <k n="_Flags" t="spb"/>
    <k n="_Format" t="spb"/>
    <k n="_Icon" t="s"/>
    <k n="_SubLabel" t="spb"/>
    <k n="%EntityCulture" t="s"/>
    <k n="%EntityId" t="s"/>
    <k n="%EntityServiceId"/>
    <k n="%IsRefreshable" t="b"/>
    <k n="%ProviderInfo" t="s"/>
    <k n="Anno costituita"/>
    <k n="Apri"/>
    <k n="Azioni in circolazione"/>
    <k n="Beta"/>
    <k n="Capitalizzazione di mercato"/>
    <k n="Chiusura precedente"/>
    <k n="Descrizione" t="s"/>
    <k n="Dipendenti"/>
    <k n="Exchange" t="s"/>
    <k n="ExchangeID" t="s"/>
    <k n="LearnMoreOnLink" t="r"/>
    <k n="Massimo"/>
    <k n="Massimo in 52 settimane"/>
    <k n="Minimo"/>
    <k n="Minimo di 52 settimane"/>
    <k n="Nome" t="s"/>
    <k n="Nome ufficiale" t="s"/>
    <k n="Orario ultima transazione"/>
    <k n="P/U"/>
    <k n="Prezzo"/>
    <k n="Sede centrale" t="s"/>
    <k n="Settore" t="s"/>
    <k n="Simbolo azionario" t="s"/>
    <k n="Simbolo dell'azione" t="s"/>
    <k n="Tipo strumento" t="s"/>
    <k n="UniqueName" t="s"/>
    <k n="Valuta" t="s"/>
    <k n="Variazione"/>
    <k n="Variazione (%)"/>
    <k n="Volume"/>
  </s>
  <s t="_linkedentitycore">
    <k n="_CanonicalPropertyNames" t="spb"/>
    <k n="_Display" t="spb"/>
    <k n="_DisplayString" t="s"/>
    <k n="_Flags" t="spb"/>
    <k n="_Format" t="spb"/>
    <k n="_Icon" t="s"/>
    <k n="_SubLabel" t="spb"/>
    <k n="%EntityCulture" t="s"/>
    <k n="%EntityId" t="s"/>
    <k n="%EntityServiceId"/>
    <k n="%IsRefreshable" t="b"/>
    <k n="%ProviderInfo" t="s"/>
    <k n="Anno costituita"/>
    <k n="Apri"/>
    <k n="Azioni in circolazione"/>
    <k n="Beta"/>
    <k n="Capitalizzazione di mercato"/>
    <k n="Chiusura precedente"/>
    <k n="Descrizione" t="s"/>
    <k n="Dipendenti"/>
    <k n="Exchange" t="s"/>
    <k n="ExchangeID" t="s"/>
    <k n="LearnMoreOnLink" t="r"/>
    <k n="Massimo"/>
    <k n="Massimo in 52 settimane"/>
    <k n="Minimo"/>
    <k n="Minimo di 52 settimane"/>
    <k n="Nome" t="s"/>
    <k n="Nome ufficiale" t="s"/>
    <k n="Orario ultima transazione"/>
    <k n="P/U"/>
    <k n="Prezzo"/>
    <k n="Sede centrale" t="s"/>
    <k n="Settore" t="s"/>
    <k n="Simbolo azionario" t="s"/>
    <k n="Simbolo dell'azione" t="s"/>
    <k n="Tipo strumento" t="s"/>
    <k n="UniqueName" t="s"/>
    <k n="Valuta" t="s"/>
    <k n="Variazione"/>
    <k n="Variazione (%)"/>
    <k n="Volume"/>
    <k n="Volume medio"/>
  </s>
  <s t="_linkedentitycore">
    <k n="_CanonicalPropertyNames" t="spb"/>
    <k n="_Display" t="spb"/>
    <k n="_DisplayString" t="s"/>
    <k n="_Flags" t="spb"/>
    <k n="_Format" t="spb"/>
    <k n="_Icon" t="s"/>
    <k n="_SubLabel" t="spb"/>
    <k n="%EntityCulture" t="s"/>
    <k n="%EntityId" t="s"/>
    <k n="%EntityServiceId"/>
    <k n="%IsRefreshable" t="b"/>
    <k n="%ProviderInfo" t="s"/>
    <k n="Anno costituita"/>
    <k n="Apri"/>
    <k n="Azioni in circolazione"/>
    <k n="Beta"/>
    <k n="Cambia (orario prolungato)"/>
    <k n="Cambia % (orario prolungato)"/>
    <k n="Capitalizzazione di mercato"/>
    <k n="Chiusura precedente"/>
    <k n="Descrizione" t="s"/>
    <k n="Dipendenti"/>
    <k n="Exchange" t="s"/>
    <k n="ExchangeID" t="s"/>
    <k n="LearnMoreOnLink" t="r"/>
    <k n="Massimo"/>
    <k n="Massimo in 52 settimane"/>
    <k n="Minimo"/>
    <k n="Minimo di 52 settimane"/>
    <k n="Nome" t="s"/>
    <k n="Nome ufficiale" t="s"/>
    <k n="Orario ultima transazione"/>
    <k n="P/U"/>
    <k n="Prezzo"/>
    <k n="Prezzo (orario esteso)"/>
    <k n="Sede centrale" t="s"/>
    <k n="Settore" t="s"/>
    <k n="Simbolo azionario" t="s"/>
    <k n="Simbolo dell'azione" t="s"/>
    <k n="Tipo strumento" t="s"/>
    <k n="UniqueName" t="s"/>
    <k n="Valuta" t="s"/>
    <k n="Variazione"/>
    <k n="Variazione (%)"/>
    <k n="Volume"/>
  </s>
  <s t="_sourceattribution">
    <k n="License" t="r"/>
    <k n="Source" t="r"/>
  </s>
  <s t="_imageurl">
    <k n="_Provider" t="spb"/>
    <k n="Address" t="s"/>
    <k n="Attribution" t="r"/>
    <k n="ComputedImage" t="b"/>
    <k n="More Images Address" t="s"/>
    <k n="Text" t="s"/>
  </s>
  <s t="_linkedentitycore">
    <k n="_CanonicalPropertyNames" t="spb"/>
    <k n="_Display" t="spb"/>
    <k n="_DisplayString" t="s"/>
    <k n="_Flags" t="spb"/>
    <k n="_Format" t="spb"/>
    <k n="_Icon" t="s"/>
    <k n="_SubLabel" t="spb"/>
    <k n="%EntityCulture" t="s"/>
    <k n="%EntityId" t="s"/>
    <k n="%EntityServiceId"/>
    <k n="%IsRefreshable" t="b"/>
    <k n="%ProviderInfo" t="s"/>
    <k n="Anno costituita"/>
    <k n="Apri"/>
    <k n="Azioni in circolazione"/>
    <k n="Beta"/>
    <k n="Capitalizzazione di mercato"/>
    <k n="Chiusura precedente"/>
    <k n="Descrizione" t="s"/>
    <k n="Dipendenti"/>
    <k n="Exchange" t="s"/>
    <k n="ExchangeID" t="s"/>
    <k n="Immagine" t="r"/>
    <k n="LearnMoreOnLink" t="r"/>
    <k n="Massimo"/>
    <k n="Massimo in 52 settimane"/>
    <k n="Minimo"/>
    <k n="Minimo di 52 settimane"/>
    <k n="Nome" t="s"/>
    <k n="Nome ufficiale" t="s"/>
    <k n="Orario ultima transazione"/>
    <k n="P/U"/>
    <k n="Prezzo"/>
    <k n="Sede centrale" t="s"/>
    <k n="Settore" t="s"/>
    <k n="Simbolo azionario" t="s"/>
    <k n="Simbolo dell'azione" t="s"/>
    <k n="Tipo strumento" t="s"/>
    <k n="UniqueName" t="s"/>
    <k n="Valuta" t="s"/>
    <k n="Variazione"/>
    <k n="Variazione (%)"/>
    <k n="Volume"/>
  </s>
  <s t="_linkedentitycore">
    <k n="_CanonicalPropertyNames" t="spb"/>
    <k n="_Display" t="spb"/>
    <k n="_DisplayString" t="s"/>
    <k n="_Flags" t="spb"/>
    <k n="_Format" t="spb"/>
    <k n="_Icon" t="s"/>
    <k n="_SubLabel" t="spb"/>
    <k n="%EntityCulture" t="s"/>
    <k n="%EntityId" t="s"/>
    <k n="%EntityServiceId"/>
    <k n="%IsRefreshable" t="b"/>
    <k n="%ProviderInfo" t="s"/>
    <k n="Anno costituita"/>
    <k n="Apri"/>
    <k n="Azioni in circolazione"/>
    <k n="Beta"/>
    <k n="Cambia (orario prolungato)"/>
    <k n="Cambia % (orario prolungato)"/>
    <k n="Capitalizzazione di mercato"/>
    <k n="Chiusura precedente"/>
    <k n="Descrizione" t="s"/>
    <k n="Dipendenti"/>
    <k n="Exchange" t="s"/>
    <k n="ExchangeID" t="s"/>
    <k n="Immagine" t="r"/>
    <k n="LearnMoreOnLink" t="r"/>
    <k n="Massimo"/>
    <k n="Massimo in 52 settimane"/>
    <k n="Minimo"/>
    <k n="Minimo di 52 settimane"/>
    <k n="Nome" t="s"/>
    <k n="Nome ufficiale" t="s"/>
    <k n="Orario ultima transazione"/>
    <k n="P/U"/>
    <k n="Prezzo"/>
    <k n="Prezzo (orario esteso)"/>
    <k n="Sede centrale" t="s"/>
    <k n="Settore" t="s"/>
    <k n="Simbolo azionario" t="s"/>
    <k n="Simbolo dell'azione" t="s"/>
    <k n="Tipo strumento" t="s"/>
    <k n="UniqueName" t="s"/>
    <k n="Valuta" t="s"/>
    <k n="Variazione"/>
    <k n="Variazione (%)"/>
    <k n="Volume"/>
    <k n="Volume medio"/>
  </s>
  <s t="_linkedentitycore">
    <k n="_CanonicalPropertyNames" t="spb"/>
    <k n="_Display" t="spb"/>
    <k n="_DisplayString" t="s"/>
    <k n="_Flags" t="spb"/>
    <k n="_Format" t="spb"/>
    <k n="_Icon" t="s"/>
    <k n="_SubLabel" t="spb"/>
    <k n="%EntityCulture" t="s"/>
    <k n="%EntityId" t="s"/>
    <k n="%EntityServiceId"/>
    <k n="%IsRefreshable" t="b"/>
    <k n="%ProviderInfo" t="s"/>
    <k n="Anno costituita"/>
    <k n="Apri"/>
    <k n="Azioni in circolazione"/>
    <k n="Beta"/>
    <k n="Capitalizzazione di mercato"/>
    <k n="Chiusura precedente"/>
    <k n="Descrizione" t="s"/>
    <k n="Dipendenti"/>
    <k n="Exchange" t="s"/>
    <k n="ExchangeID" t="s"/>
    <k n="LearnMoreOnLink" t="r"/>
    <k n="Massimo"/>
    <k n="Massimo in 52 settimane"/>
    <k n="Minimo"/>
    <k n="Minimo di 52 settimane"/>
    <k n="Nome" t="s"/>
    <k n="Nome ufficiale" t="s"/>
    <k n="Orario ultima transazione"/>
    <k n="Prezzo"/>
    <k n="Sede centrale" t="s"/>
    <k n="Settore" t="s"/>
    <k n="Simbolo azionario" t="s"/>
    <k n="Simbolo dell'azione" t="s"/>
    <k n="Tipo strumento" t="s"/>
    <k n="UniqueName" t="s"/>
    <k n="Valuta" t="s"/>
    <k n="Variazione"/>
    <k n="Variazione (%)"/>
    <k n="Volume"/>
    <k n="Volume medio"/>
  </s>
  <s t="_linkedentitycore">
    <k n="_CanonicalPropertyNames" t="spb"/>
    <k n="_Display" t="spb"/>
    <k n="_DisplayString" t="s"/>
    <k n="_Flags" t="spb"/>
    <k n="_Format" t="spb"/>
    <k n="_Icon" t="s"/>
    <k n="_SubLabel" t="spb"/>
    <k n="%EntityCulture" t="s"/>
    <k n="%EntityId" t="s"/>
    <k n="%EntityServiceId"/>
    <k n="%IsRefreshable" t="b"/>
    <k n="%ProviderInfo" t="s"/>
    <k n="Anno costituita"/>
    <k n="Apri"/>
    <k n="Chiusura precedente"/>
    <k n="Descrizione" t="s"/>
    <k n="Exchange" t="s"/>
    <k n="ExchangeID" t="s"/>
    <k n="LearnMoreOnLink" t="r"/>
    <k n="Massimo"/>
    <k n="Massimo in 52 settimane"/>
    <k n="Minimo"/>
    <k n="Minimo di 52 settimane"/>
    <k n="Nome" t="s"/>
    <k n="Nome ufficiale" t="s"/>
    <k n="Orario ultima transazione"/>
    <k n="Prezzo"/>
    <k n="Sede centrale" t="s"/>
    <k n="Settore" t="s"/>
    <k n="Simbolo azionario" t="s"/>
    <k n="Simbolo dell'azione" t="s"/>
    <k n="Tipo strumento" t="s"/>
    <k n="UniqueName" t="s"/>
    <k n="Valuta" t="s"/>
    <k n="Variazione"/>
    <k n="Variazione (%)"/>
    <k n="Volume"/>
  </s>
  <s t="_linkedentitycore">
    <k n="_CanonicalPropertyNames" t="spb"/>
    <k n="_Display" t="spb"/>
    <k n="_DisplayString" t="s"/>
    <k n="_Flags" t="spb"/>
    <k n="_Format" t="spb"/>
    <k n="_Icon" t="s"/>
    <k n="_SubLabel" t="spb"/>
    <k n="%EntityCulture" t="s"/>
    <k n="%EntityId" t="s"/>
    <k n="%EntityServiceId"/>
    <k n="%IsRefreshable" t="b"/>
    <k n="%ProviderInfo" t="s"/>
    <k n="Apri"/>
    <k n="Chiusura precedente"/>
    <k n="Exchange" t="s"/>
    <k n="ExchangeID" t="s"/>
    <k n="LearnMoreOnLink" t="r"/>
    <k n="Massimo"/>
    <k n="Massimo in 52 settimane"/>
    <k n="Minimo"/>
    <k n="Minimo di 52 settimane"/>
    <k n="Nome" t="s"/>
    <k n="Nome ufficiale" t="s"/>
    <k n="Orario ultima transazione"/>
    <k n="Prezzo"/>
    <k n="Sede centrale" t="s"/>
    <k n="Simbolo azionario" t="s"/>
    <k n="Simbolo dell'azione" t="s"/>
    <k n="Tipo strumento" t="s"/>
    <k n="UniqueName" t="s"/>
    <k n="Valuta" t="s"/>
    <k n="Variazione"/>
    <k n="Variazione (%)"/>
    <k n="Volume"/>
  </s>
  <s t="_linkedentitycore">
    <k n="_CanonicalPropertyNames" t="spb"/>
    <k n="_Display" t="spb"/>
    <k n="_DisplayString" t="s"/>
    <k n="_Flags" t="spb"/>
    <k n="_Format" t="spb"/>
    <k n="_Icon" t="s"/>
    <k n="_SubLabel" t="spb"/>
    <k n="%EntityCulture" t="s"/>
    <k n="%EntityId" t="s"/>
    <k n="%EntityServiceId"/>
    <k n="%IsRefreshable" t="b"/>
    <k n="%ProviderInfo" t="s"/>
    <k n="Anno costituita"/>
    <k n="Apri"/>
    <k n="Azioni in circolazione"/>
    <k n="Beta"/>
    <k n="Capitalizzazione di mercato"/>
    <k n="Chiusura precedente"/>
    <k n="Descrizione" t="s"/>
    <k n="Dipendenti"/>
    <k n="Exchange" t="s"/>
    <k n="ExchangeID" t="s"/>
    <k n="Immagine" t="r"/>
    <k n="LearnMoreOnLink" t="r"/>
    <k n="Massimo"/>
    <k n="Massimo in 52 settimane"/>
    <k n="Minimo"/>
    <k n="Minimo di 52 settimane"/>
    <k n="Nome" t="s"/>
    <k n="Nome ufficiale" t="s"/>
    <k n="Orario ultima transazione"/>
    <k n="Prezzo"/>
    <k n="Sede centrale" t="s"/>
    <k n="Settore" t="s"/>
    <k n="Simbolo azionario" t="s"/>
    <k n="Simbolo dell'azione" t="s"/>
    <k n="Tipo strumento" t="s"/>
    <k n="UniqueName" t="s"/>
    <k n="Valuta" t="s"/>
    <k n="Variazione"/>
    <k n="Variazione (%)"/>
    <k n="Volume"/>
  </s>
  <s t="_linkedentitycore">
    <k n="_CanonicalPropertyNames" t="spb"/>
    <k n="_Display" t="spb"/>
    <k n="_DisplayString" t="s"/>
    <k n="_Flags" t="spb"/>
    <k n="_Format" t="spb"/>
    <k n="_Icon" t="s"/>
    <k n="_SubLabel" t="spb"/>
    <k n="%EntityCulture" t="s"/>
    <k n="%EntityId" t="s"/>
    <k n="%EntityServiceId"/>
    <k n="%IsRefreshable" t="b"/>
    <k n="%ProviderInfo" t="s"/>
    <k n="Anno costituita"/>
    <k n="Apri"/>
    <k n="Azioni in circolazione"/>
    <k n="Beta"/>
    <k n="Capitalizzazione di mercato"/>
    <k n="Chiusura precedente"/>
    <k n="Descrizione" t="s"/>
    <k n="Dipendenti"/>
    <k n="Exchange" t="s"/>
    <k n="ExchangeID" t="s"/>
    <k n="LearnMoreOnLink" t="r"/>
    <k n="Massimo"/>
    <k n="Minimo"/>
    <k n="Nome" t="s"/>
    <k n="Nome ufficiale" t="s"/>
    <k n="Orario ultima transazione"/>
    <k n="Prezzo"/>
    <k n="Sede centrale" t="s"/>
    <k n="Settore" t="s"/>
    <k n="Simbolo azionario" t="s"/>
    <k n="Simbolo dell'azione" t="s"/>
    <k n="Tipo strumento" t="s"/>
    <k n="UniqueName" t="s"/>
    <k n="Valuta" t="s"/>
    <k n="Variazione"/>
    <k n="Variazione (%)"/>
    <k n="Volume"/>
  </s>
  <s t="_linkedentitycore">
    <k n="_CanonicalPropertyNames" t="spb"/>
    <k n="_Display" t="spb"/>
    <k n="_DisplayString" t="s"/>
    <k n="_Flags" t="spb"/>
    <k n="_Format" t="spb"/>
    <k n="_Icon" t="s"/>
    <k n="_SubLabel" t="spb"/>
    <k n="%EntityCulture" t="s"/>
    <k n="%EntityId" t="s"/>
    <k n="%EntityServiceId"/>
    <k n="%IsRefreshable" t="b"/>
    <k n="%ProviderInfo" t="s"/>
    <k n="Apri"/>
    <k n="Cambia (orario prolungato)"/>
    <k n="Cambia % (orario prolungato)"/>
    <k n="Chiusura precedente"/>
    <k n="Exchange" t="s"/>
    <k n="LearnMoreOnLink" t="r"/>
    <k n="Massimo"/>
    <k n="Massimo in 52 settimane"/>
    <k n="Minimo"/>
    <k n="Minimo di 52 settimane"/>
    <k n="Nome" t="s"/>
    <k n="Orario ultima transazione"/>
    <k n="Prezzo"/>
    <k n="Prezzo (orario esteso)"/>
    <k n="Simbolo azionario" t="s"/>
    <k n="Simbolo dell'azione" t="s"/>
    <k n="Tipo strumento" t="s"/>
    <k n="UniqueName" t="s"/>
    <k n="Valuta" t="s"/>
    <k n="Variazione"/>
    <k n="Variazione (%)"/>
    <k n="Volume"/>
  </s>
  <s t="_linkedentitycore">
    <k n="_CanonicalPropertyNames" t="spb"/>
    <k n="_Display" t="spb"/>
    <k n="_DisplayString" t="s"/>
    <k n="_Flags" t="spb"/>
    <k n="_Format" t="spb"/>
    <k n="_Icon" t="s"/>
    <k n="_SubLabel" t="spb"/>
    <k n="%EntityCulture" t="s"/>
    <k n="%EntityId" t="s"/>
    <k n="%EntityServiceId"/>
    <k n="%IsRefreshable" t="b"/>
    <k n="%ProviderInfo" t="s"/>
    <k n="Anno costituita"/>
    <k n="Apri"/>
    <k n="Azioni in circolazione"/>
    <k n="Beta"/>
    <k n="Capitalizzazione di mercato"/>
    <k n="Chiusura precedente"/>
    <k n="Descrizione" t="s"/>
    <k n="Dipendenti"/>
    <k n="Exchange" t="s"/>
    <k n="ExchangeID" t="s"/>
    <k n="LearnMoreOnLink" t="r"/>
    <k n="Massimo"/>
    <k n="Minimo"/>
    <k n="Nome" t="s"/>
    <k n="Nome ufficiale" t="s"/>
    <k n="Orario ultima transazione"/>
    <k n="P/U"/>
    <k n="Prezzo"/>
    <k n="Sede centrale" t="s"/>
    <k n="Settore" t="s"/>
    <k n="Simbolo azionario" t="s"/>
    <k n="Simbolo dell'azione" t="s"/>
    <k n="Tipo strumento" t="s"/>
    <k n="UniqueName" t="s"/>
    <k n="Valuta" t="s"/>
    <k n="Variazione"/>
    <k n="Variazione (%)"/>
    <k n="Volume"/>
  </s>
  <s t="_linkedentitycore">
    <k n="_CanonicalPropertyNames" t="spb"/>
    <k n="_Display" t="spb"/>
    <k n="_DisplayString" t="s"/>
    <k n="_Flags" t="spb"/>
    <k n="_Format" t="spb"/>
    <k n="_Icon" t="s"/>
    <k n="_SubLabel" t="spb"/>
    <k n="%EntityCulture" t="s"/>
    <k n="%EntityId" t="s"/>
    <k n="%EntityServiceId"/>
    <k n="%IsRefreshable" t="b"/>
    <k n="%ProviderInfo" t="s"/>
    <k n="Apri"/>
    <k n="Azioni in circolazione"/>
    <k n="Beta"/>
    <k n="Capitalizzazione di mercato"/>
    <k n="Chiusura precedente"/>
    <k n="Descrizione" t="s"/>
    <k n="Dipendenti"/>
    <k n="Exchange" t="s"/>
    <k n="ExchangeID" t="s"/>
    <k n="Immagine" t="r"/>
    <k n="LearnMoreOnLink" t="r"/>
    <k n="Massimo"/>
    <k n="Massimo in 52 settimane"/>
    <k n="Minimo"/>
    <k n="Minimo di 52 settimane"/>
    <k n="Nome" t="s"/>
    <k n="Nome ufficiale" t="s"/>
    <k n="Orario ultima transazione"/>
    <k n="P/U"/>
    <k n="Prezzo"/>
    <k n="Sede centrale" t="s"/>
    <k n="Settore" t="s"/>
    <k n="Simbolo azionario" t="s"/>
    <k n="Simbolo dell'azione" t="s"/>
    <k n="Tipo strumento" t="s"/>
    <k n="UniqueName" t="s"/>
    <k n="Valuta" t="s"/>
    <k n="Variazione"/>
    <k n="Variazione (%)"/>
    <k n="Volume"/>
  </s>
  <s t="_linkedentitycore">
    <k n="_CanonicalPropertyNames" t="spb"/>
    <k n="_Display" t="spb"/>
    <k n="_DisplayString" t="s"/>
    <k n="_Flags" t="spb"/>
    <k n="_Format" t="spb"/>
    <k n="_Icon" t="s"/>
    <k n="_SubLabel" t="spb"/>
    <k n="%EntityCulture" t="s"/>
    <k n="%EntityId" t="s"/>
    <k n="%EntityServiceId"/>
    <k n="%IsRefreshable" t="b"/>
    <k n="%ProviderInfo" t="s"/>
    <k n="Apri"/>
    <k n="Azioni in circolazione"/>
    <k n="Beta"/>
    <k n="Cambia (orario prolungato)"/>
    <k n="Cambia % (orario prolungato)"/>
    <k n="Capitalizzazione di mercato"/>
    <k n="Chiusura precedente"/>
    <k n="Descrizione" t="s"/>
    <k n="Dipendenti"/>
    <k n="Exchange" t="s"/>
    <k n="ExchangeID" t="s"/>
    <k n="LearnMoreOnLink" t="r"/>
    <k n="Massimo"/>
    <k n="Massimo in 52 settimane"/>
    <k n="Minimo"/>
    <k n="Minimo di 52 settimane"/>
    <k n="Nome" t="s"/>
    <k n="Nome ufficiale" t="s"/>
    <k n="Orario ultima transazione"/>
    <k n="P/U"/>
    <k n="Prezzo"/>
    <k n="Prezzo (orario esteso)"/>
    <k n="Sede centrale" t="s"/>
    <k n="Settore" t="s"/>
    <k n="Simbolo azionario" t="s"/>
    <k n="Simbolo dell'azione" t="s"/>
    <k n="Tipo strumento" t="s"/>
    <k n="UniqueName" t="s"/>
    <k n="Valuta" t="s"/>
    <k n="Variazione"/>
    <k n="Variazione (%)"/>
    <k n="Volume"/>
    <k n="Volume medio"/>
  </s>
  <s t="_linkedentitycore">
    <k n="_CanonicalPropertyNames" t="spb"/>
    <k n="_Display" t="spb"/>
    <k n="_DisplayString" t="s"/>
    <k n="_Flags" t="spb"/>
    <k n="_Format" t="spb"/>
    <k n="_Icon" t="s"/>
    <k n="_SubLabel" t="spb"/>
    <k n="%EntityCulture" t="s"/>
    <k n="%EntityId" t="s"/>
    <k n="%EntityServiceId"/>
    <k n="%IsRefreshable" t="b"/>
    <k n="%ProviderInfo" t="s"/>
    <k n="Apri"/>
    <k n="Chiusura precedente"/>
    <k n="Exchange" t="s"/>
    <k n="ExchangeID" t="s"/>
    <k n="Immagine" t="r"/>
    <k n="LearnMoreOnLink" t="r"/>
    <k n="Massimo"/>
    <k n="Massimo in 52 settimane"/>
    <k n="Minimo"/>
    <k n="Minimo di 52 settimane"/>
    <k n="Nome" t="s"/>
    <k n="Nome ufficiale" t="s"/>
    <k n="Orario ultima transazione"/>
    <k n="P/U"/>
    <k n="Prezzo"/>
    <k n="Sede centrale" t="s"/>
    <k n="Simbolo azionario" t="s"/>
    <k n="Simbolo dell'azione" t="s"/>
    <k n="Tipo strumento" t="s"/>
    <k n="UniqueName" t="s"/>
    <k n="Valuta" t="s"/>
    <k n="Variazione"/>
    <k n="Variazione (%)"/>
    <k n="Volume"/>
    <k n="Volume medio"/>
  </s>
  <s t="_linkedentitycore">
    <k n="_CanonicalPropertyNames" t="spb"/>
    <k n="_Display" t="spb"/>
    <k n="_DisplayString" t="s"/>
    <k n="_Flags" t="spb"/>
    <k n="_Format" t="spb"/>
    <k n="_Icon" t="s"/>
    <k n="_SubLabel" t="spb"/>
    <k n="%EntityCulture" t="s"/>
    <k n="%EntityId" t="s"/>
    <k n="%EntityServiceId"/>
    <k n="%IsRefreshable" t="b"/>
    <k n="%ProviderInfo" t="s"/>
    <k n="Anno costituita"/>
    <k n="Azioni in circolazione"/>
    <k n="Beta"/>
    <k n="Capitalizzazione di mercato"/>
    <k n="Descrizione" t="s"/>
    <k n="Dipendenti"/>
    <k n="Exchange" t="s"/>
    <k n="ExchangeID" t="s"/>
    <k n="Immagine" t="r"/>
    <k n="LearnMoreOnLink" t="r"/>
    <k n="Massimo in 52 settimane"/>
    <k n="Minimo di 52 settimane"/>
    <k n="Nome" t="s"/>
    <k n="Nome ufficiale" t="s"/>
    <k n="Orario ultima transazione"/>
    <k n="Prezzo"/>
    <k n="Sede centrale" t="s"/>
    <k n="Settore" t="s"/>
    <k n="Simbolo azionario" t="s"/>
    <k n="Simbolo dell'azione" t="s"/>
    <k n="Tipo strumento" t="s"/>
    <k n="UniqueName" t="s"/>
    <k n="Valuta" t="s"/>
    <k n="Volume"/>
    <k n="Volume medio"/>
  </s>
  <s t="_formattednumber">
    <k n="_Format" t="spb"/>
  </s>
  <s t="_linkedentitycore">
    <k n="_CanonicalPropertyNames" t="spb"/>
    <k n="_Display" t="spb"/>
    <k n="_DisplayString" t="s"/>
    <k n="_Flags" t="spb"/>
    <k n="_Format" t="spb"/>
    <k n="_Icon" t="s"/>
    <k n="_SubLabel" t="spb"/>
    <k n="%EntityCulture" t="s"/>
    <k n="%EntityId" t="s"/>
    <k n="%EntityServiceId"/>
    <k n="%IsRefreshable" t="b"/>
    <k n="%ProviderInfo" t="s"/>
    <k n="Anno costituita"/>
    <k n="Apri"/>
    <k n="Azioni in circolazione"/>
    <k n="Beta"/>
    <k n="Capitalizzazione di mercato"/>
    <k n="Chiusura precedente"/>
    <k n="Descrizione" t="s"/>
    <k n="Dipendenti"/>
    <k n="Exchange" t="s"/>
    <k n="ExchangeID" t="s"/>
    <k n="LearnMoreOnLink" t="r"/>
    <k n="Massimo"/>
    <k n="Minimo"/>
    <k n="Nome" t="s"/>
    <k n="Nome ufficiale" t="s"/>
    <k n="Orario ultima transazione"/>
    <k n="Prezzo"/>
    <k n="Sede centrale" t="s"/>
    <k n="Settore" t="s"/>
    <k n="Simbolo azionario" t="s"/>
    <k n="Simbolo dell'azione" t="s"/>
    <k n="Tipo strumento" t="s"/>
    <k n="UniqueName" t="s"/>
    <k n="Valuta" t="s"/>
    <k n="Variazione"/>
    <k n="Variazione (%)"/>
    <k n="Volume"/>
    <k n="Volume medio"/>
  </s>
  <s t="_linkedentitycore">
    <k n="_CanonicalPropertyNames" t="spb"/>
    <k n="_Display" t="spb"/>
    <k n="_DisplayString" t="s"/>
    <k n="_Flags" t="spb"/>
    <k n="_Format" t="spb"/>
    <k n="_Icon" t="s"/>
    <k n="_SubLabel" t="spb"/>
    <k n="%EntityCulture" t="s"/>
    <k n="%EntityId" t="s"/>
    <k n="%EntityServiceId"/>
    <k n="%IsRefreshable" t="b"/>
    <k n="%ProviderInfo" t="s"/>
    <k n="Chiusura precedente"/>
    <k n="Massimo in 52 settimane"/>
    <k n="Minimo di 52 settimane"/>
    <k n="Nome" t="s"/>
    <k n="Orario ultima transazione"/>
    <k n="Prezzo"/>
    <k n="Simbolo dell'azione" t="s"/>
    <k n="Tipo strumento" t="s"/>
    <k n="UniqueName" t="s"/>
    <k n="Valuta" t="s"/>
    <k n="Valuta origine" t="s"/>
    <k n="Variazione"/>
    <k n="Variazione (%)"/>
  </s>
  <s t="_linkedentitycore">
    <k n="_CanonicalPropertyNames" t="spb"/>
    <k n="_Display" t="spb"/>
    <k n="_DisplayString" t="s"/>
    <k n="_Flags" t="spb"/>
    <k n="_Format" t="spb"/>
    <k n="_Icon" t="s"/>
    <k n="_SubLabel" t="spb"/>
    <k n="%EntityCulture" t="s"/>
    <k n="%EntityId" t="s"/>
    <k n="%EntityServiceId"/>
    <k n="%IsRefreshable" t="b"/>
    <k n="%ProviderInfo" t="s"/>
    <k n="Apri"/>
    <k n="Chiusura precedente"/>
    <k n="Massimo"/>
    <k n="Massimo in 52 settimane"/>
    <k n="Minimo"/>
    <k n="Minimo di 52 settimane"/>
    <k n="Nome" t="s"/>
    <k n="Orario ultima transazione"/>
    <k n="Prezzo"/>
    <k n="Simbolo dell'azione" t="s"/>
    <k n="Tipo strumento" t="s"/>
    <k n="UniqueName" t="s"/>
    <k n="Valuta" t="s"/>
    <k n="Valuta origine" t="s"/>
    <k n="Variazione"/>
    <k n="Variazione (%)"/>
  </s>
  <s t="_linkedentitycore">
    <k n="_CanonicalPropertyNames" t="spb"/>
    <k n="_Display" t="spb"/>
    <k n="_DisplayString" t="s"/>
    <k n="_Flags" t="spb"/>
    <k n="_Format" t="spb"/>
    <k n="_Icon" t="s"/>
    <k n="_SubLabel" t="spb"/>
    <k n="%EntityCulture" t="s"/>
    <k n="%EntityId" t="s"/>
    <k n="%EntityServiceId"/>
    <k n="%IsRefreshable" t="b"/>
    <k n="%ProviderInfo" t="s"/>
    <k n="Chiusura precedente"/>
    <k n="Massimo in 52 settimane"/>
    <k n="Minimo di 52 settimane"/>
    <k n="Nome" t="s"/>
    <k n="Orario ultima transazione"/>
    <k n="Prezzo"/>
    <k n="Simbolo dell'azione" t="s"/>
    <k n="Tipo strumento" t="s"/>
    <k n="UniqueName" t="s"/>
    <k n="Valuta" t="s"/>
    <k n="Valuta origine" t="s"/>
    <k n="Variazione"/>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3">
    <a count="46">
      <v t="s">%EntityServiceId</v>
      <v t="s">_Format</v>
      <v t="s">%IsRefreshable</v>
      <v t="s">_CanonicalPropertyNames</v>
      <v t="s">%EntityCulture</v>
      <v t="s">%EntityId</v>
      <v t="s">_Icon</v>
      <v t="s">_Display</v>
      <v t="s">Nome</v>
      <v t="s">_SubLabel</v>
      <v t="s">Prezzo</v>
      <v t="s">Prezzo (orario esteso)</v>
      <v t="s">Exchange</v>
      <v t="s">Nome ufficiale</v>
      <v t="s">Orario ultima transazione</v>
      <v t="s">Simbolo dell'azione</v>
      <v t="s">Simbolo azionario</v>
      <v t="s">Variazione</v>
      <v t="s">Cambia (orario prolungato)</v>
      <v t="s">Variazione (%)</v>
      <v t="s">Cambia % (orario prolungato)</v>
      <v t="s">Valuta</v>
      <v t="s">Chiusura precedente</v>
      <v t="s">Apri</v>
      <v t="s">Massimo</v>
      <v t="s">Minimo</v>
      <v t="s">Massimo in 52 settimane</v>
      <v t="s">Minimo di 52 settimane</v>
      <v t="s">Volume</v>
      <v t="s">Volume medio</v>
      <v t="s">Capitalizzazione di mercato</v>
      <v t="s">Beta</v>
      <v t="s">P/U</v>
      <v t="s">Azioni in circolazione</v>
      <v t="s">Descrizione</v>
      <v t="s">Dipendenti</v>
      <v t="s">Sede centrale</v>
      <v t="s">Settore</v>
      <v t="s">Tipo strumento</v>
      <v t="s">Anno costituita</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Prezzo</v>
      <v t="s">Exchange</v>
      <v t="s">Nome ufficiale</v>
      <v t="s">Orario ultima transazione</v>
      <v t="s">Simbolo dell'azione</v>
      <v t="s">Simbolo azionario</v>
      <v t="s">Variazione</v>
      <v t="s">Variazione (%)</v>
      <v t="s">Valuta</v>
      <v t="s">Chiusura precedente</v>
      <v t="s">Apri</v>
      <v t="s">Massimo</v>
      <v t="s">Minimo</v>
      <v t="s">Massimo in 52 settimane</v>
      <v t="s">Minimo di 52 settimane</v>
      <v t="s">Volume</v>
      <v t="s">Capitalizzazione di mercato</v>
      <v t="s">Beta</v>
      <v t="s">Azioni in circolazione</v>
      <v t="s">Descrizione</v>
      <v t="s">Dipendenti</v>
      <v t="s">Sede centrale</v>
      <v t="s">Settore</v>
      <v t="s">Tipo strumento</v>
      <v t="s">Anno costituita</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Prezzo</v>
      <v t="s">Exchange</v>
      <v t="s">Nome ufficiale</v>
      <v t="s">Orario ultima transazione</v>
      <v t="s">Simbolo dell'azione</v>
      <v t="s">Simbolo azionario</v>
      <v t="s">Variazione</v>
      <v t="s">Variazione (%)</v>
      <v t="s">Valuta</v>
      <v t="s">Chiusura precedente</v>
      <v t="s">Apri</v>
      <v t="s">Massimo</v>
      <v t="s">Minimo</v>
      <v t="s">Massimo in 52 settimane</v>
      <v t="s">Minimo di 52 settimane</v>
      <v t="s">Volume</v>
      <v t="s">Capitalizzazione di mercato</v>
      <v t="s">Beta</v>
      <v t="s">P/U</v>
      <v t="s">Azioni in circolazione</v>
      <v t="s">Descrizione</v>
      <v t="s">Dipendenti</v>
      <v t="s">Sede centrale</v>
      <v t="s">Settore</v>
      <v t="s">Tipo strumento</v>
      <v t="s">Anno costituita</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Prezzo</v>
      <v t="s">Exchange</v>
      <v t="s">Nome ufficiale</v>
      <v t="s">Orario ultima transazione</v>
      <v t="s">Simbolo dell'azione</v>
      <v t="s">Simbolo azionario</v>
      <v t="s">Variazione</v>
      <v t="s">Variazione (%)</v>
      <v t="s">Valuta</v>
      <v t="s">Chiusura precedente</v>
      <v t="s">Apri</v>
      <v t="s">Massimo</v>
      <v t="s">Minimo</v>
      <v t="s">Massimo in 52 settimane</v>
      <v t="s">Minimo di 52 settimane</v>
      <v t="s">Volume</v>
      <v t="s">Volume medio</v>
      <v t="s">Capitalizzazione di mercato</v>
      <v t="s">Beta</v>
      <v t="s">P/U</v>
      <v t="s">Azioni in circolazione</v>
      <v t="s">Descrizione</v>
      <v t="s">Dipendenti</v>
      <v t="s">Sede centrale</v>
      <v t="s">Settore</v>
      <v t="s">Tipo strumento</v>
      <v t="s">Anno costituita</v>
      <v t="s">_Flags</v>
      <v t="s">UniqueName</v>
      <v t="s">_DisplayString</v>
      <v t="s">LearnMoreOnLink</v>
      <v t="s">ExchangeID</v>
      <v t="s">%ProviderInfo</v>
    </a>
    <a count="45">
      <v t="s">%EntityServiceId</v>
      <v t="s">_Format</v>
      <v t="s">%IsRefreshable</v>
      <v t="s">_CanonicalPropertyNames</v>
      <v t="s">%EntityCulture</v>
      <v t="s">%EntityId</v>
      <v t="s">_Icon</v>
      <v t="s">_Display</v>
      <v t="s">Nome</v>
      <v t="s">_SubLabel</v>
      <v t="s">Prezzo</v>
      <v t="s">Prezzo (orario esteso)</v>
      <v t="s">Exchange</v>
      <v t="s">Nome ufficiale</v>
      <v t="s">Orario ultima transazione</v>
      <v t="s">Simbolo dell'azione</v>
      <v t="s">Simbolo azionario</v>
      <v t="s">Variazione</v>
      <v t="s">Cambia (orario prolungato)</v>
      <v t="s">Variazione (%)</v>
      <v t="s">Cambia % (orario prolungato)</v>
      <v t="s">Valuta</v>
      <v t="s">Chiusura precedente</v>
      <v t="s">Apri</v>
      <v t="s">Massimo</v>
      <v t="s">Minimo</v>
      <v t="s">Massimo in 52 settimane</v>
      <v t="s">Minimo di 52 settimane</v>
      <v t="s">Volume</v>
      <v t="s">Capitalizzazione di mercato</v>
      <v t="s">Beta</v>
      <v t="s">P/U</v>
      <v t="s">Azioni in circolazione</v>
      <v t="s">Descrizione</v>
      <v t="s">Dipendenti</v>
      <v t="s">Sede centrale</v>
      <v t="s">Settore</v>
      <v t="s">Tipo strumento</v>
      <v t="s">Anno costituita</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Prezzo</v>
      <v t="s">Exchange</v>
      <v t="s">Nome ufficiale</v>
      <v t="s">Orario ultima transazione</v>
      <v t="s">Simbolo dell'azione</v>
      <v t="s">Simbolo azionario</v>
      <v t="s">Variazione</v>
      <v t="s">Variazione (%)</v>
      <v t="s">Valuta</v>
      <v t="s">Chiusura precedente</v>
      <v t="s">Apri</v>
      <v t="s">Massimo</v>
      <v t="s">Minimo</v>
      <v t="s">Massimo in 52 settimane</v>
      <v t="s">Minimo di 52 settimane</v>
      <v t="s">Volume</v>
      <v t="s">Capitalizzazione di mercato</v>
      <v t="s">Beta</v>
      <v t="s">P/U</v>
      <v t="s">Azioni in circolazione</v>
      <v t="s">Descrizione</v>
      <v t="s">Dipendenti</v>
      <v t="s">Sede centrale</v>
      <v t="s">Settore</v>
      <v t="s">Tipo strumento</v>
      <v t="s">Anno costituita</v>
      <v t="s">_Flags</v>
      <v t="s">UniqueName</v>
      <v t="s">_DisplayString</v>
      <v t="s">LearnMoreOnLink</v>
      <v t="s">Immagine</v>
      <v t="s">ExchangeID</v>
      <v t="s">%ProviderInfo</v>
    </a>
    <a count="47">
      <v t="s">%EntityServiceId</v>
      <v t="s">_Format</v>
      <v t="s">%IsRefreshable</v>
      <v t="s">_CanonicalPropertyNames</v>
      <v t="s">%EntityCulture</v>
      <v t="s">%EntityId</v>
      <v t="s">_Icon</v>
      <v t="s">_Display</v>
      <v t="s">Nome</v>
      <v t="s">_SubLabel</v>
      <v t="s">Prezzo</v>
      <v t="s">Prezzo (orario esteso)</v>
      <v t="s">Exchange</v>
      <v t="s">Nome ufficiale</v>
      <v t="s">Orario ultima transazione</v>
      <v t="s">Simbolo dell'azione</v>
      <v t="s">Simbolo azionario</v>
      <v t="s">Variazione</v>
      <v t="s">Cambia (orario prolungato)</v>
      <v t="s">Variazione (%)</v>
      <v t="s">Cambia % (orario prolungato)</v>
      <v t="s">Valuta</v>
      <v t="s">Chiusura precedente</v>
      <v t="s">Apri</v>
      <v t="s">Massimo</v>
      <v t="s">Minimo</v>
      <v t="s">Massimo in 52 settimane</v>
      <v t="s">Minimo di 52 settimane</v>
      <v t="s">Volume</v>
      <v t="s">Volume medio</v>
      <v t="s">Capitalizzazione di mercato</v>
      <v t="s">Beta</v>
      <v t="s">P/U</v>
      <v t="s">Azioni in circolazione</v>
      <v t="s">Descrizione</v>
      <v t="s">Dipendenti</v>
      <v t="s">Sede centrale</v>
      <v t="s">Settore</v>
      <v t="s">Tipo strumento</v>
      <v t="s">Anno costituita</v>
      <v t="s">_Flags</v>
      <v t="s">UniqueName</v>
      <v t="s">_DisplayString</v>
      <v t="s">LearnMoreOnLink</v>
      <v t="s">Immagine</v>
      <v t="s">ExchangeID</v>
      <v t="s">%ProviderInfo</v>
    </a>
    <a count="42">
      <v t="s">%EntityServiceId</v>
      <v t="s">_Format</v>
      <v t="s">%IsRefreshable</v>
      <v t="s">_CanonicalPropertyNames</v>
      <v t="s">%EntityCulture</v>
      <v t="s">%EntityId</v>
      <v t="s">_Icon</v>
      <v t="s">_Display</v>
      <v t="s">Nome</v>
      <v t="s">_SubLabel</v>
      <v t="s">Prezzo</v>
      <v t="s">Exchange</v>
      <v t="s">Nome ufficiale</v>
      <v t="s">Orario ultima transazione</v>
      <v t="s">Simbolo dell'azione</v>
      <v t="s">Simbolo azionario</v>
      <v t="s">Variazione</v>
      <v t="s">Variazione (%)</v>
      <v t="s">Valuta</v>
      <v t="s">Chiusura precedente</v>
      <v t="s">Apri</v>
      <v t="s">Massimo</v>
      <v t="s">Minimo</v>
      <v t="s">Massimo in 52 settimane</v>
      <v t="s">Minimo di 52 settimane</v>
      <v t="s">Volume</v>
      <v t="s">Volume medio</v>
      <v t="s">Capitalizzazione di mercato</v>
      <v t="s">Beta</v>
      <v t="s">Azioni in circolazione</v>
      <v t="s">Descrizione</v>
      <v t="s">Dipendenti</v>
      <v t="s">Sede centrale</v>
      <v t="s">Settore</v>
      <v t="s">Tipo strumento</v>
      <v t="s">Anno costituita</v>
      <v t="s">_Flags</v>
      <v t="s">UniqueName</v>
      <v t="s">_DisplayString</v>
      <v t="s">LearnMoreOnLink</v>
      <v t="s">ExchangeID</v>
      <v t="s">%ProviderInfo</v>
    </a>
    <a count="37">
      <v t="s">%EntityServiceId</v>
      <v t="s">_Format</v>
      <v t="s">%IsRefreshable</v>
      <v t="s">_CanonicalPropertyNames</v>
      <v t="s">%EntityCulture</v>
      <v t="s">%EntityId</v>
      <v t="s">_Icon</v>
      <v t="s">_Display</v>
      <v t="s">Nome</v>
      <v t="s">_SubLabel</v>
      <v t="s">Prezzo</v>
      <v t="s">Exchange</v>
      <v t="s">Nome ufficiale</v>
      <v t="s">Orario ultima transazione</v>
      <v t="s">Simbolo dell'azione</v>
      <v t="s">Simbolo azionario</v>
      <v t="s">Variazione</v>
      <v t="s">Variazione (%)</v>
      <v t="s">Valuta</v>
      <v t="s">Chiusura precedente</v>
      <v t="s">Apri</v>
      <v t="s">Massimo</v>
      <v t="s">Minimo</v>
      <v t="s">Massimo in 52 settimane</v>
      <v t="s">Minimo di 52 settimane</v>
      <v t="s">Volume</v>
      <v t="s">Descrizione</v>
      <v t="s">Sede centrale</v>
      <v t="s">Settore</v>
      <v t="s">Tipo strumento</v>
      <v t="s">Anno costituita</v>
      <v t="s">_Flags</v>
      <v t="s">UniqueName</v>
      <v t="s">_DisplayString</v>
      <v t="s">LearnMoreOnLink</v>
      <v t="s">ExchangeID</v>
      <v t="s">%ProviderInfo</v>
    </a>
    <a count="34">
      <v t="s">%EntityServiceId</v>
      <v t="s">_Format</v>
      <v t="s">%IsRefreshable</v>
      <v t="s">_CanonicalPropertyNames</v>
      <v t="s">%EntityCulture</v>
      <v t="s">%EntityId</v>
      <v t="s">_Icon</v>
      <v t="s">_Display</v>
      <v t="s">Nome</v>
      <v t="s">_SubLabel</v>
      <v t="s">Prezzo</v>
      <v t="s">Exchange</v>
      <v t="s">Nome ufficiale</v>
      <v t="s">Orario ultima transazione</v>
      <v t="s">Simbolo dell'azione</v>
      <v t="s">Simbolo azionario</v>
      <v t="s">Variazione</v>
      <v t="s">Variazione (%)</v>
      <v t="s">Valuta</v>
      <v t="s">Chiusura precedente</v>
      <v t="s">Apri</v>
      <v t="s">Massimo</v>
      <v t="s">Minimo</v>
      <v t="s">Massimo in 52 settimane</v>
      <v t="s">Minimo di 52 settimane</v>
      <v t="s">Volume</v>
      <v t="s">Sede centrale</v>
      <v t="s">Tipo strumento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Prezzo</v>
      <v t="s">Exchange</v>
      <v t="s">Nome ufficiale</v>
      <v t="s">Orario ultima transazione</v>
      <v t="s">Simbolo dell'azione</v>
      <v t="s">Simbolo azionario</v>
      <v t="s">Variazione</v>
      <v t="s">Variazione (%)</v>
      <v t="s">Valuta</v>
      <v t="s">Chiusura precedente</v>
      <v t="s">Apri</v>
      <v t="s">Massimo</v>
      <v t="s">Minimo</v>
      <v t="s">Massimo in 52 settimane</v>
      <v t="s">Minimo di 52 settimane</v>
      <v t="s">Volume</v>
      <v t="s">Capitalizzazione di mercato</v>
      <v t="s">Beta</v>
      <v t="s">Azioni in circolazione</v>
      <v t="s">Descrizione</v>
      <v t="s">Dipendenti</v>
      <v t="s">Sede centrale</v>
      <v t="s">Settore</v>
      <v t="s">Tipo strumento</v>
      <v t="s">Anno costituita</v>
      <v t="s">_Flags</v>
      <v t="s">UniqueName</v>
      <v t="s">_DisplayString</v>
      <v t="s">LearnMoreOnLink</v>
      <v t="s">Immagine</v>
      <v t="s">ExchangeID</v>
      <v t="s">%ProviderInfo</v>
    </a>
    <a count="39">
      <v t="s">%EntityServiceId</v>
      <v t="s">_Format</v>
      <v t="s">%IsRefreshable</v>
      <v t="s">_CanonicalPropertyNames</v>
      <v t="s">%EntityCulture</v>
      <v t="s">%EntityId</v>
      <v t="s">_Icon</v>
      <v t="s">_Display</v>
      <v t="s">Nome</v>
      <v t="s">_SubLabel</v>
      <v t="s">Prezzo</v>
      <v t="s">Exchange</v>
      <v t="s">Nome ufficiale</v>
      <v t="s">Orario ultima transazione</v>
      <v t="s">Simbolo dell'azione</v>
      <v t="s">Simbolo azionario</v>
      <v t="s">Variazione</v>
      <v t="s">Variazione (%)</v>
      <v t="s">Valuta</v>
      <v t="s">Chiusura precedente</v>
      <v t="s">Apri</v>
      <v t="s">Massimo</v>
      <v t="s">Minimo</v>
      <v t="s">Volume</v>
      <v t="s">Capitalizzazione di mercato</v>
      <v t="s">Beta</v>
      <v t="s">Azioni in circolazione</v>
      <v t="s">Descrizione</v>
      <v t="s">Dipendenti</v>
      <v t="s">Sede centrale</v>
      <v t="s">Settore</v>
      <v t="s">Tipo strumento</v>
      <v t="s">Anno costituita</v>
      <v t="s">_Flags</v>
      <v t="s">UniqueName</v>
      <v t="s">_DisplayString</v>
      <v t="s">LearnMoreOnLink</v>
      <v t="s">ExchangeID</v>
      <v t="s">%ProviderInfo</v>
    </a>
    <a count="34">
      <v t="s">%EntityServiceId</v>
      <v t="s">_Format</v>
      <v t="s">%IsRefreshable</v>
      <v t="s">_CanonicalPropertyNames</v>
      <v t="s">%EntityCulture</v>
      <v t="s">%EntityId</v>
      <v t="s">_Icon</v>
      <v t="s">_Display</v>
      <v t="s">Nome</v>
      <v t="s">_SubLabel</v>
      <v t="s">Prezzo</v>
      <v t="s">Prezzo (orario esteso)</v>
      <v t="s">Exchange</v>
      <v t="s">Orario ultima transazione</v>
      <v t="s">Simbolo dell'azione</v>
      <v t="s">Simbolo azionario</v>
      <v t="s">Variazione</v>
      <v t="s">Cambia (orario prolungato)</v>
      <v t="s">Variazione (%)</v>
      <v t="s">Cambia % (orario prolungato)</v>
      <v t="s">Valuta</v>
      <v t="s">Chiusura precedente</v>
      <v t="s">Apri</v>
      <v t="s">Massimo</v>
      <v t="s">Minimo</v>
      <v t="s">Massimo in 52 settimane</v>
      <v t="s">Minimo di 52 settimane</v>
      <v t="s">Volume</v>
      <v t="s">Tipo strumento</v>
      <v t="s">_Flags</v>
      <v t="s">UniqueName</v>
      <v t="s">_DisplayString</v>
      <v t="s">LearnMoreOnLink</v>
      <v t="s">%ProviderInfo</v>
    </a>
    <a count="40">
      <v t="s">%EntityServiceId</v>
      <v t="s">_Format</v>
      <v t="s">%IsRefreshable</v>
      <v t="s">_CanonicalPropertyNames</v>
      <v t="s">%EntityCulture</v>
      <v t="s">%EntityId</v>
      <v t="s">_Icon</v>
      <v t="s">_Display</v>
      <v t="s">Nome</v>
      <v t="s">_SubLabel</v>
      <v t="s">Prezzo</v>
      <v t="s">Exchange</v>
      <v t="s">Nome ufficiale</v>
      <v t="s">Orario ultima transazione</v>
      <v t="s">Simbolo dell'azione</v>
      <v t="s">Simbolo azionario</v>
      <v t="s">Variazione</v>
      <v t="s">Variazione (%)</v>
      <v t="s">Valuta</v>
      <v t="s">Chiusura precedente</v>
      <v t="s">Apri</v>
      <v t="s">Massimo</v>
      <v t="s">Minimo</v>
      <v t="s">Volume</v>
      <v t="s">Capitalizzazione di mercato</v>
      <v t="s">Beta</v>
      <v t="s">P/U</v>
      <v t="s">Azioni in circolazione</v>
      <v t="s">Descrizione</v>
      <v t="s">Dipendenti</v>
      <v t="s">Sede centrale</v>
      <v t="s">Settore</v>
      <v t="s">Tipo strumento</v>
      <v t="s">Anno costituita</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Prezzo</v>
      <v t="s">Exchange</v>
      <v t="s">Nome ufficiale</v>
      <v t="s">Orario ultima transazione</v>
      <v t="s">Simbolo dell'azione</v>
      <v t="s">Simbolo azionario</v>
      <v t="s">Variazione</v>
      <v t="s">Variazione (%)</v>
      <v t="s">Valuta</v>
      <v t="s">Chiusura precedente</v>
      <v t="s">Apri</v>
      <v t="s">Massimo</v>
      <v t="s">Minimo</v>
      <v t="s">Massimo in 52 settimane</v>
      <v t="s">Minimo di 52 settimane</v>
      <v t="s">Volume</v>
      <v t="s">Capitalizzazione di mercato</v>
      <v t="s">Beta</v>
      <v t="s">P/U</v>
      <v t="s">Azioni in circolazione</v>
      <v t="s">Descrizione</v>
      <v t="s">Dipendenti</v>
      <v t="s">Sede centrale</v>
      <v t="s">Settore</v>
      <v t="s">Tipo strumento</v>
      <v t="s">_Flags</v>
      <v t="s">UniqueName</v>
      <v t="s">_DisplayString</v>
      <v t="s">LearnMoreOnLink</v>
      <v t="s">Immagine</v>
      <v t="s">ExchangeID</v>
      <v t="s">%ProviderInfo</v>
    </a>
    <a count="45">
      <v t="s">%EntityServiceId</v>
      <v t="s">_Format</v>
      <v t="s">%IsRefreshable</v>
      <v t="s">_CanonicalPropertyNames</v>
      <v t="s">%EntityCulture</v>
      <v t="s">%EntityId</v>
      <v t="s">_Icon</v>
      <v t="s">_Display</v>
      <v t="s">Nome</v>
      <v t="s">_SubLabel</v>
      <v t="s">Prezzo</v>
      <v t="s">Prezzo (orario esteso)</v>
      <v t="s">Exchange</v>
      <v t="s">Nome ufficiale</v>
      <v t="s">Orario ultima transazione</v>
      <v t="s">Simbolo dell'azione</v>
      <v t="s">Simbolo azionario</v>
      <v t="s">Variazione</v>
      <v t="s">Cambia (orario prolungato)</v>
      <v t="s">Variazione (%)</v>
      <v t="s">Cambia % (orario prolungato)</v>
      <v t="s">Valuta</v>
      <v t="s">Chiusura precedente</v>
      <v t="s">Apri</v>
      <v t="s">Massimo</v>
      <v t="s">Minimo</v>
      <v t="s">Massimo in 52 settimane</v>
      <v t="s">Minimo di 52 settimane</v>
      <v t="s">Volume</v>
      <v t="s">Volume medio</v>
      <v t="s">Capitalizzazione di mercato</v>
      <v t="s">Beta</v>
      <v t="s">P/U</v>
      <v t="s">Azioni in circolazione</v>
      <v t="s">Descrizione</v>
      <v t="s">Dipendenti</v>
      <v t="s">Sede centrale</v>
      <v t="s">Settore</v>
      <v t="s">Tipo strumento</v>
      <v t="s">_Flags</v>
      <v t="s">UniqueName</v>
      <v t="s">_DisplayString</v>
      <v t="s">LearnMoreOnLink</v>
      <v t="s">ExchangeID</v>
      <v t="s">%ProviderInfo</v>
    </a>
    <a count="37">
      <v t="s">%EntityServiceId</v>
      <v t="s">_Format</v>
      <v t="s">%IsRefreshable</v>
      <v t="s">_CanonicalPropertyNames</v>
      <v t="s">%EntityCulture</v>
      <v t="s">%EntityId</v>
      <v t="s">_Icon</v>
      <v t="s">_Display</v>
      <v t="s">Nome</v>
      <v t="s">_SubLabel</v>
      <v t="s">Prezzo</v>
      <v t="s">Exchange</v>
      <v t="s">Nome ufficiale</v>
      <v t="s">Orario ultima transazione</v>
      <v t="s">Simbolo dell'azione</v>
      <v t="s">Simbolo azionario</v>
      <v t="s">Variazione</v>
      <v t="s">Variazione (%)</v>
      <v t="s">Valuta</v>
      <v t="s">Chiusura precedente</v>
      <v t="s">Apri</v>
      <v t="s">Massimo</v>
      <v t="s">Minimo</v>
      <v t="s">Massimo in 52 settimane</v>
      <v t="s">Minimo di 52 settimane</v>
      <v t="s">Volume</v>
      <v t="s">Volume medio</v>
      <v t="s">P/U</v>
      <v t="s">Sede centrale</v>
      <v t="s">Tipo strumento</v>
      <v t="s">_Flags</v>
      <v t="s">UniqueName</v>
      <v t="s">_DisplayString</v>
      <v t="s">LearnMoreOnLink</v>
      <v t="s">Immagine</v>
      <v t="s">ExchangeID</v>
      <v t="s">%ProviderInfo</v>
    </a>
    <a count="37">
      <v t="s">%EntityServiceId</v>
      <v t="s">_Format</v>
      <v t="s">%IsRefreshable</v>
      <v t="s">_CanonicalPropertyNames</v>
      <v t="s">%EntityCulture</v>
      <v t="s">%EntityId</v>
      <v t="s">_Icon</v>
      <v t="s">_Display</v>
      <v t="s">Nome</v>
      <v t="s">_SubLabel</v>
      <v t="s">Prezzo</v>
      <v t="s">Exchange</v>
      <v t="s">Nome ufficiale</v>
      <v t="s">Orario ultima transazione</v>
      <v t="s">Simbolo dell'azione</v>
      <v t="s">Simbolo azionario</v>
      <v t="s">Valuta</v>
      <v t="s">Massimo in 52 settimane</v>
      <v t="s">Minimo di 52 settimane</v>
      <v t="s">Volume</v>
      <v t="s">Volume medio</v>
      <v t="s">Capitalizzazione di mercato</v>
      <v t="s">Beta</v>
      <v t="s">Azioni in circolazione</v>
      <v t="s">Descrizione</v>
      <v t="s">Dipendenti</v>
      <v t="s">Sede centrale</v>
      <v t="s">Settore</v>
      <v t="s">Tipo strumento</v>
      <v t="s">Anno costituita</v>
      <v t="s">_Flags</v>
      <v t="s">UniqueName</v>
      <v t="s">_DisplayString</v>
      <v t="s">LearnMoreOnLink</v>
      <v t="s">Immagine</v>
      <v t="s">ExchangeID</v>
      <v t="s">%ProviderInfo</v>
    </a>
    <a count="42">
      <v t="s">%EntityServiceId</v>
      <v t="s">_Format</v>
      <v t="s">%IsRefreshable</v>
      <v t="s">_CanonicalPropertyNames</v>
      <v t="s">%EntityCulture</v>
      <v t="s">%EntityId</v>
      <v t="s">_Icon</v>
      <v t="s">_Display</v>
      <v t="s">Nome</v>
      <v t="s">Prezzo</v>
      <v t="s">Exchange</v>
      <v t="s">Nome ufficiale</v>
      <v t="s">_SubLabel</v>
      <v t="s">Orario ultima transazione</v>
      <v t="s">Simbolo dell'azione</v>
      <v t="s">Simbolo azionario</v>
      <v t="s">Variazione</v>
      <v t="s">Variazione (%)</v>
      <v t="s">Valuta</v>
      <v t="s">Chiusura precedente</v>
      <v t="s">Apri</v>
      <v t="s">Massimo</v>
      <v t="s">Minimo</v>
      <v t="s">Massimo in 52 settimane</v>
      <v t="s">Minimo di 52 settimane</v>
      <v t="s">Volume</v>
      <v t="s">Volume medio</v>
      <v t="s">Capitalizzazione di mercato</v>
      <v t="s">Beta</v>
      <v t="s">Azioni in circolazione</v>
      <v t="s">Descrizione</v>
      <v t="s">Dipendenti</v>
      <v t="s">Sede centrale</v>
      <v t="s">Settore</v>
      <v t="s">Tipo strumento</v>
      <v t="s">Anno costituita</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Prezzo</v>
      <v t="s">Exchange</v>
      <v t="s">Nome ufficiale</v>
      <v t="s">Orario ultima transazione</v>
      <v t="s">Simbolo dell'azione</v>
      <v t="s">Simbolo azionario</v>
      <v t="s">Variazione</v>
      <v t="s">Variazione (%)</v>
      <v t="s">Valuta</v>
      <v t="s">Chiusura precedente</v>
      <v t="s">Apri</v>
      <v t="s">Massimo</v>
      <v t="s">Minimo</v>
      <v t="s">Volume</v>
      <v t="s">Volume medio</v>
      <v t="s">Capitalizzazione di mercato</v>
      <v t="s">Beta</v>
      <v t="s">Azioni in circolazione</v>
      <v t="s">Descrizione</v>
      <v t="s">Dipendenti</v>
      <v t="s">Sede centrale</v>
      <v t="s">Settore</v>
      <v t="s">Tipo strumento</v>
      <v t="s">Anno costituita</v>
      <v t="s">_Flags</v>
      <v t="s">UniqueName</v>
      <v t="s">_DisplayString</v>
      <v t="s">LearnMoreOnLink</v>
      <v t="s">ExchangeID</v>
      <v t="s">%ProviderInfo</v>
    </a>
    <a count="25">
      <v t="s">%EntityServiceId</v>
      <v t="s">_Format</v>
      <v t="s">%IsRefreshable</v>
      <v t="s">_CanonicalPropertyNames</v>
      <v t="s">%EntityCulture</v>
      <v t="s">%EntityId</v>
      <v t="s">_Icon</v>
      <v t="s">_Display</v>
      <v t="s">Nome</v>
      <v t="s">Prezzo</v>
      <v t="s">_SubLabel</v>
      <v t="s">Orario ultima transazione</v>
      <v t="s">Simbolo dell'azione</v>
      <v t="s">Variazione</v>
      <v t="s">Variazione (%)</v>
      <v t="s">Valuta</v>
      <v t="s">Valuta origine</v>
      <v t="s">Chiusura precedente</v>
      <v t="s">Massimo in 52 settimane</v>
      <v t="s">Minimo di 52 settimane</v>
      <v t="s">Tipo strumento</v>
      <v t="s">_Flags</v>
      <v t="s">UniqueName</v>
      <v t="s">_DisplayString</v>
      <v t="s">%ProviderInfo</v>
    </a>
    <a count="28">
      <v t="s">%EntityServiceId</v>
      <v t="s">_Format</v>
      <v t="s">%IsRefreshable</v>
      <v t="s">_CanonicalPropertyNames</v>
      <v t="s">%EntityCulture</v>
      <v t="s">%EntityId</v>
      <v t="s">_Icon</v>
      <v t="s">_Display</v>
      <v t="s">Nome</v>
      <v t="s">Prezzo</v>
      <v t="s">_SubLabel</v>
      <v t="s">Orario ultima transazione</v>
      <v t="s">Simbolo dell'azione</v>
      <v t="s">Variazione</v>
      <v t="s">Variazione (%)</v>
      <v t="s">Valuta</v>
      <v t="s">Valuta origine</v>
      <v t="s">Chiusura precedente</v>
      <v t="s">Apri</v>
      <v t="s">Massimo</v>
      <v t="s">Minimo</v>
      <v t="s">Massimo in 52 settimane</v>
      <v t="s">Minimo di 52 settimane</v>
      <v t="s">Tipo strumento</v>
      <v t="s">_Flags</v>
      <v t="s">UniqueName</v>
      <v t="s">_DisplayString</v>
      <v t="s">%ProviderInfo</v>
    </a>
    <a count="24">
      <v t="s">%EntityServiceId</v>
      <v t="s">_Format</v>
      <v t="s">%IsRefreshable</v>
      <v t="s">_CanonicalPropertyNames</v>
      <v t="s">%EntityCulture</v>
      <v t="s">%EntityId</v>
      <v t="s">_Icon</v>
      <v t="s">_Display</v>
      <v t="s">Nome</v>
      <v t="s">Prezzo</v>
      <v t="s">_SubLabel</v>
      <v t="s">Orario ultima transazione</v>
      <v t="s">Simbolo dell'azione</v>
      <v t="s">Variazione</v>
      <v t="s">Valuta</v>
      <v t="s">Valuta origine</v>
      <v t="s">Chiusura precedente</v>
      <v t="s">Massimo in 52 settimane</v>
      <v t="s">Minimo di 52 settimane</v>
      <v t="s">Tipo strumento</v>
      <v t="s">_Flags</v>
      <v t="s">UniqueName</v>
      <v t="s">_DisplayString</v>
      <v t="s">%ProviderInfo</v>
    </a>
  </spbArrays>
  <spbData count="137">
    <spb s="0">
      <v>P/E</v>
      <v>Open</v>
      <v>Beta</v>
      <v>Name</v>
      <v>Low</v>
      <v>Price</v>
      <v>Currency</v>
      <v>Volume</v>
      <v>High</v>
      <v>Industry</v>
      <v>Exchange</v>
      <v>Employees</v>
      <v>ExchangeID</v>
      <v>UniqueName</v>
      <v>Change</v>
      <v>Description</v>
      <v>Volume average</v>
      <v>%ProviderInfo</v>
      <v>Headquarters</v>
      <v>Official name</v>
      <v>Instrument type</v>
      <v>Change (%)</v>
      <v>Year incorporated</v>
      <v>LearnMoreOnLink</v>
      <v>Exchange abbreviation</v>
      <v>Previous close</v>
      <v>Ticker symbol</v>
      <v>Shares outstanding</v>
      <v>52 week low</v>
      <v>Price (Extended hours)</v>
      <v>52 week high</v>
      <v>Last trade time</v>
      <v>Change (Extended hours)</v>
      <v>Market cap</v>
      <v>Change % (Extended hours)</v>
    </spb>
    <spb s="1">
      <v>0</v>
      <v>Name</v>
      <v>LearnMoreOnLink</v>
    </spb>
    <spb s="2">
      <v>0</v>
      <v>0</v>
      <v>0</v>
    </spb>
    <spb s="3">
      <v>2</v>
      <v>2</v>
      <v>2</v>
      <v>2</v>
    </spb>
    <spb s="4">
      <v>1</v>
      <v>2</v>
      <v>1</v>
      <v>3</v>
      <v>2</v>
      <v>2</v>
      <v>4</v>
      <v>2</v>
      <v>4</v>
      <v>2</v>
      <v>4</v>
      <v>5</v>
      <v>6</v>
      <v>7</v>
      <v>2</v>
      <v>4</v>
      <v>2</v>
      <v>2</v>
      <v>2</v>
      <v>8</v>
      <v>2</v>
      <v>9</v>
      <v>5</v>
    </spb>
    <spb s="5">
      <v xml:space="preserve">alla chiusura </v>
      <v>Origine: Nasdaq</v>
      <v xml:space="preserve">dalla chiusura precedente </v>
      <v xml:space="preserve">dalla chiusura precedente </v>
      <v>Ritardato di 15 minuti</v>
      <v>GMT</v>
      <v xml:space="preserve">dalla chiusura </v>
      <v xml:space="preserve">dalla chiusura </v>
    </spb>
    <spb s="6">
      <v>Open</v>
      <v>Beta</v>
      <v>Name</v>
      <v>Low</v>
      <v>Price</v>
      <v>Currency</v>
      <v>Volume</v>
      <v>High</v>
      <v>Industry</v>
      <v>Exchange</v>
      <v>Employees</v>
      <v>ExchangeID</v>
      <v>UniqueName</v>
      <v>Change</v>
      <v>Description</v>
      <v>%ProviderInfo</v>
      <v>Headquarters</v>
      <v>Official name</v>
      <v>Instrument type</v>
      <v>Change (%)</v>
      <v>Year incorporated</v>
      <v>LearnMoreOnLink</v>
      <v>Exchange abbreviation</v>
      <v>Previous close</v>
      <v>Ticker symbol</v>
      <v>Shares outstanding</v>
      <v>52 week low</v>
      <v>52 week high</v>
      <v>Last trade time</v>
      <v>Market cap</v>
    </spb>
    <spb s="1">
      <v>1</v>
      <v>Name</v>
      <v>LearnMoreOnLink</v>
    </spb>
    <spb s="7">
      <v>10</v>
      <v>1</v>
      <v>3</v>
      <v>10</v>
      <v>10</v>
      <v>4</v>
      <v>10</v>
      <v>4</v>
      <v>10</v>
      <v>5</v>
      <v>6</v>
      <v>7</v>
      <v>10</v>
      <v>4</v>
      <v>10</v>
      <v>10</v>
      <v>8</v>
      <v>11</v>
    </spb>
    <spb s="8">
      <v>Ritardato di 20 minuti</v>
      <v xml:space="preserve">dalla chiusura precedente </v>
      <v xml:space="preserve">dalla chiusura precedente </v>
      <v>GMT</v>
    </spb>
    <spb s="7">
      <v>2</v>
      <v>1</v>
      <v>3</v>
      <v>2</v>
      <v>2</v>
      <v>4</v>
      <v>2</v>
      <v>4</v>
      <v>2</v>
      <v>5</v>
      <v>6</v>
      <v>7</v>
      <v>2</v>
      <v>4</v>
      <v>2</v>
      <v>2</v>
      <v>8</v>
      <v>12</v>
    </spb>
    <spb s="8">
      <v>Ritardato di 15 minuti</v>
      <v xml:space="preserve">dalla chiusura precedente </v>
      <v xml:space="preserve">dalla chiusura precedente </v>
      <v>GMT</v>
    </spb>
    <spb s="9">
      <v>P/E</v>
      <v>Open</v>
      <v>Beta</v>
      <v>Name</v>
      <v>Low</v>
      <v>Price</v>
      <v>Currency</v>
      <v>Volume</v>
      <v>High</v>
      <v>Industry</v>
      <v>Exchange</v>
      <v>Employees</v>
      <v>ExchangeID</v>
      <v>UniqueName</v>
      <v>Change</v>
      <v>Description</v>
      <v>%ProviderInfo</v>
      <v>Headquarters</v>
      <v>Official name</v>
      <v>Instrument type</v>
      <v>Change (%)</v>
      <v>Year incorporated</v>
      <v>LearnMoreOnLink</v>
      <v>Exchange abbreviation</v>
      <v>Previous close</v>
      <v>Ticker symbol</v>
      <v>Shares outstanding</v>
      <v>52 week low</v>
      <v>52 week high</v>
      <v>Last trade time</v>
      <v>Market cap</v>
    </spb>
    <spb s="1">
      <v>2</v>
      <v>Name</v>
      <v>LearnMoreOnLink</v>
    </spb>
    <spb s="10">
      <v>1</v>
      <v>13</v>
      <v>1</v>
      <v>3</v>
      <v>13</v>
      <v>13</v>
      <v>4</v>
      <v>13</v>
      <v>4</v>
      <v>13</v>
      <v>5</v>
      <v>6</v>
      <v>7</v>
      <v>13</v>
      <v>4</v>
      <v>13</v>
      <v>13</v>
      <v>8</v>
      <v>14</v>
    </spb>
    <spb s="8">
      <v>Ritardato di 5 minuti</v>
      <v xml:space="preserve">dalla chiusura precedente </v>
      <v xml:space="preserve">dalla chiusura precedente </v>
      <v>GMT</v>
    </spb>
    <spb s="11">
      <v>P/E</v>
      <v>Open</v>
      <v>Beta</v>
      <v>Name</v>
      <v>Low</v>
      <v>Price</v>
      <v>Currency</v>
      <v>Volume</v>
      <v>High</v>
      <v>Industry</v>
      <v>Exchange</v>
      <v>Employees</v>
      <v>ExchangeID</v>
      <v>UniqueName</v>
      <v>Change</v>
      <v>Description</v>
      <v>Volume average</v>
      <v>%ProviderInfo</v>
      <v>Headquarters</v>
      <v>Official name</v>
      <v>Instrument type</v>
      <v>Change (%)</v>
      <v>Year incorporated</v>
      <v>LearnMoreOnLink</v>
      <v>Exchange abbreviation</v>
      <v>Previous close</v>
      <v>Ticker symbol</v>
      <v>Shares outstanding</v>
      <v>52 week low</v>
      <v>52 week high</v>
      <v>Last trade time</v>
      <v>Market cap</v>
    </spb>
    <spb s="1">
      <v>3</v>
      <v>Name</v>
      <v>LearnMoreOnLink</v>
    </spb>
    <spb s="12">
      <v>1</v>
      <v>2</v>
      <v>1</v>
      <v>3</v>
      <v>2</v>
      <v>2</v>
      <v>4</v>
      <v>2</v>
      <v>4</v>
      <v>2</v>
      <v>4</v>
      <v>5</v>
      <v>6</v>
      <v>7</v>
      <v>2</v>
      <v>4</v>
      <v>2</v>
      <v>2</v>
      <v>8</v>
      <v>9</v>
    </spb>
    <spb s="13">
      <v>Tempo reale Nasdaq Ultima vendita</v>
      <v>Origine: Nasdaq Ultima vendita</v>
      <v xml:space="preserve">dalla chiusura precedente </v>
      <v xml:space="preserve">dalla chiusura precedente </v>
      <v>GMT</v>
    </spb>
    <spb s="14">
      <v>P/E</v>
      <v>Open</v>
      <v>Beta</v>
      <v>Name</v>
      <v>Low</v>
      <v>Price</v>
      <v>Currency</v>
      <v>Volume</v>
      <v>High</v>
      <v>Industry</v>
      <v>Exchange</v>
      <v>Employees</v>
      <v>ExchangeID</v>
      <v>UniqueName</v>
      <v>Change</v>
      <v>Description</v>
      <v>%ProviderInfo</v>
      <v>Headquarters</v>
      <v>Official name</v>
      <v>Instrument type</v>
      <v>Change (%)</v>
      <v>Year incorporated</v>
      <v>LearnMoreOnLink</v>
      <v>Exchange abbreviation</v>
      <v>Previous close</v>
      <v>Ticker symbol</v>
      <v>Shares outstanding</v>
      <v>52 week low</v>
      <v>Price (Extended hours)</v>
      <v>52 week high</v>
      <v>Last trade time</v>
      <v>Change (Extended hours)</v>
      <v>Market cap</v>
      <v>Change % (Extended hours)</v>
    </spb>
    <spb s="1">
      <v>4</v>
      <v>Name</v>
      <v>LearnMoreOnLink</v>
    </spb>
    <spb s="15">
      <v>1</v>
      <v>15</v>
      <v>1</v>
      <v>3</v>
      <v>15</v>
      <v>15</v>
      <v>4</v>
      <v>15</v>
      <v>4</v>
      <v>15</v>
      <v>5</v>
      <v>6</v>
      <v>7</v>
      <v>15</v>
      <v>4</v>
      <v>15</v>
      <v>15</v>
      <v>15</v>
      <v>8</v>
      <v>15</v>
      <v>16</v>
      <v>5</v>
    </spb>
    <spb s="16">
      <v xml:space="preserve">alla chiusura </v>
      <v xml:space="preserve">dalla chiusura precedente </v>
      <v xml:space="preserve">dalla chiusura precedente </v>
      <v>Ritardato di 30 minuti</v>
      <v>GMT</v>
      <v xml:space="preserve">dalla chiusura </v>
      <v xml:space="preserve">dalla chiusura </v>
    </spb>
    <spb s="12">
      <v>1</v>
      <v>17</v>
      <v>1</v>
      <v>3</v>
      <v>17</v>
      <v>17</v>
      <v>4</v>
      <v>17</v>
      <v>4</v>
      <v>17</v>
      <v>4</v>
      <v>5</v>
      <v>6</v>
      <v>7</v>
      <v>17</v>
      <v>4</v>
      <v>17</v>
      <v>17</v>
      <v>8</v>
      <v>18</v>
    </spb>
    <spb s="8">
      <v>Fine giornata</v>
      <v xml:space="preserve">dalla chiusura precedente </v>
      <v xml:space="preserve">dalla chiusura precedente </v>
      <v>GMT</v>
    </spb>
    <spb s="17">
      <v>P/E</v>
      <v>Open</v>
      <v>Beta</v>
      <v>Name</v>
      <v>Low</v>
      <v>Price</v>
      <v>Currency</v>
      <v>Volume</v>
      <v>High</v>
      <v>Industry</v>
      <v>Exchange</v>
      <v>Image</v>
      <v>Employees</v>
      <v>ExchangeID</v>
      <v>UniqueName</v>
      <v>Change</v>
      <v>Description</v>
      <v>%ProviderInfo</v>
      <v>Headquarters</v>
      <v>Official name</v>
      <v>Instrument type</v>
      <v>Change (%)</v>
      <v>Year incorporated</v>
      <v>LearnMoreOnLink</v>
      <v>Exchange abbreviation</v>
      <v>Previous close</v>
      <v>Ticker symbol</v>
      <v>Shares outstanding</v>
      <v>52 week low</v>
      <v>52 week high</v>
      <v>Last trade time</v>
      <v>Market cap</v>
    </spb>
    <spb s="1">
      <v>5</v>
      <v>Name</v>
      <v>LearnMoreOnLink</v>
    </spb>
    <spb s="18">
      <v>0</v>
      <v>0</v>
    </spb>
    <spb s="19">
      <v>28</v>
      <v>2</v>
      <v>2</v>
      <v>2</v>
      <v>2</v>
    </spb>
    <spb s="20">
      <v>1</v>
      <v>13</v>
      <v>1</v>
      <v>3</v>
      <v>13</v>
      <v>13</v>
      <v>4</v>
      <v>13</v>
      <v>19</v>
      <v>4</v>
      <v>13</v>
      <v>5</v>
      <v>6</v>
      <v>7</v>
      <v>13</v>
      <v>4</v>
      <v>13</v>
      <v>13</v>
      <v>8</v>
      <v>14</v>
    </spb>
    <spb s="21">
      <v>Con tecnologia Refinitiv</v>
    </spb>
    <spb s="10">
      <v>1</v>
      <v>20</v>
      <v>1</v>
      <v>3</v>
      <v>20</v>
      <v>20</v>
      <v>4</v>
      <v>20</v>
      <v>4</v>
      <v>20</v>
      <v>5</v>
      <v>6</v>
      <v>7</v>
      <v>20</v>
      <v>4</v>
      <v>20</v>
      <v>20</v>
      <v>8</v>
      <v>21</v>
    </spb>
    <spb s="22">
      <v>P/E</v>
      <v>Open</v>
      <v>Beta</v>
      <v>Name</v>
      <v>Low</v>
      <v>Price</v>
      <v>Currency</v>
      <v>Volume</v>
      <v>High</v>
      <v>Industry</v>
      <v>Exchange</v>
      <v>Image</v>
      <v>Employees</v>
      <v>ExchangeID</v>
      <v>UniqueName</v>
      <v>Change</v>
      <v>Description</v>
      <v>Volume average</v>
      <v>%ProviderInfo</v>
      <v>Headquarters</v>
      <v>Official name</v>
      <v>Instrument type</v>
      <v>Change (%)</v>
      <v>Year incorporated</v>
      <v>LearnMoreOnLink</v>
      <v>Exchange abbreviation</v>
      <v>Previous close</v>
      <v>Ticker symbol</v>
      <v>Shares outstanding</v>
      <v>52 week low</v>
      <v>Price (Extended hours)</v>
      <v>52 week high</v>
      <v>Last trade time</v>
      <v>Change (Extended hours)</v>
      <v>Market cap</v>
      <v>Change % (Extended hours)</v>
    </spb>
    <spb s="1">
      <v>6</v>
      <v>Name</v>
      <v>LearnMoreOnLink</v>
    </spb>
    <spb s="23">
      <v>1</v>
      <v>2</v>
      <v>1</v>
      <v>3</v>
      <v>2</v>
      <v>2</v>
      <v>4</v>
      <v>2</v>
      <v>19</v>
      <v>4</v>
      <v>2</v>
      <v>4</v>
      <v>5</v>
      <v>6</v>
      <v>7</v>
      <v>2</v>
      <v>4</v>
      <v>2</v>
      <v>2</v>
      <v>2</v>
      <v>8</v>
      <v>2</v>
      <v>9</v>
      <v>5</v>
    </spb>
    <spb s="7">
      <v>2</v>
      <v>1</v>
      <v>3</v>
      <v>2</v>
      <v>2</v>
      <v>4</v>
      <v>2</v>
      <v>4</v>
      <v>2</v>
      <v>5</v>
      <v>6</v>
      <v>7</v>
      <v>2</v>
      <v>4</v>
      <v>2</v>
      <v>2</v>
      <v>8</v>
      <v>22</v>
    </spb>
    <spb s="24">
      <v>Open</v>
      <v>Beta</v>
      <v>Name</v>
      <v>Low</v>
      <v>Price</v>
      <v>Currency</v>
      <v>Volume</v>
      <v>High</v>
      <v>Industry</v>
      <v>Exchange</v>
      <v>Employees</v>
      <v>ExchangeID</v>
      <v>UniqueName</v>
      <v>Change</v>
      <v>Description</v>
      <v>Volume average</v>
      <v>%ProviderInfo</v>
      <v>Headquarters</v>
      <v>Official name</v>
      <v>Instrument type</v>
      <v>Change (%)</v>
      <v>Year incorporated</v>
      <v>LearnMoreOnLink</v>
      <v>Exchange abbreviation</v>
      <v>Previous close</v>
      <v>Ticker symbol</v>
      <v>Shares outstanding</v>
      <v>52 week low</v>
      <v>52 week high</v>
      <v>Last trade time</v>
      <v>Market cap</v>
    </spb>
    <spb s="1">
      <v>7</v>
      <v>Name</v>
      <v>LearnMoreOnLink</v>
    </spb>
    <spb s="25">
      <v>23</v>
      <v>1</v>
      <v>3</v>
      <v>23</v>
      <v>23</v>
      <v>4</v>
      <v>23</v>
      <v>4</v>
      <v>23</v>
      <v>4</v>
      <v>5</v>
      <v>6</v>
      <v>7</v>
      <v>23</v>
      <v>4</v>
      <v>23</v>
      <v>23</v>
      <v>24</v>
      <v>25</v>
    </spb>
    <spb s="5">
      <v xml:space="preserve">alla chiusura </v>
      <v>Origine: Nasdaq Ultima vendita</v>
      <v xml:space="preserve">dalla chiusura precedente </v>
      <v xml:space="preserve">dalla chiusura precedente </v>
      <v>Tempo reale Nasdaq Ultima vendita</v>
      <v>GMT</v>
      <v xml:space="preserve">dalla chiusura </v>
      <v xml:space="preserve">dalla chiusura </v>
    </spb>
    <spb s="15">
      <v>1</v>
      <v>26</v>
      <v>1</v>
      <v>3</v>
      <v>26</v>
      <v>26</v>
      <v>4</v>
      <v>26</v>
      <v>4</v>
      <v>26</v>
      <v>5</v>
      <v>6</v>
      <v>7</v>
      <v>26</v>
      <v>4</v>
      <v>26</v>
      <v>26</v>
      <v>26</v>
      <v>8</v>
      <v>26</v>
      <v>27</v>
      <v>5</v>
    </spb>
    <spb s="16">
      <v xml:space="preserve">alla chiusura </v>
      <v xml:space="preserve">dalla chiusura precedente </v>
      <v xml:space="preserve">dalla chiusura precedente </v>
      <v>Ritardato di 15 minuti</v>
      <v>GMT</v>
      <v xml:space="preserve">dalla chiusura </v>
      <v xml:space="preserve">dalla chiusura </v>
    </spb>
    <spb s="26">
      <v>Open</v>
      <v>Name</v>
      <v>Low</v>
      <v>Price</v>
      <v>Currency</v>
      <v>Volume</v>
      <v>High</v>
      <v>Industry</v>
      <v>Exchange</v>
      <v>ExchangeID</v>
      <v>UniqueName</v>
      <v>Change</v>
      <v>Description</v>
      <v>%ProviderInfo</v>
      <v>Headquarters</v>
      <v>Official name</v>
      <v>Instrument type</v>
      <v>Change (%)</v>
      <v>Year incorporated</v>
      <v>LearnMoreOnLink</v>
      <v>Exchange abbreviation</v>
      <v>Previous close</v>
      <v>Ticker symbol</v>
      <v>52 week low</v>
      <v>52 week high</v>
      <v>Last trade time</v>
    </spb>
    <spb s="1">
      <v>8</v>
      <v>Name</v>
      <v>LearnMoreOnLink</v>
    </spb>
    <spb s="27">
      <v>2</v>
      <v>3</v>
      <v>2</v>
      <v>2</v>
      <v>4</v>
      <v>2</v>
      <v>2</v>
      <v>5</v>
      <v>6</v>
      <v>7</v>
      <v>2</v>
      <v>2</v>
      <v>2</v>
      <v>8</v>
    </spb>
    <spb s="28">
      <v>Open</v>
      <v>Name</v>
      <v>Low</v>
      <v>Price</v>
      <v>Currency</v>
      <v>Volume</v>
      <v>High</v>
      <v>Exchange</v>
      <v>ExchangeID</v>
      <v>UniqueName</v>
      <v>Change</v>
      <v>%ProviderInfo</v>
      <v>Headquarters</v>
      <v>Official name</v>
      <v>Instrument type</v>
      <v>Change (%)</v>
      <v>LearnMoreOnLink</v>
      <v>Exchange abbreviation</v>
      <v>Previous close</v>
      <v>Ticker symbol</v>
      <v>52 week low</v>
      <v>52 week high</v>
      <v>Last trade time</v>
    </spb>
    <spb s="1">
      <v>9</v>
      <v>Name</v>
      <v>LearnMoreOnLink</v>
    </spb>
    <spb s="29">
      <v>2</v>
      <v>3</v>
      <v>2</v>
      <v>2</v>
      <v>4</v>
      <v>2</v>
      <v>2</v>
      <v>5</v>
      <v>7</v>
      <v>2</v>
      <v>2</v>
      <v>2</v>
      <v>8</v>
    </spb>
    <spb s="10">
      <v>1</v>
      <v>28</v>
      <v>1</v>
      <v>3</v>
      <v>28</v>
      <v>28</v>
      <v>4</v>
      <v>28</v>
      <v>4</v>
      <v>28</v>
      <v>5</v>
      <v>6</v>
      <v>7</v>
      <v>28</v>
      <v>4</v>
      <v>28</v>
      <v>28</v>
      <v>8</v>
      <v>29</v>
    </spb>
    <spb s="13">
      <v>Ritardato di 20 minuti</v>
      <v>KSE</v>
      <v xml:space="preserve">dalla chiusura precedente </v>
      <v xml:space="preserve">dalla chiusura precedente </v>
      <v>GMT</v>
    </spb>
    <spb s="10">
      <v>1</v>
      <v>30</v>
      <v>1</v>
      <v>3</v>
      <v>30</v>
      <v>30</v>
      <v>4</v>
      <v>30</v>
      <v>4</v>
      <v>30</v>
      <v>5</v>
      <v>6</v>
      <v>7</v>
      <v>30</v>
      <v>4</v>
      <v>30</v>
      <v>30</v>
      <v>8</v>
      <v>31</v>
    </spb>
    <spb s="10">
      <v>1</v>
      <v>15</v>
      <v>1</v>
      <v>3</v>
      <v>15</v>
      <v>15</v>
      <v>4</v>
      <v>15</v>
      <v>4</v>
      <v>15</v>
      <v>5</v>
      <v>6</v>
      <v>7</v>
      <v>15</v>
      <v>4</v>
      <v>15</v>
      <v>15</v>
      <v>8</v>
      <v>32</v>
    </spb>
    <spb s="13">
      <v>Ritardato di 15 minuti</v>
      <v>LSE</v>
      <v xml:space="preserve">dalla chiusura precedente </v>
      <v xml:space="preserve">dalla chiusura precedente </v>
      <v>GMT</v>
    </spb>
    <spb s="30">
      <v>Open</v>
      <v>Beta</v>
      <v>Name</v>
      <v>Low</v>
      <v>Price</v>
      <v>Currency</v>
      <v>Volume</v>
      <v>High</v>
      <v>Industry</v>
      <v>Exchange</v>
      <v>Image</v>
      <v>Employees</v>
      <v>ExchangeID</v>
      <v>UniqueName</v>
      <v>Change</v>
      <v>Description</v>
      <v>%ProviderInfo</v>
      <v>Headquarters</v>
      <v>Official name</v>
      <v>Instrument type</v>
      <v>Change (%)</v>
      <v>Year incorporated</v>
      <v>LearnMoreOnLink</v>
      <v>Exchange abbreviation</v>
      <v>Previous close</v>
      <v>Ticker symbol</v>
      <v>Shares outstanding</v>
      <v>52 week low</v>
      <v>52 week high</v>
      <v>Last trade time</v>
      <v>Market cap</v>
    </spb>
    <spb s="1">
      <v>10</v>
      <v>Name</v>
      <v>LearnMoreOnLink</v>
    </spb>
    <spb s="31">
      <v>10</v>
      <v>1</v>
      <v>3</v>
      <v>10</v>
      <v>10</v>
      <v>4</v>
      <v>10</v>
      <v>19</v>
      <v>4</v>
      <v>10</v>
      <v>5</v>
      <v>6</v>
      <v>7</v>
      <v>10</v>
      <v>4</v>
      <v>10</v>
      <v>10</v>
      <v>8</v>
      <v>11</v>
    </spb>
    <spb s="32">
      <v>Open</v>
      <v>Beta</v>
      <v>Name</v>
      <v>Low</v>
      <v>Price</v>
      <v>Currency</v>
      <v>Volume</v>
      <v>High</v>
      <v>Industry</v>
      <v>Exchange</v>
      <v>Employees</v>
      <v>ExchangeID</v>
      <v>UniqueName</v>
      <v>Change</v>
      <v>Description</v>
      <v>%ProviderInfo</v>
      <v>Headquarters</v>
      <v>Official name</v>
      <v>Instrument type</v>
      <v>Change (%)</v>
      <v>Year incorporated</v>
      <v>LearnMoreOnLink</v>
      <v>Exchange abbreviation</v>
      <v>Previous close</v>
      <v>Ticker symbol</v>
      <v>Shares outstanding</v>
      <v>Last trade time</v>
      <v>Market cap</v>
    </spb>
    <spb s="1">
      <v>11</v>
      <v>Name</v>
      <v>LearnMoreOnLink</v>
    </spb>
    <spb s="33">
      <v>30</v>
      <v>1</v>
      <v>3</v>
      <v>30</v>
      <v>30</v>
      <v>4</v>
      <v>30</v>
      <v>4</v>
      <v>30</v>
      <v>5</v>
      <v>6</v>
      <v>7</v>
      <v>30</v>
      <v>4</v>
      <v>8</v>
      <v>33</v>
    </spb>
    <spb s="12">
      <v>1</v>
      <v>30</v>
      <v>1</v>
      <v>3</v>
      <v>30</v>
      <v>30</v>
      <v>4</v>
      <v>30</v>
      <v>4</v>
      <v>30</v>
      <v>4</v>
      <v>5</v>
      <v>6</v>
      <v>7</v>
      <v>30</v>
      <v>4</v>
      <v>30</v>
      <v>30</v>
      <v>8</v>
      <v>34</v>
    </spb>
    <spb s="10">
      <v>1</v>
      <v>26</v>
      <v>1</v>
      <v>3</v>
      <v>26</v>
      <v>26</v>
      <v>4</v>
      <v>26</v>
      <v>4</v>
      <v>26</v>
      <v>5</v>
      <v>6</v>
      <v>7</v>
      <v>26</v>
      <v>4</v>
      <v>26</v>
      <v>26</v>
      <v>8</v>
      <v>12</v>
    </spb>
    <spb s="8">
      <v>Ritardato di 30 minuti</v>
      <v xml:space="preserve">dalla chiusura precedente </v>
      <v xml:space="preserve">dalla chiusura precedente </v>
      <v>GMT</v>
    </spb>
    <spb s="10">
      <v>1</v>
      <v>30</v>
      <v>1</v>
      <v>3</v>
      <v>30</v>
      <v>30</v>
      <v>4</v>
      <v>30</v>
      <v>4</v>
      <v>30</v>
      <v>5</v>
      <v>6</v>
      <v>7</v>
      <v>30</v>
      <v>4</v>
      <v>30</v>
      <v>30</v>
      <v>8</v>
      <v>35</v>
    </spb>
    <spb s="10">
      <v>1</v>
      <v>26</v>
      <v>1</v>
      <v>3</v>
      <v>26</v>
      <v>26</v>
      <v>4</v>
      <v>26</v>
      <v>4</v>
      <v>26</v>
      <v>5</v>
      <v>6</v>
      <v>7</v>
      <v>26</v>
      <v>4</v>
      <v>26</v>
      <v>26</v>
      <v>8</v>
      <v>27</v>
    </spb>
    <spb s="12">
      <v>1</v>
      <v>13</v>
      <v>1</v>
      <v>3</v>
      <v>13</v>
      <v>13</v>
      <v>4</v>
      <v>13</v>
      <v>4</v>
      <v>13</v>
      <v>4</v>
      <v>5</v>
      <v>6</v>
      <v>7</v>
      <v>13</v>
      <v>4</v>
      <v>13</v>
      <v>13</v>
      <v>8</v>
      <v>14</v>
    </spb>
    <spb s="10">
      <v>1</v>
      <v>36</v>
      <v>1</v>
      <v>3</v>
      <v>36</v>
      <v>36</v>
      <v>4</v>
      <v>36</v>
      <v>4</v>
      <v>36</v>
      <v>5</v>
      <v>6</v>
      <v>7</v>
      <v>36</v>
      <v>4</v>
      <v>36</v>
      <v>36</v>
      <v>8</v>
      <v>37</v>
    </spb>
    <spb s="13">
      <v>Ritardato di 20 minuti</v>
      <v>Origine: TWSE</v>
      <v xml:space="preserve">dalla chiusura precedente </v>
      <v xml:space="preserve">dalla chiusura precedente </v>
      <v>GMT</v>
    </spb>
    <spb s="7">
      <v>38</v>
      <v>1</v>
      <v>3</v>
      <v>38</v>
      <v>38</v>
      <v>4</v>
      <v>38</v>
      <v>4</v>
      <v>38</v>
      <v>5</v>
      <v>6</v>
      <v>7</v>
      <v>38</v>
      <v>4</v>
      <v>38</v>
      <v>38</v>
      <v>8</v>
      <v>39</v>
    </spb>
    <spb s="34">
      <v>Open</v>
      <v>Name</v>
      <v>Low</v>
      <v>Price</v>
      <v>Currency</v>
      <v>Volume</v>
      <v>High</v>
      <v>Exchange</v>
      <v>UniqueName</v>
      <v>Change</v>
      <v>%ProviderInfo</v>
      <v>Instrument type</v>
      <v>Change (%)</v>
      <v>LearnMoreOnLink</v>
      <v>Exchange abbreviation</v>
      <v>Previous close</v>
      <v>Ticker symbol</v>
      <v>52 week low</v>
      <v>Price (Extended hours)</v>
      <v>52 week high</v>
      <v>Last trade time</v>
      <v>Change (Extended hours)</v>
      <v>Change % (Extended hours)</v>
    </spb>
    <spb s="1">
      <v>12</v>
      <v>Name</v>
      <v>LearnMoreOnLink</v>
    </spb>
    <spb s="35">
      <v>2</v>
      <v>2</v>
      <v>2</v>
    </spb>
    <spb s="36">
      <v>26</v>
      <v>3</v>
      <v>26</v>
      <v>26</v>
      <v>4</v>
      <v>26</v>
      <v>26</v>
      <v>5</v>
      <v>7</v>
      <v>26</v>
      <v>26</v>
      <v>26</v>
      <v>26</v>
      <v>8</v>
      <v>26</v>
      <v>5</v>
    </spb>
    <spb s="37">
      <v>P/E</v>
      <v>Open</v>
      <v>Beta</v>
      <v>Name</v>
      <v>Low</v>
      <v>Price</v>
      <v>Currency</v>
      <v>Volume</v>
      <v>High</v>
      <v>Industry</v>
      <v>Exchange</v>
      <v>Employees</v>
      <v>ExchangeID</v>
      <v>UniqueName</v>
      <v>Change</v>
      <v>Description</v>
      <v>%ProviderInfo</v>
      <v>Headquarters</v>
      <v>Official name</v>
      <v>Instrument type</v>
      <v>Change (%)</v>
      <v>Year incorporated</v>
      <v>LearnMoreOnLink</v>
      <v>Exchange abbreviation</v>
      <v>Previous close</v>
      <v>Ticker symbol</v>
      <v>Shares outstanding</v>
      <v>Last trade time</v>
      <v>Market cap</v>
    </spb>
    <spb s="1">
      <v>13</v>
      <v>Name</v>
      <v>LearnMoreOnLink</v>
    </spb>
    <spb s="38">
      <v>1</v>
      <v>30</v>
      <v>1</v>
      <v>3</v>
      <v>30</v>
      <v>30</v>
      <v>4</v>
      <v>30</v>
      <v>4</v>
      <v>30</v>
      <v>5</v>
      <v>6</v>
      <v>7</v>
      <v>30</v>
      <v>4</v>
      <v>8</v>
      <v>34</v>
    </spb>
    <spb s="10">
      <v>1</v>
      <v>40</v>
      <v>1</v>
      <v>3</v>
      <v>40</v>
      <v>40</v>
      <v>4</v>
      <v>40</v>
      <v>4</v>
      <v>40</v>
      <v>5</v>
      <v>6</v>
      <v>7</v>
      <v>40</v>
      <v>4</v>
      <v>40</v>
      <v>40</v>
      <v>8</v>
      <v>12</v>
    </spb>
    <spb s="39">
      <v>P/E</v>
      <v>Open</v>
      <v>Beta</v>
      <v>Name</v>
      <v>Low</v>
      <v>Price</v>
      <v>Currency</v>
      <v>Volume</v>
      <v>High</v>
      <v>Industry</v>
      <v>Exchange</v>
      <v>Image</v>
      <v>Employees</v>
      <v>ExchangeID</v>
      <v>UniqueName</v>
      <v>Change</v>
      <v>Description</v>
      <v>%ProviderInfo</v>
      <v>Headquarters</v>
      <v>Official name</v>
      <v>Instrument type</v>
      <v>Change (%)</v>
      <v>LearnMoreOnLink</v>
      <v>Exchange abbreviation</v>
      <v>Previous close</v>
      <v>Ticker symbol</v>
      <v>Shares outstanding</v>
      <v>52 week low</v>
      <v>52 week high</v>
      <v>Last trade time</v>
      <v>Market cap</v>
    </spb>
    <spb s="1">
      <v>14</v>
      <v>Name</v>
      <v>LearnMoreOnLink</v>
    </spb>
    <spb s="40">
      <v>1</v>
      <v>30</v>
      <v>1</v>
      <v>3</v>
      <v>30</v>
      <v>30</v>
      <v>4</v>
      <v>30</v>
      <v>19</v>
      <v>4</v>
      <v>30</v>
      <v>5</v>
      <v>7</v>
      <v>30</v>
      <v>4</v>
      <v>30</v>
      <v>30</v>
      <v>8</v>
      <v>9</v>
    </spb>
    <spb s="20">
      <v>1</v>
      <v>20</v>
      <v>1</v>
      <v>3</v>
      <v>20</v>
      <v>20</v>
      <v>4</v>
      <v>20</v>
      <v>19</v>
      <v>4</v>
      <v>20</v>
      <v>5</v>
      <v>6</v>
      <v>7</v>
      <v>20</v>
      <v>4</v>
      <v>20</v>
      <v>20</v>
      <v>8</v>
      <v>21</v>
    </spb>
    <spb s="4">
      <v>1</v>
      <v>2</v>
      <v>1</v>
      <v>3</v>
      <v>2</v>
      <v>2</v>
      <v>4</v>
      <v>2</v>
      <v>4</v>
      <v>2</v>
      <v>4</v>
      <v>5</v>
      <v>6</v>
      <v>7</v>
      <v>2</v>
      <v>4</v>
      <v>2</v>
      <v>2</v>
      <v>2</v>
      <v>8</v>
      <v>2</v>
      <v>11</v>
      <v>5</v>
    </spb>
    <spb s="41">
      <v>P/E</v>
      <v>Open</v>
      <v>Beta</v>
      <v>Name</v>
      <v>Low</v>
      <v>Price</v>
      <v>Currency</v>
      <v>Volume</v>
      <v>High</v>
      <v>Industry</v>
      <v>Exchange</v>
      <v>Employees</v>
      <v>ExchangeID</v>
      <v>UniqueName</v>
      <v>Change</v>
      <v>Description</v>
      <v>Volume average</v>
      <v>%ProviderInfo</v>
      <v>Headquarters</v>
      <v>Official name</v>
      <v>Instrument type</v>
      <v>Change (%)</v>
      <v>LearnMoreOnLink</v>
      <v>Exchange abbreviation</v>
      <v>Previous close</v>
      <v>Ticker symbol</v>
      <v>Shares outstanding</v>
      <v>52 week low</v>
      <v>Price (Extended hours)</v>
      <v>52 week high</v>
      <v>Last trade time</v>
      <v>Change (Extended hours)</v>
      <v>Market cap</v>
      <v>Change % (Extended hours)</v>
    </spb>
    <spb s="1">
      <v>15</v>
      <v>Name</v>
      <v>LearnMoreOnLink</v>
    </spb>
    <spb s="42">
      <v>1</v>
      <v>2</v>
      <v>1</v>
      <v>3</v>
      <v>2</v>
      <v>2</v>
      <v>4</v>
      <v>2</v>
      <v>4</v>
      <v>2</v>
      <v>4</v>
      <v>5</v>
      <v>7</v>
      <v>2</v>
      <v>4</v>
      <v>2</v>
      <v>2</v>
      <v>2</v>
      <v>8</v>
      <v>2</v>
      <v>11</v>
      <v>5</v>
    </spb>
    <spb s="43">
      <v>P/E</v>
      <v>Open</v>
      <v>Name</v>
      <v>Low</v>
      <v>Price</v>
      <v>Currency</v>
      <v>Volume</v>
      <v>High</v>
      <v>Exchange</v>
      <v>Image</v>
      <v>ExchangeID</v>
      <v>UniqueName</v>
      <v>Change</v>
      <v>Volume average</v>
      <v>%ProviderInfo</v>
      <v>Headquarters</v>
      <v>Official name</v>
      <v>Instrument type</v>
      <v>Change (%)</v>
      <v>LearnMoreOnLink</v>
      <v>Exchange abbreviation</v>
      <v>Previous close</v>
      <v>Ticker symbol</v>
      <v>52 week low</v>
      <v>52 week high</v>
      <v>Last trade time</v>
    </spb>
    <spb s="1">
      <v>16</v>
      <v>Name</v>
      <v>LearnMoreOnLink</v>
    </spb>
    <spb s="44">
      <v>1</v>
      <v>2</v>
      <v>3</v>
      <v>2</v>
      <v>2</v>
      <v>4</v>
      <v>2</v>
      <v>19</v>
      <v>2</v>
      <v>4</v>
      <v>5</v>
      <v>7</v>
      <v>2</v>
      <v>2</v>
      <v>2</v>
      <v>8</v>
    </spb>
    <spb s="13">
      <v>Ritardato di 15 minuti</v>
      <v>Origine: Nasdaq</v>
      <v xml:space="preserve">dalla chiusura precedente </v>
      <v xml:space="preserve">dalla chiusura precedente </v>
      <v>GMT</v>
    </spb>
    <spb s="45">
      <v>Beta</v>
      <v>Name</v>
      <v>Price</v>
      <v>Currency</v>
      <v>Volume</v>
      <v>Industry</v>
      <v>Exchange</v>
      <v>Image</v>
      <v>Employees</v>
      <v>ExchangeID</v>
      <v>UniqueName</v>
      <v>Description</v>
      <v>Volume average</v>
      <v>%ProviderInfo</v>
      <v>Headquarters</v>
      <v>Official name</v>
      <v>Instrument type</v>
      <v>Year incorporated</v>
      <v>LearnMoreOnLink</v>
      <v>Exchange abbreviation</v>
      <v>Ticker symbol</v>
      <v>Shares outstanding</v>
      <v>52 week low</v>
      <v>52 week high</v>
      <v>Last trade time</v>
      <v>Market cap</v>
    </spb>
    <spb s="1">
      <v>17</v>
      <v>Name</v>
      <v>LearnMoreOnLink</v>
    </spb>
    <spb s="46">
      <v>1</v>
      <v>3</v>
      <v>2</v>
      <v>4</v>
      <v>19</v>
      <v>4</v>
      <v>4</v>
      <v>6</v>
      <v>7</v>
      <v>4</v>
      <v>2</v>
      <v>2</v>
      <v>8</v>
      <v>32</v>
    </spb>
    <spb s="47">
      <v>Ritardato di 15 minuti</v>
      <v>LSE</v>
      <v>GMT</v>
    </spb>
    <spb s="1">
      <v>18</v>
      <v>Name</v>
      <v>LearnMoreOnLink</v>
    </spb>
    <spb s="25">
      <v>15</v>
      <v>1</v>
      <v>3</v>
      <v>15</v>
      <v>15</v>
      <v>4</v>
      <v>15</v>
      <v>4</v>
      <v>15</v>
      <v>4</v>
      <v>5</v>
      <v>6</v>
      <v>7</v>
      <v>15</v>
      <v>4</v>
      <v>15</v>
      <v>15</v>
      <v>8</v>
      <v>41</v>
    </spb>
    <spb s="48">
      <v xml:space="preserve">dalla chiusura precedente </v>
      <v xml:space="preserve">dalla chiusura precedente </v>
      <v>GMT</v>
    </spb>
    <spb s="49">
      <v>24</v>
    </spb>
    <spb s="49">
      <v>2</v>
    </spb>
    <spb s="49">
      <v>10</v>
    </spb>
    <spb s="49">
      <v>13</v>
    </spb>
    <spb s="49">
      <v>15</v>
    </spb>
    <spb s="49">
      <v>17</v>
    </spb>
    <spb s="49">
      <v>20</v>
    </spb>
    <spb s="49">
      <v>23</v>
    </spb>
    <spb s="49">
      <v>26</v>
    </spb>
    <spb s="49">
      <v>28</v>
    </spb>
    <spb s="49">
      <v>30</v>
    </spb>
    <spb s="49">
      <v>36</v>
    </spb>
    <spb s="49">
      <v>38</v>
    </spb>
    <spb s="50">
      <v>Open</v>
      <v>Beta</v>
      <v>Name</v>
      <v>Low</v>
      <v>Price</v>
      <v>Currency</v>
      <v>Volume</v>
      <v>High</v>
      <v>Industry</v>
      <v>Exchange</v>
      <v>Employees</v>
      <v>ExchangeID</v>
      <v>UniqueName</v>
      <v>Change</v>
      <v>Description</v>
      <v>Volume average</v>
      <v>%ProviderInfo</v>
      <v>Headquarters</v>
      <v>Official name</v>
      <v>Instrument type</v>
      <v>Change (%)</v>
      <v>Year incorporated</v>
      <v>LearnMoreOnLink</v>
      <v>Exchange abbreviation</v>
      <v>Previous close</v>
      <v>Ticker symbol</v>
      <v>Shares outstanding</v>
      <v>Last trade time</v>
      <v>Market cap</v>
    </spb>
    <spb s="1">
      <v>19</v>
      <v>Name</v>
      <v>LearnMoreOnLink</v>
    </spb>
    <spb s="51">
      <v>30</v>
      <v>1</v>
      <v>3</v>
      <v>30</v>
      <v>30</v>
      <v>4</v>
      <v>30</v>
      <v>4</v>
      <v>30</v>
      <v>4</v>
      <v>5</v>
      <v>6</v>
      <v>7</v>
      <v>30</v>
      <v>4</v>
      <v>8</v>
      <v>42</v>
    </spb>
    <spb s="49">
      <v>40</v>
    </spb>
    <spb s="52">
      <v>Name</v>
      <v>Price</v>
      <v>Currency</v>
      <v>UniqueName</v>
      <v>Change</v>
      <v>%ProviderInfo</v>
      <v>Instrument type</v>
      <v>From currency</v>
      <v>Change (%)</v>
      <v>Previous close</v>
      <v>Ticker symbol</v>
      <v>52 week low</v>
      <v>52 week high</v>
      <v>Last trade time</v>
    </spb>
    <spb s="53">
      <v>20</v>
      <v>Name</v>
    </spb>
    <spb s="54">
      <v>2</v>
      <v>2</v>
    </spb>
    <spb s="55">
      <v>3</v>
      <v>2</v>
      <v>2</v>
      <v>5</v>
      <v>7</v>
      <v>2</v>
      <v>2</v>
      <v>2</v>
      <v>8</v>
    </spb>
    <spb s="56">
      <v>GMT</v>
    </spb>
    <spb s="57">
      <v>Open</v>
      <v>Name</v>
      <v>Low</v>
      <v>Price</v>
      <v>Currency</v>
      <v>High</v>
      <v>UniqueName</v>
      <v>Change</v>
      <v>%ProviderInfo</v>
      <v>Instrument type</v>
      <v>From currency</v>
      <v>Change (%)</v>
      <v>Previous close</v>
      <v>Ticker symbol</v>
      <v>52 week low</v>
      <v>52 week high</v>
      <v>Last trade time</v>
    </spb>
    <spb s="53">
      <v>21</v>
      <v>Name</v>
    </spb>
    <spb s="58">
      <v>2</v>
      <v>3</v>
      <v>2</v>
      <v>2</v>
      <v>2</v>
      <v>2</v>
      <v>5</v>
      <v>7</v>
      <v>2</v>
      <v>2</v>
      <v>2</v>
      <v>8</v>
    </spb>
    <spb s="59">
      <v>Name</v>
      <v>Price</v>
      <v>Currency</v>
      <v>UniqueName</v>
      <v>Change</v>
      <v>%ProviderInfo</v>
      <v>Instrument type</v>
      <v>From currency</v>
      <v>Previous close</v>
      <v>Ticker symbol</v>
      <v>52 week low</v>
      <v>52 week high</v>
      <v>Last trade time</v>
    </spb>
    <spb s="53">
      <v>22</v>
      <v>Name</v>
    </spb>
    <spb s="60">
      <v>3</v>
      <v>2</v>
      <v>2</v>
      <v>7</v>
      <v>2</v>
      <v>2</v>
      <v>2</v>
      <v>8</v>
    </spb>
    <spb s="61">
      <v>24</v>
      <v>30</v>
    </spb>
    <spb s="61">
      <v>24</v>
      <v>15</v>
    </spb>
    <spb s="61">
      <v>24</v>
      <v>38</v>
    </spb>
    <spb s="61">
      <v>24</v>
      <v>2</v>
    </spb>
    <spb s="61">
      <v>24</v>
      <v>26</v>
    </spb>
    <spb s="61">
      <v>24</v>
      <v>17</v>
    </spb>
    <spb s="61">
      <v>24</v>
      <v>13</v>
    </spb>
    <spb s="61">
      <v>24</v>
      <v>20</v>
    </spb>
    <spb s="61">
      <v>24</v>
      <v>40</v>
    </spb>
    <spb s="61">
      <v>24</v>
      <v>36</v>
    </spb>
    <spb s="61">
      <v>24</v>
      <v>10</v>
    </spb>
    <spb s="61">
      <v>24</v>
      <v>28</v>
    </spb>
    <spb s="61">
      <v>24</v>
      <v>23</v>
    </spb>
  </spbData>
</supportingPropertyBags>
</file>

<file path=xl/richData/rdsupportingpropertybagstructure.xml><?xml version="1.0" encoding="utf-8"?>
<spbStructures xmlns="http://schemas.microsoft.com/office/spreadsheetml/2017/richdata2" count="62">
  <s>
    <k n="P/U" t="s"/>
    <k n="Apri" t="s"/>
    <k n="Beta" t="s"/>
    <k n="Nome" t="s"/>
    <k n="Minimo" t="s"/>
    <k n="Prezzo" t="s"/>
    <k n="Valuta" t="s"/>
    <k n="Volume" t="s"/>
    <k n="Massimo" t="s"/>
    <k n="Settore" t="s"/>
    <k n="Exchange" t="s"/>
    <k n="Dipendenti" t="s"/>
    <k n="ExchangeID" t="s"/>
    <k n="UniqueName" t="s"/>
    <k n="Variazione" t="s"/>
    <k n="Descrizione" t="s"/>
    <k n="Volume medio" t="s"/>
    <k n="%ProviderInfo" t="s"/>
    <k n="Sede centrale" t="s"/>
    <k n="Nome ufficiale" t="s"/>
    <k n="Tipo strumento" t="s"/>
    <k n="Variazione (%)" t="s"/>
    <k n="Anno costituita" t="s"/>
    <k n="LearnMoreOnLink" t="s"/>
    <k n="Simbolo azionario" t="s"/>
    <k n="Chiusura precedente" t="s"/>
    <k n="Simbolo dell'azione" t="s"/>
    <k n="Azioni in circolazione" t="s"/>
    <k n="Minimo di 52 settimane" t="s"/>
    <k n="Prezzo (orario esteso)" t="s"/>
    <k n="Massimo in 52 settimane" t="s"/>
    <k n="Orario ultima transazione" t="s"/>
    <k n="Cambia (orario prolungato)" t="s"/>
    <k n="Capitalizzazione di mercato" t="s"/>
    <k n="Cambia % (orario prolungato)" t="s"/>
  </s>
  <s>
    <k n="^Order" t="spba"/>
    <k n="TitleProperty" t="s"/>
    <k n="SubTitleProperty" t="s"/>
  </s>
  <s>
    <k n="ShowInCardView" t="b"/>
    <k n="ShowInDotNotation" t="b"/>
    <k n="ShowInAutoComplete" t="b"/>
  </s>
  <s>
    <k n="ExchangeID" t="spb"/>
    <k n="UniqueName" t="spb"/>
    <k n="`%ProviderInfo" t="spb"/>
    <k n="LearnMoreOnLink" t="spb"/>
  </s>
  <s>
    <k n="P/U" t="i"/>
    <k n="Apri" t="i"/>
    <k n="Beta" t="i"/>
    <k n="Nome" t="i"/>
    <k n="Minimo" t="i"/>
    <k n="Prezzo" t="i"/>
    <k n="Volume" t="i"/>
    <k n="Massimo" t="i"/>
    <k n="Dipendenti" t="i"/>
    <k n="Variazione" t="i"/>
    <k n="Volume medio" t="i"/>
    <k n="Variazione (%)" t="i"/>
    <k n="Anno costituita" t="i"/>
    <k n="`%EntityServiceId" t="i"/>
    <k n="Chiusura precedente" t="i"/>
    <k n="Azioni in circolazione" t="i"/>
    <k n="Minimo di 52 settimane" t="i"/>
    <k n="Prezzo (orario esteso)" t="i"/>
    <k n="Massimo in 52 settimane" t="i"/>
    <k n="Orario ultima transazione" t="i"/>
    <k n="Cambia (orario prolungato)" t="i"/>
    <k n="Capitalizzazione di mercato" t="i"/>
    <k n="Cambia % (orario prolungato)" t="i"/>
  </s>
  <s>
    <k n="Prezzo" t="s"/>
    <k n="ExchangeID" t="s"/>
    <k n="Variazione" t="s"/>
    <k n="Variazione (%)" t="s"/>
    <k n="Prezzo (orario esteso)" t="s"/>
    <k n="Orario ultima transazione" t="s"/>
    <k n="Cambia (orario prolungato)" t="s"/>
    <k n="Cambia % (orario prolungato)" t="s"/>
  </s>
  <s>
    <k n="Apri" t="s"/>
    <k n="Beta" t="s"/>
    <k n="Nome" t="s"/>
    <k n="Minimo" t="s"/>
    <k n="Prezzo" t="s"/>
    <k n="Valuta" t="s"/>
    <k n="Volume" t="s"/>
    <k n="Massimo" t="s"/>
    <k n="Settore" t="s"/>
    <k n="Exchange" t="s"/>
    <k n="Dipendenti" t="s"/>
    <k n="ExchangeID" t="s"/>
    <k n="UniqueName" t="s"/>
    <k n="Variazione" t="s"/>
    <k n="Descrizione" t="s"/>
    <k n="%ProviderInfo" t="s"/>
    <k n="Sede centrale" t="s"/>
    <k n="Nome ufficiale" t="s"/>
    <k n="Tipo strumento" t="s"/>
    <k n="Variazione (%)" t="s"/>
    <k n="Anno costituita" t="s"/>
    <k n="LearnMoreOnLink" t="s"/>
    <k n="Simbolo azionario" t="s"/>
    <k n="Chiusura precedente" t="s"/>
    <k n="Simbolo dell'azione" t="s"/>
    <k n="Azioni in circolazione" t="s"/>
    <k n="Minimo di 52 settimane" t="s"/>
    <k n="Massimo in 52 settimane" t="s"/>
    <k n="Orario ultima transazione" t="s"/>
    <k n="Capitalizzazione di mercato" t="s"/>
  </s>
  <s>
    <k n="Apri" t="i"/>
    <k n="Beta" t="i"/>
    <k n="Nome" t="i"/>
    <k n="Minimo" t="i"/>
    <k n="Prezzo" t="i"/>
    <k n="Volume" t="i"/>
    <k n="Massimo" t="i"/>
    <k n="Dipendenti" t="i"/>
    <k n="Variazione" t="i"/>
    <k n="Variazione (%)" t="i"/>
    <k n="Anno costituita" t="i"/>
    <k n="`%EntityServiceId" t="i"/>
    <k n="Chiusura precedente" t="i"/>
    <k n="Azioni in circolazione" t="i"/>
    <k n="Minimo di 52 settimane" t="i"/>
    <k n="Massimo in 52 settimane" t="i"/>
    <k n="Orario ultima transazione" t="i"/>
    <k n="Capitalizzazione di mercato" t="i"/>
  </s>
  <s>
    <k n="Prezzo" t="s"/>
    <k n="Variazione" t="s"/>
    <k n="Variazione (%)" t="s"/>
    <k n="Orario ultima transazione" t="s"/>
  </s>
  <s>
    <k n="P/U" t="s"/>
    <k n="Apri" t="s"/>
    <k n="Beta" t="s"/>
    <k n="Nome" t="s"/>
    <k n="Minimo" t="s"/>
    <k n="Prezzo" t="s"/>
    <k n="Valuta" t="s"/>
    <k n="Volume" t="s"/>
    <k n="Massimo" t="s"/>
    <k n="Settore" t="s"/>
    <k n="Exchange" t="s"/>
    <k n="Dipendenti" t="s"/>
    <k n="ExchangeID" t="s"/>
    <k n="UniqueName" t="s"/>
    <k n="Variazione" t="s"/>
    <k n="Descrizione" t="s"/>
    <k n="%ProviderInfo" t="s"/>
    <k n="Sede centrale" t="s"/>
    <k n="Nome ufficiale" t="s"/>
    <k n="Tipo strumento" t="s"/>
    <k n="Variazione (%)" t="s"/>
    <k n="Anno costituita" t="s"/>
    <k n="LearnMoreOnLink" t="s"/>
    <k n="Simbolo azionario" t="s"/>
    <k n="Chiusura precedente" t="s"/>
    <k n="Simbolo dell'azione" t="s"/>
    <k n="Azioni in circolazione" t="s"/>
    <k n="Minimo di 52 settimane" t="s"/>
    <k n="Massimo in 52 settimane" t="s"/>
    <k n="Orario ultima transazione" t="s"/>
    <k n="Capitalizzazione di mercato" t="s"/>
  </s>
  <s>
    <k n="P/U" t="i"/>
    <k n="Apri" t="i"/>
    <k n="Beta" t="i"/>
    <k n="Nome" t="i"/>
    <k n="Minimo" t="i"/>
    <k n="Prezzo" t="i"/>
    <k n="Volume" t="i"/>
    <k n="Massimo" t="i"/>
    <k n="Dipendenti" t="i"/>
    <k n="Variazione" t="i"/>
    <k n="Variazione (%)" t="i"/>
    <k n="Anno costituita" t="i"/>
    <k n="`%EntityServiceId" t="i"/>
    <k n="Chiusura precedente" t="i"/>
    <k n="Azioni in circolazione" t="i"/>
    <k n="Minimo di 52 settimane" t="i"/>
    <k n="Massimo in 52 settimane" t="i"/>
    <k n="Orario ultima transazione" t="i"/>
    <k n="Capitalizzazione di mercato" t="i"/>
  </s>
  <s>
    <k n="P/U" t="s"/>
    <k n="Apri" t="s"/>
    <k n="Beta" t="s"/>
    <k n="Nome" t="s"/>
    <k n="Minimo" t="s"/>
    <k n="Prezzo" t="s"/>
    <k n="Valuta" t="s"/>
    <k n="Volume" t="s"/>
    <k n="Massimo" t="s"/>
    <k n="Settore" t="s"/>
    <k n="Exchange" t="s"/>
    <k n="Dipendenti" t="s"/>
    <k n="ExchangeID" t="s"/>
    <k n="UniqueName" t="s"/>
    <k n="Variazione" t="s"/>
    <k n="Descrizione" t="s"/>
    <k n="Volume medio" t="s"/>
    <k n="%ProviderInfo" t="s"/>
    <k n="Sede centrale" t="s"/>
    <k n="Nome ufficiale" t="s"/>
    <k n="Tipo strumento" t="s"/>
    <k n="Variazione (%)" t="s"/>
    <k n="Anno costituita" t="s"/>
    <k n="LearnMoreOnLink" t="s"/>
    <k n="Simbolo azionario" t="s"/>
    <k n="Chiusura precedente" t="s"/>
    <k n="Simbolo dell'azione" t="s"/>
    <k n="Azioni in circolazione" t="s"/>
    <k n="Minimo di 52 settimane" t="s"/>
    <k n="Massimo in 52 settimane" t="s"/>
    <k n="Orario ultima transazione" t="s"/>
    <k n="Capitalizzazione di mercato" t="s"/>
  </s>
  <s>
    <k n="P/U" t="i"/>
    <k n="Apri" t="i"/>
    <k n="Beta" t="i"/>
    <k n="Nome" t="i"/>
    <k n="Minimo" t="i"/>
    <k n="Prezzo" t="i"/>
    <k n="Volume" t="i"/>
    <k n="Massimo" t="i"/>
    <k n="Dipendenti" t="i"/>
    <k n="Variazione" t="i"/>
    <k n="Volume medio" t="i"/>
    <k n="Variazione (%)" t="i"/>
    <k n="Anno costituita" t="i"/>
    <k n="`%EntityServiceId" t="i"/>
    <k n="Chiusura precedente" t="i"/>
    <k n="Azioni in circolazione" t="i"/>
    <k n="Minimo di 52 settimane" t="i"/>
    <k n="Massimo in 52 settimane" t="i"/>
    <k n="Orario ultima transazione" t="i"/>
    <k n="Capitalizzazione di mercato" t="i"/>
  </s>
  <s>
    <k n="Prezzo" t="s"/>
    <k n="ExchangeID" t="s"/>
    <k n="Variazione" t="s"/>
    <k n="Variazione (%)" t="s"/>
    <k n="Orario ultima transazione" t="s"/>
  </s>
  <s>
    <k n="P/U" t="s"/>
    <k n="Apri" t="s"/>
    <k n="Beta" t="s"/>
    <k n="Nome" t="s"/>
    <k n="Minimo" t="s"/>
    <k n="Prezzo" t="s"/>
    <k n="Valuta" t="s"/>
    <k n="Volume" t="s"/>
    <k n="Massimo" t="s"/>
    <k n="Settore" t="s"/>
    <k n="Exchange" t="s"/>
    <k n="Dipendenti" t="s"/>
    <k n="ExchangeID" t="s"/>
    <k n="UniqueName" t="s"/>
    <k n="Variazione" t="s"/>
    <k n="Descrizione" t="s"/>
    <k n="%ProviderInfo" t="s"/>
    <k n="Sede centrale" t="s"/>
    <k n="Nome ufficiale" t="s"/>
    <k n="Tipo strumento" t="s"/>
    <k n="Variazione (%)" t="s"/>
    <k n="Anno costituita" t="s"/>
    <k n="LearnMoreOnLink" t="s"/>
    <k n="Simbolo azionario" t="s"/>
    <k n="Chiusura precedente" t="s"/>
    <k n="Simbolo dell'azione" t="s"/>
    <k n="Azioni in circolazione" t="s"/>
    <k n="Minimo di 52 settimane" t="s"/>
    <k n="Prezzo (orario esteso)" t="s"/>
    <k n="Massimo in 52 settimane" t="s"/>
    <k n="Orario ultima transazione" t="s"/>
    <k n="Cambia (orario prolungato)" t="s"/>
    <k n="Capitalizzazione di mercato" t="s"/>
    <k n="Cambia % (orario prolungato)" t="s"/>
  </s>
  <s>
    <k n="P/U" t="i"/>
    <k n="Apri" t="i"/>
    <k n="Beta" t="i"/>
    <k n="Nome" t="i"/>
    <k n="Minimo" t="i"/>
    <k n="Prezzo" t="i"/>
    <k n="Volume" t="i"/>
    <k n="Massimo" t="i"/>
    <k n="Dipendenti" t="i"/>
    <k n="Variazione" t="i"/>
    <k n="Variazione (%)" t="i"/>
    <k n="Anno costituita" t="i"/>
    <k n="`%EntityServiceId" t="i"/>
    <k n="Chiusura precedente" t="i"/>
    <k n="Azioni in circolazione" t="i"/>
    <k n="Minimo di 52 settimane" t="i"/>
    <k n="Prezzo (orario esteso)" t="i"/>
    <k n="Massimo in 52 settimane" t="i"/>
    <k n="Orario ultima transazione" t="i"/>
    <k n="Cambia (orario prolungato)" t="i"/>
    <k n="Capitalizzazione di mercato" t="i"/>
    <k n="Cambia % (orario prolungato)" t="i"/>
  </s>
  <s>
    <k n="Prezzo" t="s"/>
    <k n="Variazione" t="s"/>
    <k n="Variazione (%)" t="s"/>
    <k n="Prezzo (orario esteso)" t="s"/>
    <k n="Orario ultima transazione" t="s"/>
    <k n="Cambia (orario prolungato)" t="s"/>
    <k n="Cambia % (orario prolungato)" t="s"/>
  </s>
  <s>
    <k n="P/U" t="s"/>
    <k n="Apri" t="s"/>
    <k n="Beta" t="s"/>
    <k n="Nome" t="s"/>
    <k n="Minimo" t="s"/>
    <k n="Prezzo" t="s"/>
    <k n="Valuta" t="s"/>
    <k n="Volume" t="s"/>
    <k n="Massimo" t="s"/>
    <k n="Settore" t="s"/>
    <k n="Exchange" t="s"/>
    <k n="Immagine" t="s"/>
    <k n="Dipendenti" t="s"/>
    <k n="ExchangeID" t="s"/>
    <k n="UniqueName" t="s"/>
    <k n="Variazione" t="s"/>
    <k n="Descrizione" t="s"/>
    <k n="%ProviderInfo" t="s"/>
    <k n="Sede centrale" t="s"/>
    <k n="Nome ufficiale" t="s"/>
    <k n="Tipo strumento" t="s"/>
    <k n="Variazione (%)" t="s"/>
    <k n="Anno costituita" t="s"/>
    <k n="LearnMoreOnLink" t="s"/>
    <k n="Simbolo azionario" t="s"/>
    <k n="Chiusura precedente" t="s"/>
    <k n="Simbolo dell'azione" t="s"/>
    <k n="Azioni in circolazione" t="s"/>
    <k n="Minimo di 52 settimane" t="s"/>
    <k n="Massimo in 52 settimane" t="s"/>
    <k n="Orario ultima transazione" t="s"/>
    <k n="Capitalizzazione di mercato" t="s"/>
  </s>
  <s>
    <k n="ShowInDotNotation" t="b"/>
    <k n="ShowInAutoComplete" t="b"/>
  </s>
  <s>
    <k n="Immagine" t="spb"/>
    <k n="ExchangeID" t="spb"/>
    <k n="UniqueName" t="spb"/>
    <k n="`%ProviderInfo" t="spb"/>
    <k n="LearnMoreOnLink" t="spb"/>
  </s>
  <s>
    <k n="P/U" t="i"/>
    <k n="Apri" t="i"/>
    <k n="Beta" t="i"/>
    <k n="Nome" t="i"/>
    <k n="Minimo" t="i"/>
    <k n="Prezzo" t="i"/>
    <k n="Volume" t="i"/>
    <k n="Massimo" t="i"/>
    <k n="Immagine" t="i"/>
    <k n="Dipendenti" t="i"/>
    <k n="Variazione" t="i"/>
    <k n="Variazione (%)" t="i"/>
    <k n="Anno costituita" t="i"/>
    <k n="`%EntityServiceId" t="i"/>
    <k n="Chiusura precedente" t="i"/>
    <k n="Azioni in circolazione" t="i"/>
    <k n="Minimo di 52 settimane" t="i"/>
    <k n="Massimo in 52 settimane" t="i"/>
    <k n="Orario ultima transazione" t="i"/>
    <k n="Capitalizzazione di mercato" t="i"/>
  </s>
  <s>
    <k n="name" t="s"/>
  </s>
  <s>
    <k n="P/U" t="s"/>
    <k n="Apri" t="s"/>
    <k n="Beta" t="s"/>
    <k n="Nome" t="s"/>
    <k n="Minimo" t="s"/>
    <k n="Prezzo" t="s"/>
    <k n="Valuta" t="s"/>
    <k n="Volume" t="s"/>
    <k n="Massimo" t="s"/>
    <k n="Settore" t="s"/>
    <k n="Exchange" t="s"/>
    <k n="Immagine" t="s"/>
    <k n="Dipendenti" t="s"/>
    <k n="ExchangeID" t="s"/>
    <k n="UniqueName" t="s"/>
    <k n="Variazione" t="s"/>
    <k n="Descrizione" t="s"/>
    <k n="Volume medio" t="s"/>
    <k n="%ProviderInfo" t="s"/>
    <k n="Sede centrale" t="s"/>
    <k n="Nome ufficiale" t="s"/>
    <k n="Tipo strumento" t="s"/>
    <k n="Variazione (%)" t="s"/>
    <k n="Anno costituita" t="s"/>
    <k n="LearnMoreOnLink" t="s"/>
    <k n="Simbolo azionario" t="s"/>
    <k n="Chiusura precedente" t="s"/>
    <k n="Simbolo dell'azione" t="s"/>
    <k n="Azioni in circolazione" t="s"/>
    <k n="Minimo di 52 settimane" t="s"/>
    <k n="Prezzo (orario esteso)" t="s"/>
    <k n="Massimo in 52 settimane" t="s"/>
    <k n="Orario ultima transazione" t="s"/>
    <k n="Cambia (orario prolungato)" t="s"/>
    <k n="Capitalizzazione di mercato" t="s"/>
    <k n="Cambia % (orario prolungato)" t="s"/>
  </s>
  <s>
    <k n="P/U" t="i"/>
    <k n="Apri" t="i"/>
    <k n="Beta" t="i"/>
    <k n="Nome" t="i"/>
    <k n="Minimo" t="i"/>
    <k n="Prezzo" t="i"/>
    <k n="Volume" t="i"/>
    <k n="Massimo" t="i"/>
    <k n="Immagine" t="i"/>
    <k n="Dipendenti" t="i"/>
    <k n="Variazione" t="i"/>
    <k n="Volume medio" t="i"/>
    <k n="Variazione (%)" t="i"/>
    <k n="Anno costituita" t="i"/>
    <k n="`%EntityServiceId" t="i"/>
    <k n="Chiusura precedente" t="i"/>
    <k n="Azioni in circolazione" t="i"/>
    <k n="Minimo di 52 settimane" t="i"/>
    <k n="Prezzo (orario esteso)" t="i"/>
    <k n="Massimo in 52 settimane" t="i"/>
    <k n="Orario ultima transazione" t="i"/>
    <k n="Cambia (orario prolungato)" t="i"/>
    <k n="Capitalizzazione di mercato" t="i"/>
    <k n="Cambia % (orario prolungato)" t="i"/>
  </s>
  <s>
    <k n="Apri" t="s"/>
    <k n="Beta" t="s"/>
    <k n="Nome" t="s"/>
    <k n="Minimo" t="s"/>
    <k n="Prezzo" t="s"/>
    <k n="Valuta" t="s"/>
    <k n="Volume" t="s"/>
    <k n="Massimo" t="s"/>
    <k n="Settore" t="s"/>
    <k n="Exchange" t="s"/>
    <k n="Dipendenti" t="s"/>
    <k n="ExchangeID" t="s"/>
    <k n="UniqueName" t="s"/>
    <k n="Variazione" t="s"/>
    <k n="Descrizione" t="s"/>
    <k n="Volume medio" t="s"/>
    <k n="%ProviderInfo" t="s"/>
    <k n="Sede centrale" t="s"/>
    <k n="Nome ufficiale" t="s"/>
    <k n="Tipo strumento" t="s"/>
    <k n="Variazione (%)" t="s"/>
    <k n="Anno costituita" t="s"/>
    <k n="LearnMoreOnLink" t="s"/>
    <k n="Simbolo azionario" t="s"/>
    <k n="Chiusura precedente" t="s"/>
    <k n="Simbolo dell'azione" t="s"/>
    <k n="Azioni in circolazione" t="s"/>
    <k n="Minimo di 52 settimane" t="s"/>
    <k n="Massimo in 52 settimane" t="s"/>
    <k n="Orario ultima transazione" t="s"/>
    <k n="Capitalizzazione di mercato" t="s"/>
  </s>
  <s>
    <k n="Apri" t="i"/>
    <k n="Beta" t="i"/>
    <k n="Nome" t="i"/>
    <k n="Minimo" t="i"/>
    <k n="Prezzo" t="i"/>
    <k n="Volume" t="i"/>
    <k n="Massimo" t="i"/>
    <k n="Dipendenti" t="i"/>
    <k n="Variazione" t="i"/>
    <k n="Volume medio" t="i"/>
    <k n="Variazione (%)" t="i"/>
    <k n="Anno costituita" t="i"/>
    <k n="`%EntityServiceId" t="i"/>
    <k n="Chiusura precedente" t="i"/>
    <k n="Azioni in circolazione" t="i"/>
    <k n="Minimo di 52 settimane" t="i"/>
    <k n="Massimo in 52 settimane" t="i"/>
    <k n="Orario ultima transazione" t="i"/>
    <k n="Capitalizzazione di mercato" t="i"/>
  </s>
  <s>
    <k n="Apri" t="s"/>
    <k n="Nome" t="s"/>
    <k n="Minimo" t="s"/>
    <k n="Prezzo" t="s"/>
    <k n="Valuta" t="s"/>
    <k n="Volume" t="s"/>
    <k n="Massimo" t="s"/>
    <k n="Settore" t="s"/>
    <k n="Exchange" t="s"/>
    <k n="ExchangeID" t="s"/>
    <k n="UniqueName" t="s"/>
    <k n="Variazione" t="s"/>
    <k n="Descrizione" t="s"/>
    <k n="%ProviderInfo" t="s"/>
    <k n="Sede centrale" t="s"/>
    <k n="Nome ufficiale" t="s"/>
    <k n="Tipo strumento" t="s"/>
    <k n="Variazione (%)" t="s"/>
    <k n="Anno costituita" t="s"/>
    <k n="LearnMoreOnLink" t="s"/>
    <k n="Simbolo azionario" t="s"/>
    <k n="Chiusura precedente" t="s"/>
    <k n="Simbolo dell'azione" t="s"/>
    <k n="Minimo di 52 settimane" t="s"/>
    <k n="Massimo in 52 settimane" t="s"/>
    <k n="Orario ultima transazione" t="s"/>
  </s>
  <s>
    <k n="Apri" t="i"/>
    <k n="Nome" t="i"/>
    <k n="Minimo" t="i"/>
    <k n="Prezzo" t="i"/>
    <k n="Volume" t="i"/>
    <k n="Massimo" t="i"/>
    <k n="Variazione" t="i"/>
    <k n="Variazione (%)" t="i"/>
    <k n="Anno costituita" t="i"/>
    <k n="`%EntityServiceId" t="i"/>
    <k n="Chiusura precedente" t="i"/>
    <k n="Minimo di 52 settimane" t="i"/>
    <k n="Massimo in 52 settimane" t="i"/>
    <k n="Orario ultima transazione" t="i"/>
  </s>
  <s>
    <k n="Apri" t="s"/>
    <k n="Nome" t="s"/>
    <k n="Minimo" t="s"/>
    <k n="Prezzo" t="s"/>
    <k n="Valuta" t="s"/>
    <k n="Volume" t="s"/>
    <k n="Massimo" t="s"/>
    <k n="Exchange" t="s"/>
    <k n="ExchangeID" t="s"/>
    <k n="UniqueName" t="s"/>
    <k n="Variazione" t="s"/>
    <k n="%ProviderInfo" t="s"/>
    <k n="Sede centrale" t="s"/>
    <k n="Nome ufficiale" t="s"/>
    <k n="Tipo strumento" t="s"/>
    <k n="Variazione (%)" t="s"/>
    <k n="LearnMoreOnLink" t="s"/>
    <k n="Simbolo azionario" t="s"/>
    <k n="Chiusura precedente" t="s"/>
    <k n="Simbolo dell'azione" t="s"/>
    <k n="Minimo di 52 settimane" t="s"/>
    <k n="Massimo in 52 settimane" t="s"/>
    <k n="Orario ultima transazione" t="s"/>
  </s>
  <s>
    <k n="Apri" t="i"/>
    <k n="Nome" t="i"/>
    <k n="Minimo" t="i"/>
    <k n="Prezzo" t="i"/>
    <k n="Volume" t="i"/>
    <k n="Massimo" t="i"/>
    <k n="Variazione" t="i"/>
    <k n="Variazione (%)" t="i"/>
    <k n="`%EntityServiceId" t="i"/>
    <k n="Chiusura precedente" t="i"/>
    <k n="Minimo di 52 settimane" t="i"/>
    <k n="Massimo in 52 settimane" t="i"/>
    <k n="Orario ultima transazione" t="i"/>
  </s>
  <s>
    <k n="Apri" t="s"/>
    <k n="Beta" t="s"/>
    <k n="Nome" t="s"/>
    <k n="Minimo" t="s"/>
    <k n="Prezzo" t="s"/>
    <k n="Valuta" t="s"/>
    <k n="Volume" t="s"/>
    <k n="Massimo" t="s"/>
    <k n="Settore" t="s"/>
    <k n="Exchange" t="s"/>
    <k n="Immagine" t="s"/>
    <k n="Dipendenti" t="s"/>
    <k n="ExchangeID" t="s"/>
    <k n="UniqueName" t="s"/>
    <k n="Variazione" t="s"/>
    <k n="Descrizione" t="s"/>
    <k n="%ProviderInfo" t="s"/>
    <k n="Sede centrale" t="s"/>
    <k n="Nome ufficiale" t="s"/>
    <k n="Tipo strumento" t="s"/>
    <k n="Variazione (%)" t="s"/>
    <k n="Anno costituita" t="s"/>
    <k n="LearnMoreOnLink" t="s"/>
    <k n="Simbolo azionario" t="s"/>
    <k n="Chiusura precedente" t="s"/>
    <k n="Simbolo dell'azione" t="s"/>
    <k n="Azioni in circolazione" t="s"/>
    <k n="Minimo di 52 settimane" t="s"/>
    <k n="Massimo in 52 settimane" t="s"/>
    <k n="Orario ultima transazione" t="s"/>
    <k n="Capitalizzazione di mercato" t="s"/>
  </s>
  <s>
    <k n="Apri" t="i"/>
    <k n="Beta" t="i"/>
    <k n="Nome" t="i"/>
    <k n="Minimo" t="i"/>
    <k n="Prezzo" t="i"/>
    <k n="Volume" t="i"/>
    <k n="Massimo" t="i"/>
    <k n="Immagine" t="i"/>
    <k n="Dipendenti" t="i"/>
    <k n="Variazione" t="i"/>
    <k n="Variazione (%)" t="i"/>
    <k n="Anno costituita" t="i"/>
    <k n="`%EntityServiceId" t="i"/>
    <k n="Chiusura precedente" t="i"/>
    <k n="Azioni in circolazione" t="i"/>
    <k n="Minimo di 52 settimane" t="i"/>
    <k n="Massimo in 52 settimane" t="i"/>
    <k n="Orario ultima transazione" t="i"/>
    <k n="Capitalizzazione di mercato" t="i"/>
  </s>
  <s>
    <k n="Apri" t="s"/>
    <k n="Beta" t="s"/>
    <k n="Nome" t="s"/>
    <k n="Minimo" t="s"/>
    <k n="Prezzo" t="s"/>
    <k n="Valuta" t="s"/>
    <k n="Volume" t="s"/>
    <k n="Massimo" t="s"/>
    <k n="Settore" t="s"/>
    <k n="Exchange" t="s"/>
    <k n="Dipendenti" t="s"/>
    <k n="ExchangeID" t="s"/>
    <k n="UniqueName" t="s"/>
    <k n="Variazione" t="s"/>
    <k n="Descrizione" t="s"/>
    <k n="%ProviderInfo" t="s"/>
    <k n="Sede centrale" t="s"/>
    <k n="Nome ufficiale" t="s"/>
    <k n="Tipo strumento" t="s"/>
    <k n="Variazione (%)" t="s"/>
    <k n="Anno costituita" t="s"/>
    <k n="LearnMoreOnLink" t="s"/>
    <k n="Simbolo azionario" t="s"/>
    <k n="Chiusura precedente" t="s"/>
    <k n="Simbolo dell'azione" t="s"/>
    <k n="Azioni in circolazione" t="s"/>
    <k n="Orario ultima transazione" t="s"/>
    <k n="Capitalizzazione di mercato" t="s"/>
  </s>
  <s>
    <k n="Apri" t="i"/>
    <k n="Beta" t="i"/>
    <k n="Nome" t="i"/>
    <k n="Minimo" t="i"/>
    <k n="Prezzo" t="i"/>
    <k n="Volume" t="i"/>
    <k n="Massimo" t="i"/>
    <k n="Dipendenti" t="i"/>
    <k n="Variazione" t="i"/>
    <k n="Variazione (%)" t="i"/>
    <k n="Anno costituita" t="i"/>
    <k n="`%EntityServiceId" t="i"/>
    <k n="Chiusura precedente" t="i"/>
    <k n="Azioni in circolazione" t="i"/>
    <k n="Orario ultima transazione" t="i"/>
    <k n="Capitalizzazione di mercato" t="i"/>
  </s>
  <s>
    <k n="Apri" t="s"/>
    <k n="Nome" t="s"/>
    <k n="Minimo" t="s"/>
    <k n="Prezzo" t="s"/>
    <k n="Valuta" t="s"/>
    <k n="Volume" t="s"/>
    <k n="Massimo" t="s"/>
    <k n="Exchange" t="s"/>
    <k n="UniqueName" t="s"/>
    <k n="Variazione" t="s"/>
    <k n="%ProviderInfo" t="s"/>
    <k n="Tipo strumento" t="s"/>
    <k n="Variazione (%)" t="s"/>
    <k n="LearnMoreOnLink" t="s"/>
    <k n="Simbolo azionario" t="s"/>
    <k n="Chiusura precedente" t="s"/>
    <k n="Simbolo dell'azione" t="s"/>
    <k n="Minimo di 52 settimane" t="s"/>
    <k n="Prezzo (orario esteso)" t="s"/>
    <k n="Massimo in 52 settimane" t="s"/>
    <k n="Orario ultima transazione" t="s"/>
    <k n="Cambia (orario prolungato)" t="s"/>
    <k n="Cambia % (orario prolungato)" t="s"/>
  </s>
  <s>
    <k n="UniqueName" t="spb"/>
    <k n="`%ProviderInfo" t="spb"/>
    <k n="LearnMoreOnLink" t="spb"/>
  </s>
  <s>
    <k n="Apri" t="i"/>
    <k n="Nome" t="i"/>
    <k n="Minimo" t="i"/>
    <k n="Prezzo" t="i"/>
    <k n="Volume" t="i"/>
    <k n="Massimo" t="i"/>
    <k n="Variazione" t="i"/>
    <k n="Variazione (%)" t="i"/>
    <k n="`%EntityServiceId" t="i"/>
    <k n="Chiusura precedente" t="i"/>
    <k n="Minimo di 52 settimane" t="i"/>
    <k n="Prezzo (orario esteso)" t="i"/>
    <k n="Massimo in 52 settimane" t="i"/>
    <k n="Orario ultima transazione" t="i"/>
    <k n="Cambia (orario prolungato)" t="i"/>
    <k n="Cambia % (orario prolungato)" t="i"/>
  </s>
  <s>
    <k n="P/U" t="s"/>
    <k n="Apri" t="s"/>
    <k n="Beta" t="s"/>
    <k n="Nome" t="s"/>
    <k n="Minimo" t="s"/>
    <k n="Prezzo" t="s"/>
    <k n="Valuta" t="s"/>
    <k n="Volume" t="s"/>
    <k n="Massimo" t="s"/>
    <k n="Settore" t="s"/>
    <k n="Exchange" t="s"/>
    <k n="Dipendenti" t="s"/>
    <k n="ExchangeID" t="s"/>
    <k n="UniqueName" t="s"/>
    <k n="Variazione" t="s"/>
    <k n="Descrizione" t="s"/>
    <k n="%ProviderInfo" t="s"/>
    <k n="Sede centrale" t="s"/>
    <k n="Nome ufficiale" t="s"/>
    <k n="Tipo strumento" t="s"/>
    <k n="Variazione (%)" t="s"/>
    <k n="Anno costituita" t="s"/>
    <k n="LearnMoreOnLink" t="s"/>
    <k n="Simbolo azionario" t="s"/>
    <k n="Chiusura precedente" t="s"/>
    <k n="Simbolo dell'azione" t="s"/>
    <k n="Azioni in circolazione" t="s"/>
    <k n="Orario ultima transazione" t="s"/>
    <k n="Capitalizzazione di mercato" t="s"/>
  </s>
  <s>
    <k n="P/U" t="i"/>
    <k n="Apri" t="i"/>
    <k n="Beta" t="i"/>
    <k n="Nome" t="i"/>
    <k n="Minimo" t="i"/>
    <k n="Prezzo" t="i"/>
    <k n="Volume" t="i"/>
    <k n="Massimo" t="i"/>
    <k n="Dipendenti" t="i"/>
    <k n="Variazione" t="i"/>
    <k n="Variazione (%)" t="i"/>
    <k n="Anno costituita" t="i"/>
    <k n="`%EntityServiceId" t="i"/>
    <k n="Chiusura precedente" t="i"/>
    <k n="Azioni in circolazione" t="i"/>
    <k n="Orario ultima transazione" t="i"/>
    <k n="Capitalizzazione di mercato" t="i"/>
  </s>
  <s>
    <k n="P/U" t="s"/>
    <k n="Apri" t="s"/>
    <k n="Beta" t="s"/>
    <k n="Nome" t="s"/>
    <k n="Minimo" t="s"/>
    <k n="Prezzo" t="s"/>
    <k n="Valuta" t="s"/>
    <k n="Volume" t="s"/>
    <k n="Massimo" t="s"/>
    <k n="Settore" t="s"/>
    <k n="Exchange" t="s"/>
    <k n="Immagine" t="s"/>
    <k n="Dipendenti" t="s"/>
    <k n="ExchangeID" t="s"/>
    <k n="UniqueName" t="s"/>
    <k n="Variazione" t="s"/>
    <k n="Descrizione" t="s"/>
    <k n="%ProviderInfo" t="s"/>
    <k n="Sede centrale" t="s"/>
    <k n="Nome ufficiale" t="s"/>
    <k n="Tipo strumento" t="s"/>
    <k n="Variazione (%)" t="s"/>
    <k n="LearnMoreOnLink" t="s"/>
    <k n="Simbolo azionario" t="s"/>
    <k n="Chiusura precedente" t="s"/>
    <k n="Simbolo dell'azione" t="s"/>
    <k n="Azioni in circolazione" t="s"/>
    <k n="Minimo di 52 settimane" t="s"/>
    <k n="Massimo in 52 settimane" t="s"/>
    <k n="Orario ultima transazione" t="s"/>
    <k n="Capitalizzazione di mercato" t="s"/>
  </s>
  <s>
    <k n="P/U" t="i"/>
    <k n="Apri" t="i"/>
    <k n="Beta" t="i"/>
    <k n="Nome" t="i"/>
    <k n="Minimo" t="i"/>
    <k n="Prezzo" t="i"/>
    <k n="Volume" t="i"/>
    <k n="Massimo" t="i"/>
    <k n="Immagine" t="i"/>
    <k n="Dipendenti" t="i"/>
    <k n="Variazione" t="i"/>
    <k n="Variazione (%)" t="i"/>
    <k n="`%EntityServiceId" t="i"/>
    <k n="Chiusura precedente" t="i"/>
    <k n="Azioni in circolazione" t="i"/>
    <k n="Minimo di 52 settimane" t="i"/>
    <k n="Massimo in 52 settimane" t="i"/>
    <k n="Orario ultima transazione" t="i"/>
    <k n="Capitalizzazione di mercato" t="i"/>
  </s>
  <s>
    <k n="P/U" t="s"/>
    <k n="Apri" t="s"/>
    <k n="Beta" t="s"/>
    <k n="Nome" t="s"/>
    <k n="Minimo" t="s"/>
    <k n="Prezzo" t="s"/>
    <k n="Valuta" t="s"/>
    <k n="Volume" t="s"/>
    <k n="Massimo" t="s"/>
    <k n="Settore" t="s"/>
    <k n="Exchange" t="s"/>
    <k n="Dipendenti" t="s"/>
    <k n="ExchangeID" t="s"/>
    <k n="UniqueName" t="s"/>
    <k n="Variazione" t="s"/>
    <k n="Descrizione" t="s"/>
    <k n="Volume medio" t="s"/>
    <k n="%ProviderInfo" t="s"/>
    <k n="Sede centrale" t="s"/>
    <k n="Nome ufficiale" t="s"/>
    <k n="Tipo strumento" t="s"/>
    <k n="Variazione (%)" t="s"/>
    <k n="LearnMoreOnLink" t="s"/>
    <k n="Simbolo azionario" t="s"/>
    <k n="Chiusura precedente" t="s"/>
    <k n="Simbolo dell'azione" t="s"/>
    <k n="Azioni in circolazione" t="s"/>
    <k n="Minimo di 52 settimane" t="s"/>
    <k n="Prezzo (orario esteso)" t="s"/>
    <k n="Massimo in 52 settimane" t="s"/>
    <k n="Orario ultima transazione" t="s"/>
    <k n="Cambia (orario prolungato)" t="s"/>
    <k n="Capitalizzazione di mercato" t="s"/>
    <k n="Cambia % (orario prolungato)" t="s"/>
  </s>
  <s>
    <k n="P/U" t="i"/>
    <k n="Apri" t="i"/>
    <k n="Beta" t="i"/>
    <k n="Nome" t="i"/>
    <k n="Minimo" t="i"/>
    <k n="Prezzo" t="i"/>
    <k n="Volume" t="i"/>
    <k n="Massimo" t="i"/>
    <k n="Dipendenti" t="i"/>
    <k n="Variazione" t="i"/>
    <k n="Volume medio" t="i"/>
    <k n="Variazione (%)" t="i"/>
    <k n="`%EntityServiceId" t="i"/>
    <k n="Chiusura precedente" t="i"/>
    <k n="Azioni in circolazione" t="i"/>
    <k n="Minimo di 52 settimane" t="i"/>
    <k n="Prezzo (orario esteso)" t="i"/>
    <k n="Massimo in 52 settimane" t="i"/>
    <k n="Orario ultima transazione" t="i"/>
    <k n="Cambia (orario prolungato)" t="i"/>
    <k n="Capitalizzazione di mercato" t="i"/>
    <k n="Cambia % (orario prolungato)" t="i"/>
  </s>
  <s>
    <k n="P/U" t="s"/>
    <k n="Apri" t="s"/>
    <k n="Nome" t="s"/>
    <k n="Minimo" t="s"/>
    <k n="Prezzo" t="s"/>
    <k n="Valuta" t="s"/>
    <k n="Volume" t="s"/>
    <k n="Massimo" t="s"/>
    <k n="Exchange" t="s"/>
    <k n="Immagine" t="s"/>
    <k n="ExchangeID" t="s"/>
    <k n="UniqueName" t="s"/>
    <k n="Variazione" t="s"/>
    <k n="Volume medio" t="s"/>
    <k n="%ProviderInfo" t="s"/>
    <k n="Sede centrale" t="s"/>
    <k n="Nome ufficiale" t="s"/>
    <k n="Tipo strumento" t="s"/>
    <k n="Variazione (%)" t="s"/>
    <k n="LearnMoreOnLink" t="s"/>
    <k n="Simbolo azionario" t="s"/>
    <k n="Chiusura precedente" t="s"/>
    <k n="Simbolo dell'azione" t="s"/>
    <k n="Minimo di 52 settimane" t="s"/>
    <k n="Massimo in 52 settimane" t="s"/>
    <k n="Orario ultima transazione" t="s"/>
  </s>
  <s>
    <k n="P/U" t="i"/>
    <k n="Apri" t="i"/>
    <k n="Nome" t="i"/>
    <k n="Minimo" t="i"/>
    <k n="Prezzo" t="i"/>
    <k n="Volume" t="i"/>
    <k n="Massimo" t="i"/>
    <k n="Immagine" t="i"/>
    <k n="Variazione" t="i"/>
    <k n="Volume medio" t="i"/>
    <k n="Variazione (%)" t="i"/>
    <k n="`%EntityServiceId" t="i"/>
    <k n="Chiusura precedente" t="i"/>
    <k n="Minimo di 52 settimane" t="i"/>
    <k n="Massimo in 52 settimane" t="i"/>
    <k n="Orario ultima transazione" t="i"/>
  </s>
  <s>
    <k n="Beta" t="s"/>
    <k n="Nome" t="s"/>
    <k n="Prezzo" t="s"/>
    <k n="Valuta" t="s"/>
    <k n="Volume" t="s"/>
    <k n="Settore" t="s"/>
    <k n="Exchange" t="s"/>
    <k n="Immagine" t="s"/>
    <k n="Dipendenti" t="s"/>
    <k n="ExchangeID" t="s"/>
    <k n="UniqueName" t="s"/>
    <k n="Descrizione" t="s"/>
    <k n="Volume medio" t="s"/>
    <k n="%ProviderInfo" t="s"/>
    <k n="Sede centrale" t="s"/>
    <k n="Nome ufficiale" t="s"/>
    <k n="Tipo strumento" t="s"/>
    <k n="Anno costituita" t="s"/>
    <k n="LearnMoreOnLink" t="s"/>
    <k n="Simbolo azionario" t="s"/>
    <k n="Simbolo dell'azione" t="s"/>
    <k n="Azioni in circolazione" t="s"/>
    <k n="Minimo di 52 settimane" t="s"/>
    <k n="Massimo in 52 settimane" t="s"/>
    <k n="Orario ultima transazione" t="s"/>
    <k n="Capitalizzazione di mercato" t="s"/>
  </s>
  <s>
    <k n="Beta" t="i"/>
    <k n="Nome" t="i"/>
    <k n="Prezzo" t="i"/>
    <k n="Volume" t="i"/>
    <k n="Immagine" t="i"/>
    <k n="Dipendenti" t="i"/>
    <k n="Volume medio" t="i"/>
    <k n="Anno costituita" t="i"/>
    <k n="`%EntityServiceId" t="i"/>
    <k n="Azioni in circolazione" t="i"/>
    <k n="Minimo di 52 settimane" t="i"/>
    <k n="Massimo in 52 settimane" t="i"/>
    <k n="Orario ultima transazione" t="i"/>
    <k n="Capitalizzazione di mercato" t="i"/>
  </s>
  <s>
    <k n="Prezzo" t="s"/>
    <k n="ExchangeID" t="s"/>
    <k n="Orario ultima transazione" t="s"/>
  </s>
  <s>
    <k n="Variazione" t="s"/>
    <k n="Variazione (%)" t="s"/>
    <k n="Orario ultima transazione" t="s"/>
  </s>
  <s>
    <k n="_Self" t="i"/>
  </s>
  <s>
    <k n="Apri" t="s"/>
    <k n="Beta" t="s"/>
    <k n="Nome" t="s"/>
    <k n="Minimo" t="s"/>
    <k n="Prezzo" t="s"/>
    <k n="Valuta" t="s"/>
    <k n="Volume" t="s"/>
    <k n="Massimo" t="s"/>
    <k n="Settore" t="s"/>
    <k n="Exchange" t="s"/>
    <k n="Dipendenti" t="s"/>
    <k n="ExchangeID" t="s"/>
    <k n="UniqueName" t="s"/>
    <k n="Variazione" t="s"/>
    <k n="Descrizione" t="s"/>
    <k n="Volume medio" t="s"/>
    <k n="%ProviderInfo" t="s"/>
    <k n="Sede centrale" t="s"/>
    <k n="Nome ufficiale" t="s"/>
    <k n="Tipo strumento" t="s"/>
    <k n="Variazione (%)" t="s"/>
    <k n="Anno costituita" t="s"/>
    <k n="LearnMoreOnLink" t="s"/>
    <k n="Simbolo azionario" t="s"/>
    <k n="Chiusura precedente" t="s"/>
    <k n="Simbolo dell'azione" t="s"/>
    <k n="Azioni in circolazione" t="s"/>
    <k n="Orario ultima transazione" t="s"/>
    <k n="Capitalizzazione di mercato" t="s"/>
  </s>
  <s>
    <k n="Apri" t="i"/>
    <k n="Beta" t="i"/>
    <k n="Nome" t="i"/>
    <k n="Minimo" t="i"/>
    <k n="Prezzo" t="i"/>
    <k n="Volume" t="i"/>
    <k n="Massimo" t="i"/>
    <k n="Dipendenti" t="i"/>
    <k n="Variazione" t="i"/>
    <k n="Volume medio" t="i"/>
    <k n="Variazione (%)" t="i"/>
    <k n="Anno costituita" t="i"/>
    <k n="`%EntityServiceId" t="i"/>
    <k n="Chiusura precedente" t="i"/>
    <k n="Azioni in circolazione" t="i"/>
    <k n="Orario ultima transazione" t="i"/>
    <k n="Capitalizzazione di mercato" t="i"/>
  </s>
  <s>
    <k n="Nome" t="s"/>
    <k n="Prezzo" t="s"/>
    <k n="Valuta" t="s"/>
    <k n="UniqueName" t="s"/>
    <k n="Variazione" t="s"/>
    <k n="%ProviderInfo" t="s"/>
    <k n="Tipo strumento" t="s"/>
    <k n="Valuta origine" t="s"/>
    <k n="Variazione (%)" t="s"/>
    <k n="Chiusura precedente" t="s"/>
    <k n="Simbolo dell'azione" t="s"/>
    <k n="Minimo di 52 settimane" t="s"/>
    <k n="Massimo in 52 settimane" t="s"/>
    <k n="Orario ultima transazione" t="s"/>
  </s>
  <s>
    <k n="^Order" t="spba"/>
    <k n="TitleProperty" t="s"/>
  </s>
  <s>
    <k n="UniqueName" t="spb"/>
    <k n="`%ProviderInfo" t="spb"/>
  </s>
  <s>
    <k n="Nome" t="i"/>
    <k n="Prezzo" t="i"/>
    <k n="Variazione" t="i"/>
    <k n="Variazione (%)" t="i"/>
    <k n="`%EntityServiceId" t="i"/>
    <k n="Chiusura precedente" t="i"/>
    <k n="Minimo di 52 settimane" t="i"/>
    <k n="Massimo in 52 settimane" t="i"/>
    <k n="Orario ultima transazione" t="i"/>
  </s>
  <s>
    <k n="Orario ultima transazione" t="s"/>
  </s>
  <s>
    <k n="Apri" t="s"/>
    <k n="Nome" t="s"/>
    <k n="Minimo" t="s"/>
    <k n="Prezzo" t="s"/>
    <k n="Valuta" t="s"/>
    <k n="Massimo" t="s"/>
    <k n="UniqueName" t="s"/>
    <k n="Variazione" t="s"/>
    <k n="%ProviderInfo" t="s"/>
    <k n="Tipo strumento" t="s"/>
    <k n="Valuta origine" t="s"/>
    <k n="Variazione (%)" t="s"/>
    <k n="Chiusura precedente" t="s"/>
    <k n="Simbolo dell'azione" t="s"/>
    <k n="Minimo di 52 settimane" t="s"/>
    <k n="Massimo in 52 settimane" t="s"/>
    <k n="Orario ultima transazione" t="s"/>
  </s>
  <s>
    <k n="Apri" t="i"/>
    <k n="Nome" t="i"/>
    <k n="Minimo" t="i"/>
    <k n="Prezzo" t="i"/>
    <k n="Massimo" t="i"/>
    <k n="Variazione" t="i"/>
    <k n="Variazione (%)" t="i"/>
    <k n="`%EntityServiceId" t="i"/>
    <k n="Chiusura precedente" t="i"/>
    <k n="Minimo di 52 settimane" t="i"/>
    <k n="Massimo in 52 settimane" t="i"/>
    <k n="Orario ultima transazione" t="i"/>
  </s>
  <s>
    <k n="Nome" t="s"/>
    <k n="Prezzo" t="s"/>
    <k n="Valuta" t="s"/>
    <k n="UniqueName" t="s"/>
    <k n="Variazione" t="s"/>
    <k n="%ProviderInfo" t="s"/>
    <k n="Tipo strumento" t="s"/>
    <k n="Valuta origine" t="s"/>
    <k n="Chiusura precedente" t="s"/>
    <k n="Simbolo dell'azione" t="s"/>
    <k n="Minimo di 52 settimane" t="s"/>
    <k n="Massimo in 52 settimane" t="s"/>
    <k n="Orario ultima transazione" t="s"/>
  </s>
  <s>
    <k n="Nome" t="i"/>
    <k n="Prezzo" t="i"/>
    <k n="Variazione" t="i"/>
    <k n="`%EntityServiceId" t="i"/>
    <k n="Chiusura precedente" t="i"/>
    <k n="Minimo di 52 settimane" t="i"/>
    <k n="Massimo in 52 settimane" t="i"/>
    <k n="Orario ultima transazione"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27" formatCode="dd/mm/yy\ hh:mm"/>
    </x:dxf>
    <x:dxf>
      <x:numFmt numFmtId="14" formatCode="0.00%"/>
    </x:dxf>
    <x:dxf>
      <x:numFmt numFmtId="3" formatCode="#,##0"/>
    </x:dxf>
    <x:dxf>
      <x:numFmt numFmtId="4" formatCode="#,##0.00"/>
    </x:dxf>
    <x:dxf>
      <x:numFmt numFmtId="1" formatCode="0"/>
    </x:dxf>
    <x:dxf>
      <x:numFmt numFmtId="35" formatCode="_-* #,##0.00_-;\-* #,##0.00_-;_-* &quot;-&quot;??_-;_-@_-"/>
    </x:dxf>
    <x:dxf>
      <x:numFmt numFmtId="19" formatCode="dd/mm/yy"/>
    </x:dxf>
  </dxfs>
  <richProperties>
    <rPr n="NumberFormat" t="s"/>
    <rPr n="IsTitleField" t="b"/>
    <rPr n="IsHeroField" t="b"/>
  </richProperties>
  <richStyles>
    <rSty dxfid="5">
      <rpv i="0">#,##0.00</rpv>
    </rSty>
    <rSty dxfid="1">
      <rpv i="0">_([$$-en-US]* #,##0.00_);_([$$-en-US]* (#,##0.00);_([$$-en-US]* "-"??_);_(@_)</rpv>
    </rSty>
    <rSty>
      <rpv i="1">1</rpv>
    </rSty>
    <rSty dxfid="4">
      <rpv i="0">#,##0</rpv>
    </rSty>
    <rSty dxfid="3"/>
    <rSty dxfid="6">
      <rpv i="0">0</rpv>
    </rSty>
    <rSty dxfid="0">
      <rpv i="0">0.00</rpv>
    </rSty>
    <rSty dxfid="2"/>
    <rSty dxfid="1">
      <rpv i="0">_([$$-en-US]* #,##0_);_([$$-en-US]* (#,##0);_([$$-en-US]* "-"_);_(@_)</rpv>
    </rSty>
    <rSty dxfid="1">
      <rpv i="0">_([$$-en-CA]* #,##0.00_);_([$$-en-CA]* (#,##0.00);_([$$-en-CA]* "-"??_);_(@_)</rpv>
    </rSty>
    <rSty dxfid="1">
      <rpv i="0">_([$$-en-CA]* #,##0_);_([$$-en-CA]* (#,##0);_([$$-en-CA]* "-"_);_(@_)</rpv>
    </rSty>
    <rSty dxfid="1">
      <rpv i="0">_([$¥-zh-CN]* #,##0_);_([$¥-zh-CN]* (#,##0);_([$¥-zh-CN]* "-"_);_(@_)</rpv>
    </rSty>
    <rSty dxfid="1">
      <rpv i="0">_-[$¤-ks-Deva] * #,##0.00_-;-[$¤-ks-Deva] * #,##0.00_-;_-[$¤-ks-Deva] * "-"??_-;_-@_-</rpv>
    </rSty>
    <rSty dxfid="1">
      <rpv i="0">_-[$¤-ks-Deva] * #,##0_-;-[$¤-ks-Deva] * #,##0_-;_-[$¤-ks-Deva] * "-"_-;_-@_-</rpv>
    </rSty>
    <rSty dxfid="7">
      <rpv i="0">_(* #,##0.00_);_(* (#,##0.00);_(* "-"??_);_(@_)</rpv>
    </rSty>
    <rSty dxfid="1">
      <rpv i="0">_([$R-af-ZA]* #,##0_);_([$R-af-ZA]* (#,##0);_([$R-af-ZA]* "-"_);_(@_)</rpv>
    </rSty>
    <rSty dxfid="1">
      <rpv i="0" xml:space="preserve">_ * #,##0.00_) [$zł-pl-PL]_ ;_ * (#,##0.00) [$zł-pl-PL]_ ;_ * "-"??_) [$zł-pl-PL]_ ;_ @_ </rpv>
    </rSty>
    <rSty dxfid="1">
      <rpv i="0" xml:space="preserve">_ * #,##0_) [$zł-pl-PL]_ ;_ * (#,##0) [$zł-pl-PL]_ ;_ * "-"_) [$zł-pl-PL]_ ;_ @_ </rpv>
    </rSty>
    <rSty>
      <rpv i="2">1</rpv>
    </rSty>
    <rSty dxfid="1">
      <rpv i="0">_([$$-en-AU]* #,##0.00_);_([$$-en-AU]* (#,##0.00);_([$$-en-AU]* "-"??_);_(@_)</rpv>
    </rSty>
    <rSty dxfid="1">
      <rpv i="0">_([$$-en-AU]* #,##0_);_([$$-en-AU]* (#,##0);_([$$-en-AU]* "-"_);_(@_)</rpv>
    </rSty>
    <rSty dxfid="1">
      <rpv i="0">_([$₱-en-PH]* #,##0_);_([$₱-en-PH]* (#,##0);_([$₱-en-PH]* "-"_);_(@_)</rpv>
    </rSty>
    <rSty dxfid="1">
      <rpv i="0">_-[$$-arn-CL] * #,##0.00_-;-[$$-arn-CL] * #,##0.00_-;_-[$$-arn-CL] * "-"??_-;_-@_-</rpv>
    </rSty>
    <rSty dxfid="8"/>
    <rSty dxfid="1">
      <rpv i="0">_-[$$-arn-CL] * #,##0_-;-[$$-arn-CL] * #,##0_-;_-[$$-arn-CL] * "-"_-;_-@_-</rpv>
    </rSty>
    <rSty dxfid="1">
      <rpv i="0">_([$HK$-zh-HK]* #,##0.00_);_([$HK$-zh-HK]* (#,##0.00);_([$HK$-zh-HK]* "-"??_);_(@_)</rpv>
    </rSty>
    <rSty dxfid="1">
      <rpv i="0">_([$HK$-zh-HK]* #,##0_);_([$HK$-zh-HK]* (#,##0);_([$HK$-zh-HK]* "-"_);_(@_)</rpv>
    </rSty>
    <rSty dxfid="1">
      <rpv i="0">_([$₩-ko-KR]* #,##0.00_);_([$₩-ko-KR]* (#,##0.00);_([$₩-ko-KR]* "-"??_);_(@_)</rpv>
    </rSty>
    <rSty dxfid="1">
      <rpv i="0">_([$₩-ko-KR]* #,##0_);_([$₩-ko-KR]* (#,##0);_([$₩-ko-KR]* "-"_);_(@_)</rpv>
    </rSty>
    <rSty dxfid="1">
      <rpv i="0">_([$€-x-euro2] * #,##0.00_);_([$€-x-euro2] * (#,##0.00);_([$€-x-euro2] * "-"??_);_(@_)</rpv>
    </rSty>
    <rSty dxfid="1">
      <rpv i="0">_([$€-x-euro2] * #,##0_);_([$€-x-euro2] * (#,##0);_([$€-x-euro2] * "-"_);_(@_)</rpv>
    </rSty>
    <rSty dxfid="1">
      <rpv i="0">_([$£-en-GB]* #,##0_);_([$£-en-GB]* (#,##0);_([$£-en-GB]* "-"_);_(@_)</rpv>
    </rSty>
    <rSty dxfid="1">
      <rpv i="0">_-* #,##0 [$Kč-cs-CZ]_-;-* #,##0 [$Kč-cs-CZ]_-;_-* "-" [$Kč-cs-CZ]_-;_-@_-</rpv>
    </rSty>
    <rSty dxfid="1">
      <rpv i="0">_([$฿-th-TH]* #,##0_);_([$฿-th-TH]* (#,##0);_([$฿-th-TH]* "-"_);_(@_)</rpv>
    </rSty>
    <rSty dxfid="1">
      <rpv i="0">_([$¥-ja-JP]* #,##0_);_([$¥-ja-JP]* (#,##0);_([$¥-ja-JP]* "-"_);_(@_)</rpv>
    </rSty>
    <rSty dxfid="1">
      <rpv i="0">_([$$-zh-TW]* #,##0.00_);_([$$-zh-TW]* (#,##0.00);_([$$-zh-TW]* "-"??_);_(@_)</rpv>
    </rSty>
    <rSty dxfid="1">
      <rpv i="0">_([$$-zh-TW]* #,##0_);_([$$-zh-TW]* (#,##0);_([$$-zh-TW]* "-"_);_(@_)</rpv>
    </rSty>
    <rSty dxfid="1">
      <rpv i="0">_-[$R$-pt-BR] * #,##0.00_-;-[$R$-pt-BR] * #,##0.00_-;_-[$R$-pt-BR] * "-"??_-;_-@_-</rpv>
    </rSty>
    <rSty dxfid="1">
      <rpv i="0">_-[$R$-pt-BR] * #,##0_-;-[$R$-pt-BR] * #,##0_-;_-[$R$-pt-BR] * "-"_-;_-@_-</rpv>
    </rSty>
    <rSty dxfid="1">
      <rpv i="0">_([$¥-zh-CN]* #,##0.00_);_([$¥-zh-CN]* (#,##0.00);_([$¥-zh-CN]* "-"??_);_(@_)</rpv>
    </rSty>
    <rSty dxfid="1">
      <rpv i="0">_-* #,##0 [$₪-he-IL]_-;-* #,##0 [$₪-he-IL]_-;_-* "-" [$₪-he-IL]_-;_-@_-</rpv>
    </rSty>
    <rSty dxfid="1">
      <rpv i="0">_([$$-zh-SG]* #,##0_);_([$$-zh-SG]* (#,##0);_([$$-zh-SG]*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52FD8B7-E9F7-1044-A3C3-E0A9D0A91D0D}" name="Tabella8" displayName="Tabella8" ref="A1:F153" headerRowCount="0" totalsRowShown="0" headerRowDxfId="55" dataDxfId="54">
  <tableColumns count="6">
    <tableColumn id="1" xr3:uid="{D95D1850-295B-6543-89F5-3533FF2B86C2}" name="Colonna1" headerRowDxfId="53" dataDxfId="52" dataCellStyle="Collegamento ipertestuale"/>
    <tableColumn id="2" xr3:uid="{AB82DB11-3B73-454A-9472-0FBCB354CC1B}" name="Colonna2" headerRowDxfId="51" dataDxfId="50"/>
    <tableColumn id="3" xr3:uid="{4582A9FC-B34F-F545-91B3-21854D0009FE}" name="Colonna3" headerRowDxfId="49" dataDxfId="48"/>
    <tableColumn id="4" xr3:uid="{CC1132DB-25EF-5E4B-81D7-C3472CA98612}" name="Colonna4" headerRowDxfId="47" dataDxfId="46"/>
    <tableColumn id="5" xr3:uid="{6B4CE011-592E-D546-BAD3-9565522EF746}" name="Colonna5" headerRowDxfId="45" dataDxfId="44"/>
    <tableColumn id="6" xr3:uid="{93A57D53-BF15-D940-B4DF-B579FC1BF1D5}" name="Colonna6" headerRowDxfId="43" dataDxfId="42"/>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078B0D-FED8-894A-B237-CB89BB07417E}" name="exchange_rates" displayName="exchange_rates" ref="A1:L25" headerRowDxfId="30" dataDxfId="28" headerRowBorderDxfId="29">
  <autoFilter ref="A1:L25" xr:uid="{26078B0D-FED8-894A-B237-CB89BB07417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DDD0728E-D060-2B45-B31C-C75B3A053510}" name="Historical FOREX" totalsRowLabel="Totale" dataDxfId="27" totalsRowDxfId="26"/>
    <tableColumn id="2" xr3:uid="{081F2DA0-D747-254C-955E-E95DBF2C437E}" name="Average 10y" dataDxfId="25" totalsRowDxfId="24">
      <calculatedColumnFormula>AVERAGE(exchange_rates[[#This Row],[Dec 31, 2013]:[Today]])</calculatedColumnFormula>
    </tableColumn>
    <tableColumn id="3" xr3:uid="{192F2C03-2FE8-1D4C-B06E-132E5D06580D}" name="Dec 31, 2013" dataDxfId="23" totalsRowDxfId="22"/>
    <tableColumn id="4" xr3:uid="{AF68EAE1-7B14-4C4A-ACEB-397918B967FA}" name="Dec 31, 2014" dataDxfId="21" totalsRowDxfId="20"/>
    <tableColumn id="5" xr3:uid="{2EB85FF0-880C-514A-AF45-26067058D667}" name="Dec 31, 2015" dataDxfId="19" totalsRowDxfId="18"/>
    <tableColumn id="6" xr3:uid="{AE035208-A287-3A41-9449-DD5FCF07DFCD}" name="Dec 31, 2016" dataDxfId="17" totalsRowDxfId="16"/>
    <tableColumn id="7" xr3:uid="{028773BF-2AB4-FC4C-96C5-DC014D4E08AF}" name="Dec 31, 2017" dataDxfId="15" totalsRowDxfId="14"/>
    <tableColumn id="8" xr3:uid="{39DDFF84-23BC-B049-B71F-CF225D5024BF}" name="Dec 31, 2018" dataDxfId="13" totalsRowDxfId="12"/>
    <tableColumn id="9" xr3:uid="{26958F83-D028-F940-B870-98FB24F3EB98}" name="Dec 31, 2019" dataDxfId="11" totalsRowDxfId="10"/>
    <tableColumn id="10" xr3:uid="{9B66BA0D-7A0D-4D43-A804-BC3D5CC94832}" name="Dec 31, 2020" dataDxfId="9" totalsRowDxfId="8"/>
    <tableColumn id="11" xr3:uid="{933DE93C-5E8E-C14D-914C-BFE944B5296C}" name="Dec 31, 2021" dataDxfId="7" totalsRowDxfId="6"/>
    <tableColumn id="12" xr3:uid="{3CF70DCF-D679-B341-A834-5C7644D0B0E2}" name="Today" totalsRowFunction="sum" dataDxfId="5" totalsRowDxfId="4">
      <calculatedColumnFormula array="1">_FV(exchange_rates[[#This Row],[Historical FOREX]],"Prezzo")</calculatedColumnFormula>
    </tableColumn>
  </tableColumns>
  <tableStyleInfo name="TableStyleMedium2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085D50-8D27-CC42-9DDD-C4607CBBD100}" name="Occurrencies_per_currency" displayName="Occurrencies_per_currency" ref="Z1:AA25" totalsRowShown="0" headerRowDxfId="3" headerRowBorderDxfId="2">
  <autoFilter ref="Z1:AA25" xr:uid="{37085D50-8D27-CC42-9DDD-C4607CBBD100}">
    <filterColumn colId="0" hiddenButton="1"/>
    <filterColumn colId="1" hiddenButton="1"/>
  </autoFilter>
  <tableColumns count="2">
    <tableColumn id="1" xr3:uid="{A38B768F-42EC-A94A-930D-3C4FEADDA3C6}" name=" " dataDxfId="1"/>
    <tableColumn id="2" xr3:uid="{86726D8D-E07A-B245-884C-D74F7414BF73}" name="Occurrencies per currency" dataDxfId="0">
      <calculatedColumnFormula>COUNTIF(Capitalizzazioni!$F$2:$F$100,Z2)</calculatedColumnFormula>
    </tableColumn>
  </tableColumns>
  <tableStyleInfo name="TableStyleMedium25"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safari-reader://www.nbim.no/en/the-fund/news-list/2020/exclusion-and-observation-of-coal-companies/" TargetMode="External"/><Relationship Id="rId21" Type="http://schemas.openxmlformats.org/officeDocument/2006/relationships/hyperlink" Target="https://www.regjeringen.no/en/aktuelt/new-decisions-about-the-government-pensi/id711932/" TargetMode="External"/><Relationship Id="rId42" Type="http://schemas.openxmlformats.org/officeDocument/2006/relationships/hyperlink" Target="https://www.regjeringen.no/en/aktuelt/supplier-of-surveillance-equipment-for-t/id575444/" TargetMode="External"/><Relationship Id="rId63" Type="http://schemas.openxmlformats.org/officeDocument/2006/relationships/hyperlink" Target="safari-reader://www.nbim.no/en/the-fund/news-list/2016/additional-coal-exclusions-from-the-government-pension-fund-global/" TargetMode="External"/><Relationship Id="rId84" Type="http://schemas.openxmlformats.org/officeDocument/2006/relationships/hyperlink" Target="https://www.regjeringen.no/en/aktuelt/Tobacco-producers-excluded-from-Government-Pension-Fund-Global/id591449/" TargetMode="External"/><Relationship Id="rId138" Type="http://schemas.openxmlformats.org/officeDocument/2006/relationships/hyperlink" Target="https://www.regjeringen.no/en/aktuelt/Tobacco-producers-excluded-from-Government-Pension-Fund-Global/id591449/" TargetMode="External"/><Relationship Id="rId107" Type="http://schemas.openxmlformats.org/officeDocument/2006/relationships/hyperlink" Target="safari-reader://www.nbim.no/en/the-fund/news-list/2017/third-tranche-of-coal-exclusions-from-the-government-pension-fund-global/" TargetMode="External"/><Relationship Id="rId11" Type="http://schemas.openxmlformats.org/officeDocument/2006/relationships/hyperlink" Target="safari-reader://www.nbim.no/en/the-fund/news-list/2016/first-coal-exclusions-from-the-government-pension-fund-global/" TargetMode="External"/><Relationship Id="rId32" Type="http://schemas.openxmlformats.org/officeDocument/2006/relationships/hyperlink" Target="safari-reader://www.nbim.no/en/the-fund/news-list/2021/decisions-on-exclusion-and-revoking-of-exclusion/" TargetMode="External"/><Relationship Id="rId53" Type="http://schemas.openxmlformats.org/officeDocument/2006/relationships/hyperlink" Target="safari-reader://www.nbim.no/en/the-fund/news-list/2016/first-coal-exclusions-from-the-government-pension-fund-global/" TargetMode="External"/><Relationship Id="rId74" Type="http://schemas.openxmlformats.org/officeDocument/2006/relationships/hyperlink" Target="safari-reader://www.nbim.no/en/the-fund/news-list/2016/first-coal-exclusions-from-the-government-pension-fund-global/" TargetMode="External"/><Relationship Id="rId128" Type="http://schemas.openxmlformats.org/officeDocument/2006/relationships/hyperlink" Target="safari-reader://www.nbim.no/en/the-fund/news-list/2020/exclusion-decisions-and-decisions-to-revoke-exclusion/" TargetMode="External"/><Relationship Id="rId149" Type="http://schemas.openxmlformats.org/officeDocument/2006/relationships/hyperlink" Target="safari-reader://www.nbim.no/en/the-fund/news-list/2021/decisions-on-observation-and-exclusion2/" TargetMode="External"/><Relationship Id="rId5" Type="http://schemas.openxmlformats.org/officeDocument/2006/relationships/hyperlink" Target="safari-reader://www.nbim.no/en/the-fund/news-list/2020/exclusion-and-observation-of-coal-companies/" TargetMode="External"/><Relationship Id="rId95" Type="http://schemas.openxmlformats.org/officeDocument/2006/relationships/hyperlink" Target="safari-reader://www.nbim.no/en/the-fund/news-list/2021/decisions-on-exclusions/" TargetMode="External"/><Relationship Id="rId22" Type="http://schemas.openxmlformats.org/officeDocument/2006/relationships/hyperlink" Target="safari-reader://www.nbim.no/en/the-fund/news-list/2020/exclusion-decisions-and-decisions-to-revoke-exclusion/" TargetMode="External"/><Relationship Id="rId27" Type="http://schemas.openxmlformats.org/officeDocument/2006/relationships/hyperlink" Target="safari-reader://www.nbim.no/en/the-fund/news-list/2017/third-tranche-of-coal-exclusions-from-the-government-pension-fund-global/" TargetMode="External"/><Relationship Id="rId43" Type="http://schemas.openxmlformats.org/officeDocument/2006/relationships/hyperlink" Target="safari-reader://www.nbim.no/en/the-fund/news-list/2021/decisions-on-exclusion/" TargetMode="External"/><Relationship Id="rId48" Type="http://schemas.openxmlformats.org/officeDocument/2006/relationships/hyperlink" Target="safari-reader://www.nbim.no/en/the-fund/news-list/2016/additional-coal-exclusions-from-the-government-pension-fund-global/" TargetMode="External"/><Relationship Id="rId64" Type="http://schemas.openxmlformats.org/officeDocument/2006/relationships/hyperlink" Target="https://www.regjeringen.no/en/aktuelt/Tobacco-producers-excluded-from-Government-Pension-Fund-Global/id591449/" TargetMode="External"/><Relationship Id="rId69" Type="http://schemas.openxmlformats.org/officeDocument/2006/relationships/hyperlink" Target="safari-reader://www.nbim.no/en/the-fund/news-list/2016/additional-coal-exclusions-from-the-government-pension-fund-global/" TargetMode="External"/><Relationship Id="rId113" Type="http://schemas.openxmlformats.org/officeDocument/2006/relationships/hyperlink" Target="safari-reader://www.nbim.no/en/the-fund/news-list/2015/decision-on-exclusion-of-companies-from-the-government-pension-fund-global/" TargetMode="External"/><Relationship Id="rId118" Type="http://schemas.openxmlformats.org/officeDocument/2006/relationships/hyperlink" Target="https://www.regjeringen.no/no/aktuelt/exclusions-from-the-government-pension-f/id419804/" TargetMode="External"/><Relationship Id="rId134" Type="http://schemas.openxmlformats.org/officeDocument/2006/relationships/hyperlink" Target="safari-reader://www.nbim.no/en/the-fund/news-list/2018/decisions-on-exclusion-and-observation-from-the-government-pension-fund-global/" TargetMode="External"/><Relationship Id="rId139" Type="http://schemas.openxmlformats.org/officeDocument/2006/relationships/hyperlink" Target="safari-reader://www.nbim.no/en/the-fund/news-list/2020/exclusion-decisions-and-decisions-to-revoke-exclusion/" TargetMode="External"/><Relationship Id="rId80" Type="http://schemas.openxmlformats.org/officeDocument/2006/relationships/hyperlink" Target="safari-reader://www.nbim.no/en/the-fund/news-list/2016/additional-coal-exclusions-from-the-government-pension-fund-global/" TargetMode="External"/><Relationship Id="rId85" Type="http://schemas.openxmlformats.org/officeDocument/2006/relationships/hyperlink" Target="safari-reader://www.nbim.no/en/the-fund/news-list/2016/additional-coal-exclusions-from-the-government-pension-fund-global/" TargetMode="External"/><Relationship Id="rId150" Type="http://schemas.openxmlformats.org/officeDocument/2006/relationships/hyperlink" Target="https://www.regjeringen.no/en/aktuelt/decisions-about-active-ownership-and-div/id742311/" TargetMode="External"/><Relationship Id="rId12" Type="http://schemas.openxmlformats.org/officeDocument/2006/relationships/hyperlink" Target="safari-reader://www.nbim.no/en/the-fund/news-list/2016/first-coal-exclusions-from-the-government-pension-fund-global/" TargetMode="External"/><Relationship Id="rId17" Type="http://schemas.openxmlformats.org/officeDocument/2006/relationships/hyperlink" Target="safari-reader://www.nbim.no/en/the-fund/news-list/2017/decisions-about-ownership-observation-and-exclusion-from-the-government-pension-fund-global/" TargetMode="External"/><Relationship Id="rId33" Type="http://schemas.openxmlformats.org/officeDocument/2006/relationships/hyperlink" Target="safari-reader://www.nbim.no/en/the-fund/news-list/2016/additional-coal-exclusions-from-the-government-pension-fund-global/" TargetMode="External"/><Relationship Id="rId38" Type="http://schemas.openxmlformats.org/officeDocument/2006/relationships/hyperlink" Target="safari-reader://www.nbim.no/en/the-fund/news-list/2016/first-coal-exclusions-from-the-government-pension-fund-global/" TargetMode="External"/><Relationship Id="rId59" Type="http://schemas.openxmlformats.org/officeDocument/2006/relationships/hyperlink" Target="safari-reader://www.nbim.no/en/the-fund/news-list/2015/decision-on-exclusion-of-companies-from-the-government-pension-fund-global/" TargetMode="External"/><Relationship Id="rId103" Type="http://schemas.openxmlformats.org/officeDocument/2006/relationships/hyperlink" Target="safari-reader://www.nbim.no/en/the-fund/news-list/2017/third-tranche-of-coal-exclusions-from-the-government-pension-fund-global/" TargetMode="External"/><Relationship Id="rId108" Type="http://schemas.openxmlformats.org/officeDocument/2006/relationships/hyperlink" Target="https://www.regjeringen.no/en/aktuelt/Tobacco-producers-excluded-from-Government-Pension-Fund-Global/id591449/" TargetMode="External"/><Relationship Id="rId124" Type="http://schemas.openxmlformats.org/officeDocument/2006/relationships/hyperlink" Target="https://www.regjeringen.no/en/aktuelt/one-company-excluded-from-the-government/id635913/" TargetMode="External"/><Relationship Id="rId129" Type="http://schemas.openxmlformats.org/officeDocument/2006/relationships/hyperlink" Target="https://www.regjeringen.no/en/aktuelt/Tobacco-producers-excluded-from-Government-Pension-Fund-Global/id591449/" TargetMode="External"/><Relationship Id="rId54" Type="http://schemas.openxmlformats.org/officeDocument/2006/relationships/hyperlink" Target="safari-reader://www.nbim.no/en/the-fund/news-list/2016/first-coal-exclusions-from-the-government-pension-fund-global/" TargetMode="External"/><Relationship Id="rId70" Type="http://schemas.openxmlformats.org/officeDocument/2006/relationships/hyperlink" Target="safari-reader://www.nbim.no/en/the-fund/news-list/2021/decisions-on-exclusions/" TargetMode="External"/><Relationship Id="rId75" Type="http://schemas.openxmlformats.org/officeDocument/2006/relationships/hyperlink" Target="safari-reader://www.nbim.no/en/the-fund/news-list/2016/first-coal-exclusions-from-the-government-pension-fund-global/" TargetMode="External"/><Relationship Id="rId91" Type="http://schemas.openxmlformats.org/officeDocument/2006/relationships/hyperlink" Target="safari-reader://www.nbim.no/en/the-fund/news-list/2016/first-coal-exclusions-from-the-government-pension-fund-global/" TargetMode="External"/><Relationship Id="rId96" Type="http://schemas.openxmlformats.org/officeDocument/2006/relationships/hyperlink" Target="https://www.regjeringen.no/en/aktuelt/exclusion-of-metallurgical-and-mining-co/id586655/" TargetMode="External"/><Relationship Id="rId140" Type="http://schemas.openxmlformats.org/officeDocument/2006/relationships/hyperlink" Target="https://www.regjeringen.no/en/aktuelt/Tobacco-producers-excluded-from-Government-Pension-Fund-Global/id591449/" TargetMode="External"/><Relationship Id="rId145" Type="http://schemas.openxmlformats.org/officeDocument/2006/relationships/hyperlink" Target="safari-reader://www.nbim.no/en/the-fund/news-list/2016/first-coal-exclusions-from-the-government-pension-fund-global/" TargetMode="External"/><Relationship Id="rId1" Type="http://schemas.openxmlformats.org/officeDocument/2006/relationships/hyperlink" Target="safari-reader://www.nbim.no/en/the-fund/news-list/2016/first-coal-exclusions-from-the-government-pension-fund-global/" TargetMode="External"/><Relationship Id="rId6" Type="http://schemas.openxmlformats.org/officeDocument/2006/relationships/hyperlink" Target="https://www.regjeringen.no/no/aktuelt/a_further_eight_companies_excluded/id256695/" TargetMode="External"/><Relationship Id="rId23" Type="http://schemas.openxmlformats.org/officeDocument/2006/relationships/hyperlink" Target="safari-reader://www.nbim.no/en/the-fund/news-list/2016/first-coal-exclusions-from-the-government-pension-fund-global/" TargetMode="External"/><Relationship Id="rId28" Type="http://schemas.openxmlformats.org/officeDocument/2006/relationships/hyperlink" Target="safari-reader://www.nbim.no/en/the-fund/news-list/2016/first-coal-exclusions-from-the-government-pension-fund-global/" TargetMode="External"/><Relationship Id="rId49" Type="http://schemas.openxmlformats.org/officeDocument/2006/relationships/hyperlink" Target="safari-reader://www.nbim.no/en/the-fund/news-list/2017/third-tranche-of-coal-exclusions-from-the-government-pension-fund-global/" TargetMode="External"/><Relationship Id="rId114" Type="http://schemas.openxmlformats.org/officeDocument/2006/relationships/hyperlink" Target="safari-reader://www.nbim.no/en/the-fund/news-list/2016/first-coal-exclusions-from-the-government-pension-fund-global/" TargetMode="External"/><Relationship Id="rId119" Type="http://schemas.openxmlformats.org/officeDocument/2006/relationships/hyperlink" Target="safari-reader://www.nbim.no/en/the-fund/news-list/2020/exclusion-and-observation-of-coal-companies/" TargetMode="External"/><Relationship Id="rId44" Type="http://schemas.openxmlformats.org/officeDocument/2006/relationships/hyperlink" Target="safari-reader://www.nbim.no/en/the-fund/news-list/2021/decisions-on-exclusion/" TargetMode="External"/><Relationship Id="rId60" Type="http://schemas.openxmlformats.org/officeDocument/2006/relationships/hyperlink" Target="safari-reader://www.nbim.no/en/the-fund/news-list/2020/exclusion-and-observation-of-coal-companies/" TargetMode="External"/><Relationship Id="rId65" Type="http://schemas.openxmlformats.org/officeDocument/2006/relationships/hyperlink" Target="safari-reader://www.nbim.no/en/the-fund/news-list/2016/first-coal-exclusions-from-the-government-pension-fund-global/" TargetMode="External"/><Relationship Id="rId81" Type="http://schemas.openxmlformats.org/officeDocument/2006/relationships/hyperlink" Target="safari-reader://www.nbim.no/en/the-fund/news-list/2020/exclusion-decisions-and-decisions-to-revoke-exclusion/" TargetMode="External"/><Relationship Id="rId86" Type="http://schemas.openxmlformats.org/officeDocument/2006/relationships/hyperlink" Target="safari-reader://www.nbim.no/en/the-fund/news-list/2018/decisions-on-exclusion-active-ownership-and-observation/" TargetMode="External"/><Relationship Id="rId130" Type="http://schemas.openxmlformats.org/officeDocument/2006/relationships/hyperlink" Target="https://www.regjeringen.no/en/aktuelt/decisions-about-active-ownership-and-div/id742311/" TargetMode="External"/><Relationship Id="rId135" Type="http://schemas.openxmlformats.org/officeDocument/2006/relationships/hyperlink" Target="safari-reader://www.nbim.no/en/the-fund/news-list/2021/decisions-on-exclusion-and-revoking-of-exclusion/" TargetMode="External"/><Relationship Id="rId151" Type="http://schemas.openxmlformats.org/officeDocument/2006/relationships/hyperlink" Target="safari-reader://www.nbim.no/en/the-fund/news-list/2016/decision-on-exclusion-of-company-from-the-government-pension-fund-global/" TargetMode="External"/><Relationship Id="rId13" Type="http://schemas.openxmlformats.org/officeDocument/2006/relationships/hyperlink" Target="safari-reader://www.nbim.no/en/the-fund/news-list/2021/decisions-on-exclusion/" TargetMode="External"/><Relationship Id="rId18" Type="http://schemas.openxmlformats.org/officeDocument/2006/relationships/hyperlink" Target="https://www.regjeringen.no/no/aktuelt/exclusions-from-the-government-pension-f/id419804/" TargetMode="External"/><Relationship Id="rId39" Type="http://schemas.openxmlformats.org/officeDocument/2006/relationships/hyperlink" Target="safari-reader://www.nbim.no/en/the-fund/news-list/2016/additional-coal-exclusions-from-the-government-pension-fund-global/" TargetMode="External"/><Relationship Id="rId109" Type="http://schemas.openxmlformats.org/officeDocument/2006/relationships/hyperlink" Target="https://www.regjeringen.no/en/aktuelt/Tobacco-producers-excluded-from-Government-Pension-Fund-Global/id591449/" TargetMode="External"/><Relationship Id="rId34" Type="http://schemas.openxmlformats.org/officeDocument/2006/relationships/hyperlink" Target="safari-reader://www.nbim.no/en/the-fund/news-list/2016/first-coal-exclusions-from-the-government-pension-fund-global/" TargetMode="External"/><Relationship Id="rId50" Type="http://schemas.openxmlformats.org/officeDocument/2006/relationships/hyperlink" Target="safari-reader://www.nbim.no/en/the-fund/news-list/2016/first-coal-exclusions-from-the-government-pension-fund-global/" TargetMode="External"/><Relationship Id="rId55" Type="http://schemas.openxmlformats.org/officeDocument/2006/relationships/hyperlink" Target="safari-reader://www.nbim.no/en/the-fund/news-list/2020/decisions-on-exclusions-and-active-ownership/" TargetMode="External"/><Relationship Id="rId76" Type="http://schemas.openxmlformats.org/officeDocument/2006/relationships/hyperlink" Target="safari-reader://www.nbim.no/en/the-fund/news-list/2018/decisions-on-exclusion-and-observation-from-the-government-pension-fund-global/" TargetMode="External"/><Relationship Id="rId97" Type="http://schemas.openxmlformats.org/officeDocument/2006/relationships/hyperlink" Target="safari-reader://www.nbim.no/en/the-fund/news-list/2016/first-coal-exclusions-from-the-government-pension-fund-global/" TargetMode="External"/><Relationship Id="rId104" Type="http://schemas.openxmlformats.org/officeDocument/2006/relationships/hyperlink" Target="safari-reader://www.nbim.no/en/the-fund/news-list/2018/decisions-on-exclusion-active-ownership-and-observation/" TargetMode="External"/><Relationship Id="rId120" Type="http://schemas.openxmlformats.org/officeDocument/2006/relationships/hyperlink" Target="safari-reader://www.nbim.no/en/the-fund/news-list/2016/decision-on-exclusion-of-company-from-the-government-pension-fund-global2/" TargetMode="External"/><Relationship Id="rId125" Type="http://schemas.openxmlformats.org/officeDocument/2006/relationships/hyperlink" Target="safari-reader://www.nbim.no/en/the-fund/news-list/2021/decisions-on-exclusions/" TargetMode="External"/><Relationship Id="rId141" Type="http://schemas.openxmlformats.org/officeDocument/2006/relationships/hyperlink" Target="https://www.regjeringen.no/en/aktuelt/new-decisions-about-the-government-pensi/id750091/" TargetMode="External"/><Relationship Id="rId146" Type="http://schemas.openxmlformats.org/officeDocument/2006/relationships/hyperlink" Target="https://www.regjeringen.no/en/aktuelt/decisions-about-active-ownership-and-div/id742311/" TargetMode="External"/><Relationship Id="rId7" Type="http://schemas.openxmlformats.org/officeDocument/2006/relationships/hyperlink" Target="https://www.regjeringen.no/no/aktuelt/a_further_eight_companies_excluded/id256695/" TargetMode="External"/><Relationship Id="rId71" Type="http://schemas.openxmlformats.org/officeDocument/2006/relationships/hyperlink" Target="safari-reader://www.nbim.no/en/the-fund/news-list/2018/decisions-on-exclusion-and-observation-from-the-government-pension-fund-global/" TargetMode="External"/><Relationship Id="rId92" Type="http://schemas.openxmlformats.org/officeDocument/2006/relationships/hyperlink" Target="safari-reader://www.nbim.no/en/the-fund/news-list/2018/decisions-on-exclusion-active-ownership-and-observation/" TargetMode="External"/><Relationship Id="rId2" Type="http://schemas.openxmlformats.org/officeDocument/2006/relationships/hyperlink" Target="https://www.regjeringen.no/en/aktuelt/One-producer-of-cluster-munitions-and-tw/id496485/" TargetMode="External"/><Relationship Id="rId29" Type="http://schemas.openxmlformats.org/officeDocument/2006/relationships/hyperlink" Target="safari-reader://www.nbim.no/en/the-fund/news-list/2016/first-coal-exclusions-from-the-government-pension-fund-global/" TargetMode="External"/><Relationship Id="rId24" Type="http://schemas.openxmlformats.org/officeDocument/2006/relationships/hyperlink" Target="safari-reader://www.nbim.no/en/the-fund/news-list/2020/exclusion-decisions-and-decisions-to-revoke-exclusion/" TargetMode="External"/><Relationship Id="rId40" Type="http://schemas.openxmlformats.org/officeDocument/2006/relationships/hyperlink" Target="safari-reader://www.nbim.no/en/the-fund/news-list/2016/first-coal-exclusions-from-the-government-pension-fund-global/" TargetMode="External"/><Relationship Id="rId45" Type="http://schemas.openxmlformats.org/officeDocument/2006/relationships/hyperlink" Target="safari-reader://www.nbim.no/en/the-fund/news-list/2016/additional-coal-exclusions-from-the-government-pension-fund-global/" TargetMode="External"/><Relationship Id="rId66" Type="http://schemas.openxmlformats.org/officeDocument/2006/relationships/hyperlink" Target="safari-reader://www.nbim.no/en/the-fund/news-list/2019/decision-to-exclude-company-from-the-government-pension-fund-global/" TargetMode="External"/><Relationship Id="rId87" Type="http://schemas.openxmlformats.org/officeDocument/2006/relationships/hyperlink" Target="safari-reader://www.nbim.no/en/the-fund/news-list/2017/third-tranche-of-coal-exclusions-from-the-government-pension-fund-global/" TargetMode="External"/><Relationship Id="rId110" Type="http://schemas.openxmlformats.org/officeDocument/2006/relationships/hyperlink" Target="safari-reader://www.nbim.no/en/the-fund/news-list/2016/first-coal-exclusions-from-the-government-pension-fund-global/" TargetMode="External"/><Relationship Id="rId115" Type="http://schemas.openxmlformats.org/officeDocument/2006/relationships/hyperlink" Target="safari-reader://www.nbim.no/en/the-fund/news-list/2016/first-coal-exclusions-from-the-government-pension-fund-global/" TargetMode="External"/><Relationship Id="rId131" Type="http://schemas.openxmlformats.org/officeDocument/2006/relationships/hyperlink" Target="safari-reader://www.nbim.no/en/the-fund/news-list/2016/first-coal-exclusions-from-the-government-pension-fund-global/" TargetMode="External"/><Relationship Id="rId136" Type="http://schemas.openxmlformats.org/officeDocument/2006/relationships/hyperlink" Target="safari-reader://www.nbim.no/en/the-fund/news-list/2016/first-coal-exclusions-from-the-government-pension-fund-global/" TargetMode="External"/><Relationship Id="rId61" Type="http://schemas.openxmlformats.org/officeDocument/2006/relationships/hyperlink" Target="safari-reader://www.nbim.no/en/the-fund/news-list/2021/decisions-on-exclusion-and-revoking-of-exclusion/" TargetMode="External"/><Relationship Id="rId82" Type="http://schemas.openxmlformats.org/officeDocument/2006/relationships/hyperlink" Target="https://www.regjeringen.no/en/aktuelt/Tobacco-producers-excluded-from-Government-Pension-Fund-Global/id591449/" TargetMode="External"/><Relationship Id="rId152" Type="http://schemas.openxmlformats.org/officeDocument/2006/relationships/hyperlink" Target="https://www.regjeringen.no/en/aktuelt/decisions-about-active-ownership-and-div/id742311/" TargetMode="External"/><Relationship Id="rId19" Type="http://schemas.openxmlformats.org/officeDocument/2006/relationships/hyperlink" Target="https://www.regjeringen.no/en/aktuelt/Tobacco-producers-excluded-from-Government-Pension-Fund-Global/id591449/" TargetMode="External"/><Relationship Id="rId14" Type="http://schemas.openxmlformats.org/officeDocument/2006/relationships/hyperlink" Target="safari-reader://www.nbim.no/en/the-fund/news-list/2018/decisions-on-exclusion-and-observation-from-the-government-pension-fund-global/" TargetMode="External"/><Relationship Id="rId30" Type="http://schemas.openxmlformats.org/officeDocument/2006/relationships/hyperlink" Target="safari-reader://www.nbim.no/en/the-fund/news-list/2016/first-coal-exclusions-from-the-government-pension-fund-global/" TargetMode="External"/><Relationship Id="rId35" Type="http://schemas.openxmlformats.org/officeDocument/2006/relationships/hyperlink" Target="safari-reader://www.nbim.no/en/the-fund/news-list/2016/first-coal-exclusions-from-the-government-pension-fund-global/" TargetMode="External"/><Relationship Id="rId56" Type="http://schemas.openxmlformats.org/officeDocument/2006/relationships/hyperlink" Target="safari-reader://www.nbim.no/en/the-fund/news-list/2020/decisions-on-exclusions-and-active-ownership/" TargetMode="External"/><Relationship Id="rId77" Type="http://schemas.openxmlformats.org/officeDocument/2006/relationships/hyperlink" Target="safari-reader://www.nbim.no/en/the-fund/news-list/2016/first-coal-exclusions-from-the-government-pension-fund-global/" TargetMode="External"/><Relationship Id="rId100" Type="http://schemas.openxmlformats.org/officeDocument/2006/relationships/hyperlink" Target="safari-reader://www.nbim.no/en/the-fund/news-list/2016/first-coal-exclusions-from-the-government-pension-fund-global/" TargetMode="External"/><Relationship Id="rId105" Type="http://schemas.openxmlformats.org/officeDocument/2006/relationships/hyperlink" Target="safari-reader://www.nbim.no/en/the-fund/news-list/2016/first-coal-exclusions-from-the-government-pension-fund-global/" TargetMode="External"/><Relationship Id="rId126" Type="http://schemas.openxmlformats.org/officeDocument/2006/relationships/hyperlink" Target="safari-reader://www.nbim.no/en/the-fund/news-list/2016/first-coal-exclusions-from-the-government-pension-fund-global/" TargetMode="External"/><Relationship Id="rId147" Type="http://schemas.openxmlformats.org/officeDocument/2006/relationships/hyperlink" Target="safari-reader://www.nbim.no/en/the-fund/news-list/2016/first-coal-exclusions-from-the-government-pension-fund-global/" TargetMode="External"/><Relationship Id="rId8" Type="http://schemas.openxmlformats.org/officeDocument/2006/relationships/hyperlink" Target="safari-reader://www.nbim.no/en/the-fund/news-list/2016/first-coal-exclusions-from-the-government-pension-fund-global/" TargetMode="External"/><Relationship Id="rId51" Type="http://schemas.openxmlformats.org/officeDocument/2006/relationships/hyperlink" Target="safari-reader://www.nbim.no/en/the-fund/news-list/2018/decisions-on-exclusion-and-observation-from-the-government-pension-fund-global/" TargetMode="External"/><Relationship Id="rId72" Type="http://schemas.openxmlformats.org/officeDocument/2006/relationships/hyperlink" Target="https://www.regjeringen.no/en/aktuelt/tobacco-producers-excluded-from-the-gove/id726777/" TargetMode="External"/><Relationship Id="rId93" Type="http://schemas.openxmlformats.org/officeDocument/2006/relationships/hyperlink" Target="safari-reader://www.nbim.no/en/the-fund/news-list/2017/third-tranche-of-coal-exclusions-from-the-government-pension-fund-global/" TargetMode="External"/><Relationship Id="rId98" Type="http://schemas.openxmlformats.org/officeDocument/2006/relationships/hyperlink" Target="https://www.regjeringen.no/no/aktuelt/exclusions-from-the-government-pension-f/id419804/" TargetMode="External"/><Relationship Id="rId121" Type="http://schemas.openxmlformats.org/officeDocument/2006/relationships/hyperlink" Target="https://www.regjeringen.no/en/aktuelt/tobacco-producers-excluded-from-the-gove/id726777/" TargetMode="External"/><Relationship Id="rId142" Type="http://schemas.openxmlformats.org/officeDocument/2006/relationships/hyperlink" Target="https://www.regjeringen.no/en/aktuelt/decisions-about-active-ownership-and-div/id742311/" TargetMode="External"/><Relationship Id="rId3" Type="http://schemas.openxmlformats.org/officeDocument/2006/relationships/hyperlink" Target="safari-reader://www.nbim.no/en/the-fund/news-list/2016/first-coal-exclusions-from-the-government-pension-fund-global/" TargetMode="External"/><Relationship Id="rId25" Type="http://schemas.openxmlformats.org/officeDocument/2006/relationships/hyperlink" Target="safari-reader://www.nbim.no/en/the-fund/news-list/2020/exclusion-decisions-and-decisions-to-revoke-exclusion/" TargetMode="External"/><Relationship Id="rId46" Type="http://schemas.openxmlformats.org/officeDocument/2006/relationships/hyperlink" Target="safari-reader://www.nbim.no/en/the-fund/news-list/2016/additional-coal-exclusions-from-the-government-pension-fund-global/" TargetMode="External"/><Relationship Id="rId67" Type="http://schemas.openxmlformats.org/officeDocument/2006/relationships/hyperlink" Target="safari-reader://www.nbim.no/en/the-fund/news-list/2017/third-tranche-of-coal-exclusions-from-the-government-pension-fund-global/" TargetMode="External"/><Relationship Id="rId116" Type="http://schemas.openxmlformats.org/officeDocument/2006/relationships/hyperlink" Target="safari-reader://www.nbim.no/en/the-fund/news-list/2016/first-coal-exclusions-from-the-government-pension-fund-global/" TargetMode="External"/><Relationship Id="rId137" Type="http://schemas.openxmlformats.org/officeDocument/2006/relationships/hyperlink" Target="safari-reader://www.nbim.no/en/the-fund/news-list/2018/decisions-on-exclusion-active-ownership-and-observation/" TargetMode="External"/><Relationship Id="rId20" Type="http://schemas.openxmlformats.org/officeDocument/2006/relationships/hyperlink" Target="https://www.regjeringen.no/en/aktuelt/Tobacco-producers-excluded-from-Government-Pension-Fund-Global/id591449/" TargetMode="External"/><Relationship Id="rId41" Type="http://schemas.openxmlformats.org/officeDocument/2006/relationships/hyperlink" Target="safari-reader://www.nbim.no/en/the-fund/news-list/2016/decision-on-exclusion-of-companies-from-the-government-pension-fund-global2/" TargetMode="External"/><Relationship Id="rId62" Type="http://schemas.openxmlformats.org/officeDocument/2006/relationships/hyperlink" Target="safari-reader://www.nbim.no/en/the-fund/news-list/2017/third-tranche-of-coal-exclusions-from-the-government-pension-fund-global/" TargetMode="External"/><Relationship Id="rId83" Type="http://schemas.openxmlformats.org/officeDocument/2006/relationships/hyperlink" Target="https://www.regjeringen.no/en/aktuelt/new-decisions-about-the-government-pensi/id711932/" TargetMode="External"/><Relationship Id="rId88" Type="http://schemas.openxmlformats.org/officeDocument/2006/relationships/hyperlink" Target="safari-reader://www.nbim.no/en/the-fund/news-list/2018/decisions-on-exclusion-and-observation-from-the-government-pension-fund-global/" TargetMode="External"/><Relationship Id="rId111" Type="http://schemas.openxmlformats.org/officeDocument/2006/relationships/hyperlink" Target="https://www.regjeringen.no/en/aktuelt/south-korean-producer-of-cluster-munitio/id437729/" TargetMode="External"/><Relationship Id="rId132" Type="http://schemas.openxmlformats.org/officeDocument/2006/relationships/hyperlink" Target="safari-reader://www.nbim.no/en/the-fund/news-list/2016/additional-coal-exclusions-from-the-government-pension-fund-global/" TargetMode="External"/><Relationship Id="rId153" Type="http://schemas.openxmlformats.org/officeDocument/2006/relationships/drawing" Target="../drawings/drawing1.xml"/><Relationship Id="rId15" Type="http://schemas.openxmlformats.org/officeDocument/2006/relationships/hyperlink" Target="https://www.regjeringen.no/en/aktuelt/mining-company-excluded-from-the-governm/id543107/" TargetMode="External"/><Relationship Id="rId36" Type="http://schemas.openxmlformats.org/officeDocument/2006/relationships/hyperlink" Target="safari-reader://www.nbim.no/en/the-fund/news-list/2016/first-coal-exclusions-from-the-government-pension-fund-global/" TargetMode="External"/><Relationship Id="rId57" Type="http://schemas.openxmlformats.org/officeDocument/2006/relationships/hyperlink" Target="safari-reader://www.nbim.no/en/the-fund/news-list/2018/decisions-on-exclusion-and-observation-from-the-government-pension-fund-global/" TargetMode="External"/><Relationship Id="rId106" Type="http://schemas.openxmlformats.org/officeDocument/2006/relationships/hyperlink" Target="safari-reader://www.nbim.no/en/the-fund/news-list/2020/decisions-on-exclusions-and-active-ownership/" TargetMode="External"/><Relationship Id="rId127" Type="http://schemas.openxmlformats.org/officeDocument/2006/relationships/hyperlink" Target="https://www.regjeringen.no/en/aktuelt/exclusion-of-a-company-from-the-governme/id685898/" TargetMode="External"/><Relationship Id="rId10" Type="http://schemas.openxmlformats.org/officeDocument/2006/relationships/hyperlink" Target="https://www.regjeringen.no/en/aktuelt/Tobacco-producers-excluded-from-Government-Pension-Fund-Global/id591449/" TargetMode="External"/><Relationship Id="rId31" Type="http://schemas.openxmlformats.org/officeDocument/2006/relationships/hyperlink" Target="safari-reader://www.nbim.no/en/the-fund/news-list/2016/first-coal-exclusions-from-the-government-pension-fund-global/" TargetMode="External"/><Relationship Id="rId52" Type="http://schemas.openxmlformats.org/officeDocument/2006/relationships/hyperlink" Target="safari-reader://www.nbim.no/en/the-fund/news-list/2019/decisions-to-exclude-companies-from-the-government-pension-fund-global/" TargetMode="External"/><Relationship Id="rId73" Type="http://schemas.openxmlformats.org/officeDocument/2006/relationships/hyperlink" Target="safari-reader://www.nbim.no/en/the-fund/news-list/2017/third-tranche-of-coal-exclusions-from-the-government-pension-fund-global/" TargetMode="External"/><Relationship Id="rId78" Type="http://schemas.openxmlformats.org/officeDocument/2006/relationships/hyperlink" Target="safari-reader://www.nbim.no/en/the-fund/news-list/2015/decision-on-exclusion-of-companies-from-the-government-pension-fund-global/" TargetMode="External"/><Relationship Id="rId94" Type="http://schemas.openxmlformats.org/officeDocument/2006/relationships/hyperlink" Target="safari-reader://www.nbim.no/en/the-fund/news-list/2016/first-coal-exclusions-from-the-government-pension-fund-global/" TargetMode="External"/><Relationship Id="rId99" Type="http://schemas.openxmlformats.org/officeDocument/2006/relationships/hyperlink" Target="safari-reader://www.nbim.no/en/the-fund/news-list/2016/additional-coal-exclusions-from-the-government-pension-fund-global/" TargetMode="External"/><Relationship Id="rId101" Type="http://schemas.openxmlformats.org/officeDocument/2006/relationships/hyperlink" Target="safari-reader://www.nbim.no/en/the-fund/news-list/2021/decisions-on-exclusion/" TargetMode="External"/><Relationship Id="rId122" Type="http://schemas.openxmlformats.org/officeDocument/2006/relationships/hyperlink" Target="safari-reader://www.nbim.no/en/the-fund/news-list/2017/third-tranche-of-coal-exclusions-from-the-government-pension-fund-global/" TargetMode="External"/><Relationship Id="rId143" Type="http://schemas.openxmlformats.org/officeDocument/2006/relationships/hyperlink" Target="safari-reader://www.nbim.no/en/the-fund/news-list/2016/first-coal-exclusions-from-the-government-pension-fund-global/" TargetMode="External"/><Relationship Id="rId148" Type="http://schemas.openxmlformats.org/officeDocument/2006/relationships/hyperlink" Target="safari-reader://www.nbim.no/en/the-fund/news-list/2016/first-coal-exclusions-from-the-government-pension-fund-global/" TargetMode="External"/><Relationship Id="rId4" Type="http://schemas.openxmlformats.org/officeDocument/2006/relationships/hyperlink" Target="safari-reader://www.nbim.no/en/the-fund/news-list/2016/first-coal-exclusions-from-the-government-pension-fund-global/" TargetMode="External"/><Relationship Id="rId9" Type="http://schemas.openxmlformats.org/officeDocument/2006/relationships/hyperlink" Target="safari-reader://www.nbim.no/en/the-fund/news-list/2016/additional-coal-exclusions-from-the-government-pension-fund-global/" TargetMode="External"/><Relationship Id="rId26" Type="http://schemas.openxmlformats.org/officeDocument/2006/relationships/hyperlink" Target="safari-reader://www.nbim.no/en/the-fund/news-list/2016/first-coal-exclusions-from-the-government-pension-fund-global/" TargetMode="External"/><Relationship Id="rId47" Type="http://schemas.openxmlformats.org/officeDocument/2006/relationships/hyperlink" Target="safari-reader://www.nbim.no/en/the-fund/news-list/2020/exclusion-decisions-and-decisions-to-revoke-exclusion/" TargetMode="External"/><Relationship Id="rId68" Type="http://schemas.openxmlformats.org/officeDocument/2006/relationships/hyperlink" Target="safari-reader://www.nbim.no/en/the-fund/news-list/2016/first-coal-exclusions-from-the-government-pension-fund-global/" TargetMode="External"/><Relationship Id="rId89" Type="http://schemas.openxmlformats.org/officeDocument/2006/relationships/hyperlink" Target="https://www.regjeringen.no/en/aktuelt/Tobacco-producers-excluded-from-Government-Pension-Fund-Global/id591449/" TargetMode="External"/><Relationship Id="rId112" Type="http://schemas.openxmlformats.org/officeDocument/2006/relationships/hyperlink" Target="safari-reader://www.nbim.no/en/the-fund/news-list/2015/decision-on-exclusion-of-companies-from-the-government-pension-fund-global/" TargetMode="External"/><Relationship Id="rId133" Type="http://schemas.openxmlformats.org/officeDocument/2006/relationships/hyperlink" Target="https://www.regjeringen.no/en/aktuelt/cluster-weapons-manufacturer-excluded-fr/id543105/" TargetMode="External"/><Relationship Id="rId154" Type="http://schemas.openxmlformats.org/officeDocument/2006/relationships/table" Target="../tables/table1.xml"/><Relationship Id="rId16" Type="http://schemas.openxmlformats.org/officeDocument/2006/relationships/hyperlink" Target="safari-reader://www.nbim.no/en/the-fund/news-list/2021/decisions-on-exclusion-and-revoking-of-exclusion/" TargetMode="External"/><Relationship Id="rId37" Type="http://schemas.openxmlformats.org/officeDocument/2006/relationships/hyperlink" Target="https://etikkradet.no/africa-israel-investments-ltd-og-danya-cebus-ltd-2/" TargetMode="External"/><Relationship Id="rId58" Type="http://schemas.openxmlformats.org/officeDocument/2006/relationships/hyperlink" Target="https://www.regjeringen.no/no/aktuelt/two-companies---wal-mart-and-freeport---/id104396/" TargetMode="External"/><Relationship Id="rId79" Type="http://schemas.openxmlformats.org/officeDocument/2006/relationships/hyperlink" Target="https://www.regjeringen.no/en/aktuelt/Tobacco-producers-excluded-from-Government-Pension-Fund-Global/id591449/" TargetMode="External"/><Relationship Id="rId102" Type="http://schemas.openxmlformats.org/officeDocument/2006/relationships/hyperlink" Target="safari-reader://www.nbim.no/en/the-fund/news-list/2016/first-coal-exclusions-from-the-government-pension-fund-global/" TargetMode="External"/><Relationship Id="rId123" Type="http://schemas.openxmlformats.org/officeDocument/2006/relationships/hyperlink" Target="https://www.regjeringen.no/en/aktuelt/One-producer-of-cluster-munitions-and-tw/id496485/" TargetMode="External"/><Relationship Id="rId144" Type="http://schemas.openxmlformats.org/officeDocument/2006/relationships/hyperlink" Target="safari-reader://www.nbim.no/en/the-fund/news-list/2019/decisions-to-exclude-companies-from-the-government-pension-fund-global/" TargetMode="External"/><Relationship Id="rId90" Type="http://schemas.openxmlformats.org/officeDocument/2006/relationships/hyperlink" Target="https://www.regjeringen.no/en/sub/styrer-rad-utvalg/ethics_council/Recommendations/Recommendations/recommendations-on-cluster-weapons/recommendations-of-may-2nd-and-june-13th/id73405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56C02-FB92-C444-9770-F8DABE7A6FA6}">
  <sheetPr>
    <tabColor theme="9" tint="0.79998168889431442"/>
    <pageSetUpPr fitToPage="1"/>
  </sheetPr>
  <dimension ref="A1:J154"/>
  <sheetViews>
    <sheetView zoomScale="60" zoomScaleNormal="60" workbookViewId="0">
      <selection activeCell="V23" sqref="V23"/>
    </sheetView>
  </sheetViews>
  <sheetFormatPr baseColWidth="10" defaultColWidth="10.83203125" defaultRowHeight="16"/>
  <cols>
    <col min="1" max="1" width="45.83203125" customWidth="1"/>
    <col min="2" max="2" width="9.6640625" customWidth="1"/>
    <col min="3" max="3" width="20" customWidth="1"/>
    <col min="4" max="4" width="40.1640625" customWidth="1"/>
    <col min="5" max="5" width="15.1640625" customWidth="1"/>
    <col min="6" max="6" width="21.83203125" customWidth="1"/>
    <col min="7" max="7" width="10.83203125" style="28"/>
    <col min="8" max="8" width="35.6640625" customWidth="1"/>
    <col min="9" max="9" width="22.1640625" customWidth="1"/>
    <col min="10" max="10" width="19.6640625" customWidth="1"/>
  </cols>
  <sheetData>
    <row r="1" spans="1:10">
      <c r="A1" s="60" t="s">
        <v>0</v>
      </c>
      <c r="B1" s="60" t="s">
        <v>251</v>
      </c>
      <c r="C1" s="60" t="s">
        <v>2</v>
      </c>
      <c r="D1" s="60" t="s">
        <v>3</v>
      </c>
      <c r="E1" s="60" t="s">
        <v>4</v>
      </c>
      <c r="F1" s="60" t="s">
        <v>261</v>
      </c>
      <c r="H1" s="289" t="s">
        <v>262</v>
      </c>
    </row>
    <row r="2" spans="1:10">
      <c r="A2" s="61" t="s">
        <v>111</v>
      </c>
      <c r="B2" s="58" t="str">
        <f t="shared" ref="B2:B48" si="0">IF(B3="","No",B3)</f>
        <v>No</v>
      </c>
      <c r="C2" s="2" t="s">
        <v>26</v>
      </c>
      <c r="D2" s="2" t="s">
        <v>101</v>
      </c>
      <c r="E2" s="2" t="s">
        <v>7</v>
      </c>
      <c r="F2" s="282">
        <v>43291</v>
      </c>
      <c r="H2" s="3" t="s">
        <v>182</v>
      </c>
    </row>
    <row r="3" spans="1:10">
      <c r="A3" s="62" t="s">
        <v>180</v>
      </c>
      <c r="B3" s="58" t="str">
        <f t="shared" si="0"/>
        <v>No</v>
      </c>
      <c r="C3" s="2" t="s">
        <v>26</v>
      </c>
      <c r="D3" s="2" t="s">
        <v>101</v>
      </c>
      <c r="E3" s="2" t="s">
        <v>7</v>
      </c>
      <c r="F3" s="283">
        <v>42376</v>
      </c>
      <c r="H3" s="4" t="s">
        <v>183</v>
      </c>
    </row>
    <row r="4" spans="1:10">
      <c r="A4" s="63" t="s">
        <v>62</v>
      </c>
      <c r="B4" s="58" t="str">
        <f t="shared" si="0"/>
        <v>No</v>
      </c>
      <c r="C4" s="2" t="s">
        <v>26</v>
      </c>
      <c r="D4" s="2" t="s">
        <v>63</v>
      </c>
      <c r="E4" s="2" t="s">
        <v>7</v>
      </c>
      <c r="F4" s="283">
        <v>40059</v>
      </c>
      <c r="H4" s="5" t="s">
        <v>184</v>
      </c>
    </row>
    <row r="5" spans="1:10">
      <c r="A5" s="63" t="s">
        <v>147</v>
      </c>
      <c r="B5" s="58" t="str">
        <f t="shared" si="0"/>
        <v>No</v>
      </c>
      <c r="C5" s="2" t="s">
        <v>26</v>
      </c>
      <c r="D5" s="2" t="s">
        <v>63</v>
      </c>
      <c r="E5" s="2" t="s">
        <v>7</v>
      </c>
      <c r="F5" s="283">
        <v>42433</v>
      </c>
      <c r="H5" s="6" t="s">
        <v>185</v>
      </c>
    </row>
    <row r="6" spans="1:10">
      <c r="A6" s="64" t="s">
        <v>136</v>
      </c>
      <c r="B6" s="58" t="str">
        <f t="shared" si="0"/>
        <v>No</v>
      </c>
      <c r="C6" s="2" t="s">
        <v>5</v>
      </c>
      <c r="D6" s="2" t="s">
        <v>137</v>
      </c>
      <c r="E6" s="2" t="s">
        <v>7</v>
      </c>
      <c r="F6" s="283">
        <v>39057</v>
      </c>
      <c r="H6" s="7" t="s">
        <v>186</v>
      </c>
    </row>
    <row r="7" spans="1:10">
      <c r="A7" s="64" t="s">
        <v>160</v>
      </c>
      <c r="B7" s="58" t="str">
        <f t="shared" si="0"/>
        <v>No</v>
      </c>
      <c r="C7" s="2" t="s">
        <v>5</v>
      </c>
      <c r="D7" s="2" t="s">
        <v>137</v>
      </c>
      <c r="E7" s="2" t="s">
        <v>7</v>
      </c>
      <c r="F7" s="283">
        <v>39843</v>
      </c>
      <c r="H7" s="8" t="s">
        <v>187</v>
      </c>
    </row>
    <row r="8" spans="1:10">
      <c r="A8" s="65" t="s">
        <v>1</v>
      </c>
      <c r="B8" s="58" t="str">
        <f t="shared" si="0"/>
        <v>No</v>
      </c>
      <c r="C8" s="2" t="s">
        <v>5</v>
      </c>
      <c r="D8" s="2" t="s">
        <v>6</v>
      </c>
      <c r="E8" s="2" t="s">
        <v>7</v>
      </c>
      <c r="F8" s="283">
        <v>42474</v>
      </c>
      <c r="H8" s="9" t="s">
        <v>188</v>
      </c>
    </row>
    <row r="9" spans="1:10">
      <c r="A9" s="65" t="s">
        <v>11</v>
      </c>
      <c r="B9" s="58" t="str">
        <f t="shared" si="0"/>
        <v>No</v>
      </c>
      <c r="C9" s="2" t="s">
        <v>5</v>
      </c>
      <c r="D9" s="2" t="s">
        <v>6</v>
      </c>
      <c r="E9" s="2" t="s">
        <v>7</v>
      </c>
      <c r="F9" s="283">
        <v>42474</v>
      </c>
      <c r="H9" s="10" t="s">
        <v>189</v>
      </c>
    </row>
    <row r="10" spans="1:10">
      <c r="A10" s="65" t="s">
        <v>12</v>
      </c>
      <c r="B10" s="58" t="str">
        <f t="shared" si="0"/>
        <v>No</v>
      </c>
      <c r="C10" s="2" t="s">
        <v>5</v>
      </c>
      <c r="D10" s="2" t="s">
        <v>6</v>
      </c>
      <c r="E10" s="2" t="s">
        <v>7</v>
      </c>
      <c r="F10" s="283">
        <v>42474</v>
      </c>
      <c r="H10" s="11" t="s">
        <v>190</v>
      </c>
    </row>
    <row r="11" spans="1:10">
      <c r="A11" s="65" t="s">
        <v>13</v>
      </c>
      <c r="B11" s="58" t="str">
        <f t="shared" si="0"/>
        <v>No</v>
      </c>
      <c r="C11" s="2" t="s">
        <v>14</v>
      </c>
      <c r="D11" s="2" t="s">
        <v>6</v>
      </c>
      <c r="E11" s="2" t="s">
        <v>7</v>
      </c>
      <c r="F11" s="283">
        <v>43964</v>
      </c>
      <c r="H11" s="12" t="s">
        <v>191</v>
      </c>
    </row>
    <row r="12" spans="1:10">
      <c r="A12" s="65" t="s">
        <v>19</v>
      </c>
      <c r="B12" s="58" t="str">
        <f t="shared" si="0"/>
        <v>No</v>
      </c>
      <c r="C12" s="2" t="s">
        <v>5</v>
      </c>
      <c r="D12" s="2" t="s">
        <v>6</v>
      </c>
      <c r="E12" s="2" t="s">
        <v>7</v>
      </c>
      <c r="F12" s="283">
        <v>42474</v>
      </c>
    </row>
    <row r="13" spans="1:10">
      <c r="A13" s="65" t="s">
        <v>20</v>
      </c>
      <c r="B13" s="58" t="str">
        <f t="shared" si="0"/>
        <v>No</v>
      </c>
      <c r="C13" s="2" t="s">
        <v>5</v>
      </c>
      <c r="D13" s="2" t="s">
        <v>6</v>
      </c>
      <c r="E13" s="2" t="s">
        <v>7</v>
      </c>
      <c r="F13" s="283">
        <v>42725</v>
      </c>
    </row>
    <row r="14" spans="1:10">
      <c r="A14" s="65" t="s">
        <v>23</v>
      </c>
      <c r="B14" s="58" t="str">
        <f t="shared" si="0"/>
        <v>No</v>
      </c>
      <c r="C14" s="2" t="s">
        <v>5</v>
      </c>
      <c r="D14" s="2" t="s">
        <v>6</v>
      </c>
      <c r="E14" s="2" t="s">
        <v>7</v>
      </c>
      <c r="F14" s="283">
        <v>42474</v>
      </c>
    </row>
    <row r="15" spans="1:10">
      <c r="A15" s="65" t="s">
        <v>24</v>
      </c>
      <c r="B15" s="58" t="str">
        <f t="shared" si="0"/>
        <v>No</v>
      </c>
      <c r="C15" s="2" t="s">
        <v>5</v>
      </c>
      <c r="D15" s="2" t="s">
        <v>6</v>
      </c>
      <c r="E15" s="2" t="s">
        <v>7</v>
      </c>
      <c r="F15" s="283">
        <v>42474</v>
      </c>
      <c r="I15" s="289" t="s">
        <v>263</v>
      </c>
      <c r="J15" s="289" t="s">
        <v>264</v>
      </c>
    </row>
    <row r="16" spans="1:10">
      <c r="A16" s="65" t="s">
        <v>41</v>
      </c>
      <c r="B16" s="58" t="str">
        <f t="shared" si="0"/>
        <v>No</v>
      </c>
      <c r="C16" s="2" t="s">
        <v>5</v>
      </c>
      <c r="D16" s="2" t="s">
        <v>6</v>
      </c>
      <c r="E16" s="2" t="s">
        <v>7</v>
      </c>
      <c r="F16" s="283">
        <v>42474</v>
      </c>
      <c r="I16" s="298">
        <v>2005</v>
      </c>
      <c r="J16" s="298">
        <v>1</v>
      </c>
    </row>
    <row r="17" spans="1:10">
      <c r="A17" s="65" t="s">
        <v>45</v>
      </c>
      <c r="B17" s="58" t="str">
        <f t="shared" si="0"/>
        <v>No</v>
      </c>
      <c r="C17" s="2" t="s">
        <v>5</v>
      </c>
      <c r="D17" s="2" t="s">
        <v>6</v>
      </c>
      <c r="E17" s="2" t="s">
        <v>7</v>
      </c>
      <c r="F17" s="283">
        <v>42474</v>
      </c>
      <c r="I17" s="56">
        <v>2006</v>
      </c>
      <c r="J17" s="56">
        <v>7</v>
      </c>
    </row>
    <row r="18" spans="1:10">
      <c r="A18" s="65" t="s">
        <v>46</v>
      </c>
      <c r="B18" s="58" t="str">
        <f t="shared" si="0"/>
        <v>No</v>
      </c>
      <c r="C18" s="2" t="s">
        <v>5</v>
      </c>
      <c r="D18" s="2" t="s">
        <v>6</v>
      </c>
      <c r="E18" s="2" t="s">
        <v>7</v>
      </c>
      <c r="F18" s="283">
        <v>42801</v>
      </c>
      <c r="I18" s="298">
        <v>2007</v>
      </c>
      <c r="J18" s="298">
        <v>0</v>
      </c>
    </row>
    <row r="19" spans="1:10">
      <c r="A19" s="65" t="s">
        <v>47</v>
      </c>
      <c r="B19" s="58" t="str">
        <f t="shared" si="0"/>
        <v>No</v>
      </c>
      <c r="C19" s="2" t="s">
        <v>5</v>
      </c>
      <c r="D19" s="2" t="s">
        <v>6</v>
      </c>
      <c r="E19" s="2" t="s">
        <v>7</v>
      </c>
      <c r="F19" s="283">
        <v>42474</v>
      </c>
      <c r="I19" s="56">
        <v>2008</v>
      </c>
      <c r="J19" s="56">
        <v>2</v>
      </c>
    </row>
    <row r="20" spans="1:10">
      <c r="A20" s="65" t="s">
        <v>48</v>
      </c>
      <c r="B20" s="58" t="str">
        <f t="shared" si="0"/>
        <v>No</v>
      </c>
      <c r="C20" s="2" t="s">
        <v>5</v>
      </c>
      <c r="D20" s="2" t="s">
        <v>6</v>
      </c>
      <c r="E20" s="2" t="s">
        <v>7</v>
      </c>
      <c r="F20" s="283">
        <v>42474</v>
      </c>
      <c r="I20" s="298">
        <v>2009</v>
      </c>
      <c r="J20" s="298">
        <v>4</v>
      </c>
    </row>
    <row r="21" spans="1:10">
      <c r="A21" s="65" t="s">
        <v>49</v>
      </c>
      <c r="B21" s="58" t="str">
        <f t="shared" si="0"/>
        <v>No</v>
      </c>
      <c r="C21" s="2" t="s">
        <v>5</v>
      </c>
      <c r="D21" s="2" t="s">
        <v>6</v>
      </c>
      <c r="E21" s="2" t="s">
        <v>7</v>
      </c>
      <c r="F21" s="283">
        <v>42474</v>
      </c>
      <c r="I21" s="56">
        <v>2010</v>
      </c>
      <c r="J21" s="56">
        <v>14</v>
      </c>
    </row>
    <row r="22" spans="1:10">
      <c r="A22" s="65" t="s">
        <v>50</v>
      </c>
      <c r="B22" s="58" t="str">
        <f t="shared" si="0"/>
        <v>No</v>
      </c>
      <c r="C22" s="2" t="s">
        <v>5</v>
      </c>
      <c r="D22" s="2" t="s">
        <v>6</v>
      </c>
      <c r="E22" s="2" t="s">
        <v>7</v>
      </c>
      <c r="F22" s="283">
        <v>42474</v>
      </c>
      <c r="I22" s="298">
        <v>2011</v>
      </c>
      <c r="J22" s="298">
        <v>1</v>
      </c>
    </row>
    <row r="23" spans="1:10">
      <c r="A23" s="65" t="s">
        <v>52</v>
      </c>
      <c r="B23" s="58" t="str">
        <f t="shared" si="0"/>
        <v>No</v>
      </c>
      <c r="C23" s="2" t="s">
        <v>5</v>
      </c>
      <c r="D23" s="2" t="s">
        <v>6</v>
      </c>
      <c r="E23" s="2" t="s">
        <v>7</v>
      </c>
      <c r="F23" s="283">
        <v>42725</v>
      </c>
      <c r="I23" s="56">
        <v>2012</v>
      </c>
      <c r="J23" s="56">
        <v>1</v>
      </c>
    </row>
    <row r="24" spans="1:10">
      <c r="A24" s="65" t="s">
        <v>53</v>
      </c>
      <c r="B24" s="58" t="str">
        <f t="shared" si="0"/>
        <v>No</v>
      </c>
      <c r="C24" s="2" t="s">
        <v>5</v>
      </c>
      <c r="D24" s="2" t="s">
        <v>6</v>
      </c>
      <c r="E24" s="2" t="s">
        <v>7</v>
      </c>
      <c r="F24" s="283">
        <v>42474</v>
      </c>
      <c r="I24" s="298">
        <v>2013</v>
      </c>
      <c r="J24" s="298">
        <v>10</v>
      </c>
    </row>
    <row r="25" spans="1:10">
      <c r="A25" s="65" t="s">
        <v>54</v>
      </c>
      <c r="B25" s="58" t="str">
        <f t="shared" si="0"/>
        <v>No</v>
      </c>
      <c r="C25" s="2" t="s">
        <v>5</v>
      </c>
      <c r="D25" s="2" t="s">
        <v>6</v>
      </c>
      <c r="E25" s="2" t="s">
        <v>7</v>
      </c>
      <c r="F25" s="283">
        <v>42474</v>
      </c>
      <c r="I25" s="56">
        <v>2014</v>
      </c>
      <c r="J25" s="56">
        <v>1</v>
      </c>
    </row>
    <row r="26" spans="1:10">
      <c r="A26" s="65" t="s">
        <v>55</v>
      </c>
      <c r="B26" s="58" t="str">
        <f t="shared" si="0"/>
        <v>No</v>
      </c>
      <c r="C26" s="2" t="s">
        <v>5</v>
      </c>
      <c r="D26" s="2" t="s">
        <v>6</v>
      </c>
      <c r="E26" s="2" t="s">
        <v>7</v>
      </c>
      <c r="F26" s="283">
        <v>42474</v>
      </c>
      <c r="I26" s="298">
        <v>2015</v>
      </c>
      <c r="J26" s="298">
        <v>4</v>
      </c>
    </row>
    <row r="27" spans="1:10">
      <c r="A27" s="65" t="s">
        <v>57</v>
      </c>
      <c r="B27" s="58" t="str">
        <f t="shared" si="0"/>
        <v>No</v>
      </c>
      <c r="C27" s="2" t="s">
        <v>5</v>
      </c>
      <c r="D27" s="2" t="s">
        <v>6</v>
      </c>
      <c r="E27" s="2" t="s">
        <v>7</v>
      </c>
      <c r="F27" s="283">
        <v>42474</v>
      </c>
      <c r="I27" s="56">
        <v>2016</v>
      </c>
      <c r="J27" s="56">
        <v>57</v>
      </c>
    </row>
    <row r="28" spans="1:10">
      <c r="A28" s="65" t="s">
        <v>58</v>
      </c>
      <c r="B28" s="58" t="str">
        <f t="shared" si="0"/>
        <v>No</v>
      </c>
      <c r="C28" s="2" t="s">
        <v>5</v>
      </c>
      <c r="D28" s="2" t="s">
        <v>6</v>
      </c>
      <c r="E28" s="2" t="s">
        <v>7</v>
      </c>
      <c r="F28" s="283">
        <v>42725</v>
      </c>
      <c r="I28" s="298">
        <v>2017</v>
      </c>
      <c r="J28" s="298">
        <v>11</v>
      </c>
    </row>
    <row r="29" spans="1:10">
      <c r="A29" s="65" t="s">
        <v>59</v>
      </c>
      <c r="B29" s="58" t="str">
        <f t="shared" si="0"/>
        <v>No</v>
      </c>
      <c r="C29" s="2" t="s">
        <v>5</v>
      </c>
      <c r="D29" s="2" t="s">
        <v>6</v>
      </c>
      <c r="E29" s="2" t="s">
        <v>7</v>
      </c>
      <c r="F29" s="283">
        <v>42474</v>
      </c>
      <c r="I29" s="56">
        <v>2018</v>
      </c>
      <c r="J29" s="56">
        <v>10</v>
      </c>
    </row>
    <row r="30" spans="1:10">
      <c r="A30" s="65" t="s">
        <v>66</v>
      </c>
      <c r="B30" s="58" t="str">
        <f t="shared" si="0"/>
        <v>No</v>
      </c>
      <c r="C30" s="2" t="s">
        <v>5</v>
      </c>
      <c r="D30" s="2" t="s">
        <v>6</v>
      </c>
      <c r="E30" s="2" t="s">
        <v>7</v>
      </c>
      <c r="F30" s="283">
        <v>42725</v>
      </c>
      <c r="I30" s="298">
        <v>2019</v>
      </c>
      <c r="J30" s="298">
        <v>3</v>
      </c>
    </row>
    <row r="31" spans="1:10">
      <c r="A31" s="65" t="s">
        <v>67</v>
      </c>
      <c r="B31" s="58" t="str">
        <f t="shared" si="0"/>
        <v>No</v>
      </c>
      <c r="C31" s="2" t="s">
        <v>5</v>
      </c>
      <c r="D31" s="2" t="s">
        <v>6</v>
      </c>
      <c r="E31" s="2" t="s">
        <v>7</v>
      </c>
      <c r="F31" s="283">
        <v>42725</v>
      </c>
      <c r="I31" s="56">
        <v>2020</v>
      </c>
      <c r="J31" s="56">
        <v>14</v>
      </c>
    </row>
    <row r="32" spans="1:10">
      <c r="A32" s="65" t="s">
        <v>69</v>
      </c>
      <c r="B32" s="58" t="str">
        <f t="shared" si="0"/>
        <v>No</v>
      </c>
      <c r="C32" s="2" t="s">
        <v>5</v>
      </c>
      <c r="D32" s="2" t="s">
        <v>6</v>
      </c>
      <c r="E32" s="2" t="s">
        <v>7</v>
      </c>
      <c r="F32" s="283">
        <v>42725</v>
      </c>
      <c r="I32" s="298">
        <v>2021</v>
      </c>
      <c r="J32" s="298">
        <v>12</v>
      </c>
    </row>
    <row r="33" spans="1:6">
      <c r="A33" s="65" t="s">
        <v>70</v>
      </c>
      <c r="B33" s="58" t="str">
        <f t="shared" si="0"/>
        <v>No</v>
      </c>
      <c r="C33" s="2" t="s">
        <v>5</v>
      </c>
      <c r="D33" s="2" t="s">
        <v>6</v>
      </c>
      <c r="E33" s="2" t="s">
        <v>7</v>
      </c>
      <c r="F33" s="283">
        <v>42801</v>
      </c>
    </row>
    <row r="34" spans="1:6">
      <c r="A34" s="65" t="s">
        <v>71</v>
      </c>
      <c r="B34" s="58" t="str">
        <f t="shared" si="0"/>
        <v>No</v>
      </c>
      <c r="C34" s="2" t="s">
        <v>5</v>
      </c>
      <c r="D34" s="2" t="s">
        <v>6</v>
      </c>
      <c r="E34" s="2" t="s">
        <v>7</v>
      </c>
      <c r="F34" s="283">
        <v>42474</v>
      </c>
    </row>
    <row r="35" spans="1:6">
      <c r="A35" s="65" t="s">
        <v>74</v>
      </c>
      <c r="B35" s="58" t="str">
        <f t="shared" si="0"/>
        <v>No</v>
      </c>
      <c r="C35" s="2" t="s">
        <v>75</v>
      </c>
      <c r="D35" s="2" t="s">
        <v>6</v>
      </c>
      <c r="E35" s="2" t="s">
        <v>7</v>
      </c>
      <c r="F35" s="283">
        <v>43482</v>
      </c>
    </row>
    <row r="36" spans="1:6">
      <c r="A36" s="65" t="s">
        <v>76</v>
      </c>
      <c r="B36" s="58" t="str">
        <f t="shared" si="0"/>
        <v>No</v>
      </c>
      <c r="C36" s="2" t="s">
        <v>5</v>
      </c>
      <c r="D36" s="2" t="s">
        <v>6</v>
      </c>
      <c r="E36" s="2" t="s">
        <v>7</v>
      </c>
      <c r="F36" s="283">
        <v>42474</v>
      </c>
    </row>
    <row r="37" spans="1:6">
      <c r="A37" s="65" t="s">
        <v>77</v>
      </c>
      <c r="B37" s="58" t="str">
        <f t="shared" si="0"/>
        <v>No</v>
      </c>
      <c r="C37" s="2" t="s">
        <v>5</v>
      </c>
      <c r="D37" s="2" t="s">
        <v>6</v>
      </c>
      <c r="E37" s="2" t="s">
        <v>7</v>
      </c>
      <c r="F37" s="283">
        <v>42474</v>
      </c>
    </row>
    <row r="38" spans="1:6">
      <c r="A38" s="65" t="s">
        <v>83</v>
      </c>
      <c r="B38" s="58" t="str">
        <f t="shared" si="0"/>
        <v>No</v>
      </c>
      <c r="C38" s="2" t="s">
        <v>14</v>
      </c>
      <c r="D38" s="2" t="s">
        <v>6</v>
      </c>
      <c r="E38" s="2" t="s">
        <v>7</v>
      </c>
      <c r="F38" s="283">
        <v>43964</v>
      </c>
    </row>
    <row r="39" spans="1:6">
      <c r="A39" s="65" t="s">
        <v>86</v>
      </c>
      <c r="B39" s="58" t="str">
        <f t="shared" si="0"/>
        <v>No</v>
      </c>
      <c r="C39" s="2" t="s">
        <v>5</v>
      </c>
      <c r="D39" s="2" t="s">
        <v>6</v>
      </c>
      <c r="E39" s="2" t="s">
        <v>7</v>
      </c>
      <c r="F39" s="283">
        <v>42801</v>
      </c>
    </row>
    <row r="40" spans="1:6">
      <c r="A40" s="65" t="s">
        <v>87</v>
      </c>
      <c r="B40" s="58" t="str">
        <f t="shared" si="0"/>
        <v>No</v>
      </c>
      <c r="C40" s="2" t="s">
        <v>5</v>
      </c>
      <c r="D40" s="2" t="s">
        <v>6</v>
      </c>
      <c r="E40" s="2" t="s">
        <v>7</v>
      </c>
      <c r="F40" s="283">
        <v>42725</v>
      </c>
    </row>
    <row r="41" spans="1:6">
      <c r="A41" s="65" t="s">
        <v>89</v>
      </c>
      <c r="B41" s="58" t="str">
        <f t="shared" si="0"/>
        <v>No</v>
      </c>
      <c r="C41" s="2" t="s">
        <v>5</v>
      </c>
      <c r="D41" s="2" t="s">
        <v>6</v>
      </c>
      <c r="E41" s="2" t="s">
        <v>7</v>
      </c>
      <c r="F41" s="283">
        <v>42474</v>
      </c>
    </row>
    <row r="42" spans="1:6">
      <c r="A42" s="65" t="s">
        <v>91</v>
      </c>
      <c r="B42" s="58" t="str">
        <f t="shared" si="0"/>
        <v>No</v>
      </c>
      <c r="C42" s="2" t="s">
        <v>5</v>
      </c>
      <c r="D42" s="2" t="s">
        <v>6</v>
      </c>
      <c r="E42" s="2" t="s">
        <v>7</v>
      </c>
      <c r="F42" s="283">
        <v>42801</v>
      </c>
    </row>
    <row r="43" spans="1:6">
      <c r="A43" s="65" t="s">
        <v>92</v>
      </c>
      <c r="B43" s="58" t="str">
        <f t="shared" si="0"/>
        <v>No</v>
      </c>
      <c r="C43" s="2" t="s">
        <v>5</v>
      </c>
      <c r="D43" s="2" t="s">
        <v>6</v>
      </c>
      <c r="E43" s="2" t="s">
        <v>7</v>
      </c>
      <c r="F43" s="283">
        <v>42474</v>
      </c>
    </row>
    <row r="44" spans="1:6">
      <c r="A44" s="65" t="s">
        <v>93</v>
      </c>
      <c r="B44" s="58" t="str">
        <f t="shared" si="0"/>
        <v>No</v>
      </c>
      <c r="C44" s="2" t="s">
        <v>5</v>
      </c>
      <c r="D44" s="2" t="s">
        <v>6</v>
      </c>
      <c r="E44" s="2" t="s">
        <v>7</v>
      </c>
      <c r="F44" s="283">
        <v>42725</v>
      </c>
    </row>
    <row r="45" spans="1:6">
      <c r="A45" s="65" t="s">
        <v>97</v>
      </c>
      <c r="B45" s="58" t="str">
        <f t="shared" si="0"/>
        <v>No</v>
      </c>
      <c r="C45" s="2" t="s">
        <v>5</v>
      </c>
      <c r="D45" s="2" t="s">
        <v>6</v>
      </c>
      <c r="E45" s="2" t="s">
        <v>7</v>
      </c>
      <c r="F45" s="283">
        <v>42801</v>
      </c>
    </row>
    <row r="46" spans="1:6">
      <c r="A46" s="65" t="s">
        <v>98</v>
      </c>
      <c r="B46" s="58" t="str">
        <f t="shared" si="0"/>
        <v>No</v>
      </c>
      <c r="C46" s="2" t="s">
        <v>5</v>
      </c>
      <c r="D46" s="2" t="s">
        <v>6</v>
      </c>
      <c r="E46" s="2" t="s">
        <v>7</v>
      </c>
      <c r="F46" s="283">
        <v>42474</v>
      </c>
    </row>
    <row r="47" spans="1:6">
      <c r="A47" s="65" t="s">
        <v>99</v>
      </c>
      <c r="B47" s="58" t="str">
        <f t="shared" si="0"/>
        <v>No</v>
      </c>
      <c r="C47" s="2" t="s">
        <v>5</v>
      </c>
      <c r="D47" s="2" t="s">
        <v>6</v>
      </c>
      <c r="E47" s="2" t="s">
        <v>7</v>
      </c>
      <c r="F47" s="283">
        <v>42474</v>
      </c>
    </row>
    <row r="48" spans="1:6">
      <c r="A48" s="65" t="s">
        <v>102</v>
      </c>
      <c r="B48" s="58" t="str">
        <f t="shared" si="0"/>
        <v>No</v>
      </c>
      <c r="C48" s="2" t="s">
        <v>5</v>
      </c>
      <c r="D48" s="2" t="s">
        <v>6</v>
      </c>
      <c r="E48" s="2" t="s">
        <v>7</v>
      </c>
      <c r="F48" s="283">
        <v>42474</v>
      </c>
    </row>
    <row r="49" spans="1:6">
      <c r="A49" s="65" t="s">
        <v>105</v>
      </c>
      <c r="B49" s="58" t="str">
        <f t="shared" ref="B49:B77" si="1">IF(B50="","No",B50)</f>
        <v>No</v>
      </c>
      <c r="C49" s="2" t="s">
        <v>5</v>
      </c>
      <c r="D49" s="2" t="s">
        <v>6</v>
      </c>
      <c r="E49" s="2" t="s">
        <v>7</v>
      </c>
      <c r="F49" s="283">
        <v>42725</v>
      </c>
    </row>
    <row r="50" spans="1:6">
      <c r="A50" s="65" t="s">
        <v>110</v>
      </c>
      <c r="B50" s="58" t="str">
        <f t="shared" si="1"/>
        <v>No</v>
      </c>
      <c r="C50" s="2" t="s">
        <v>5</v>
      </c>
      <c r="D50" s="2" t="s">
        <v>6</v>
      </c>
      <c r="E50" s="2" t="s">
        <v>7</v>
      </c>
      <c r="F50" s="283">
        <v>42725</v>
      </c>
    </row>
    <row r="51" spans="1:6">
      <c r="A51" s="65" t="s">
        <v>112</v>
      </c>
      <c r="B51" s="58" t="str">
        <f t="shared" si="1"/>
        <v>No</v>
      </c>
      <c r="C51" s="2" t="s">
        <v>5</v>
      </c>
      <c r="D51" s="2" t="s">
        <v>6</v>
      </c>
      <c r="E51" s="2" t="s">
        <v>7</v>
      </c>
      <c r="F51" s="283">
        <v>42801</v>
      </c>
    </row>
    <row r="52" spans="1:6">
      <c r="A52" s="65" t="s">
        <v>116</v>
      </c>
      <c r="B52" s="58" t="str">
        <f t="shared" si="1"/>
        <v>No</v>
      </c>
      <c r="C52" s="2" t="s">
        <v>5</v>
      </c>
      <c r="D52" s="2" t="s">
        <v>6</v>
      </c>
      <c r="E52" s="2" t="s">
        <v>7</v>
      </c>
      <c r="F52" s="283">
        <v>42474</v>
      </c>
    </row>
    <row r="53" spans="1:6">
      <c r="A53" s="65" t="s">
        <v>118</v>
      </c>
      <c r="B53" s="58" t="str">
        <f t="shared" si="1"/>
        <v>No</v>
      </c>
      <c r="C53" s="2" t="s">
        <v>5</v>
      </c>
      <c r="D53" s="2" t="s">
        <v>6</v>
      </c>
      <c r="E53" s="2" t="s">
        <v>7</v>
      </c>
      <c r="F53" s="283">
        <v>42801</v>
      </c>
    </row>
    <row r="54" spans="1:6">
      <c r="A54" s="65" t="s">
        <v>119</v>
      </c>
      <c r="B54" s="58" t="str">
        <f t="shared" si="1"/>
        <v>No</v>
      </c>
      <c r="C54" s="2" t="s">
        <v>5</v>
      </c>
      <c r="D54" s="2" t="s">
        <v>6</v>
      </c>
      <c r="E54" s="2" t="s">
        <v>7</v>
      </c>
      <c r="F54" s="283">
        <v>42474</v>
      </c>
    </row>
    <row r="55" spans="1:6">
      <c r="A55" s="65" t="s">
        <v>122</v>
      </c>
      <c r="B55" s="58" t="str">
        <f t="shared" si="1"/>
        <v>No</v>
      </c>
      <c r="C55" s="2" t="s">
        <v>5</v>
      </c>
      <c r="D55" s="2" t="s">
        <v>6</v>
      </c>
      <c r="E55" s="2" t="s">
        <v>7</v>
      </c>
      <c r="F55" s="283">
        <v>42474</v>
      </c>
    </row>
    <row r="56" spans="1:6">
      <c r="A56" s="65" t="s">
        <v>124</v>
      </c>
      <c r="B56" s="58" t="str">
        <f t="shared" si="1"/>
        <v>No</v>
      </c>
      <c r="C56" s="2" t="s">
        <v>5</v>
      </c>
      <c r="D56" s="2" t="s">
        <v>6</v>
      </c>
      <c r="E56" s="2" t="s">
        <v>7</v>
      </c>
      <c r="F56" s="283">
        <v>42725</v>
      </c>
    </row>
    <row r="57" spans="1:6">
      <c r="A57" s="65" t="s">
        <v>125</v>
      </c>
      <c r="B57" s="58" t="str">
        <f t="shared" si="1"/>
        <v>No</v>
      </c>
      <c r="C57" s="2" t="s">
        <v>5</v>
      </c>
      <c r="D57" s="2" t="s">
        <v>6</v>
      </c>
      <c r="E57" s="2" t="s">
        <v>7</v>
      </c>
      <c r="F57" s="283">
        <v>42474</v>
      </c>
    </row>
    <row r="58" spans="1:6">
      <c r="A58" s="65" t="s">
        <v>127</v>
      </c>
      <c r="B58" s="58" t="str">
        <f t="shared" si="1"/>
        <v>No</v>
      </c>
      <c r="C58" s="2" t="s">
        <v>5</v>
      </c>
      <c r="D58" s="2" t="s">
        <v>6</v>
      </c>
      <c r="E58" s="2" t="s">
        <v>7</v>
      </c>
      <c r="F58" s="283">
        <v>42474</v>
      </c>
    </row>
    <row r="59" spans="1:6">
      <c r="A59" s="65" t="s">
        <v>128</v>
      </c>
      <c r="B59" s="58" t="str">
        <f t="shared" si="1"/>
        <v>No</v>
      </c>
      <c r="C59" s="2" t="s">
        <v>5</v>
      </c>
      <c r="D59" s="2" t="s">
        <v>6</v>
      </c>
      <c r="E59" s="2" t="s">
        <v>7</v>
      </c>
      <c r="F59" s="283">
        <v>42801</v>
      </c>
    </row>
    <row r="60" spans="1:6">
      <c r="A60" s="65" t="s">
        <v>129</v>
      </c>
      <c r="B60" s="58" t="str">
        <f t="shared" si="1"/>
        <v>No</v>
      </c>
      <c r="C60" s="2" t="s">
        <v>5</v>
      </c>
      <c r="D60" s="2" t="s">
        <v>6</v>
      </c>
      <c r="E60" s="2" t="s">
        <v>7</v>
      </c>
      <c r="F60" s="283">
        <v>43291</v>
      </c>
    </row>
    <row r="61" spans="1:6">
      <c r="A61" s="65" t="s">
        <v>130</v>
      </c>
      <c r="B61" s="58" t="str">
        <f t="shared" si="1"/>
        <v>No</v>
      </c>
      <c r="C61" s="2" t="s">
        <v>5</v>
      </c>
      <c r="D61" s="2" t="s">
        <v>6</v>
      </c>
      <c r="E61" s="2" t="s">
        <v>7</v>
      </c>
      <c r="F61" s="283">
        <v>42474</v>
      </c>
    </row>
    <row r="62" spans="1:6">
      <c r="A62" s="65" t="s">
        <v>132</v>
      </c>
      <c r="B62" s="58" t="str">
        <f t="shared" si="1"/>
        <v>No</v>
      </c>
      <c r="C62" s="2" t="s">
        <v>5</v>
      </c>
      <c r="D62" s="2" t="s">
        <v>6</v>
      </c>
      <c r="E62" s="2" t="s">
        <v>7</v>
      </c>
      <c r="F62" s="283">
        <v>42801</v>
      </c>
    </row>
    <row r="63" spans="1:6">
      <c r="A63" s="65" t="s">
        <v>135</v>
      </c>
      <c r="B63" s="58" t="str">
        <f t="shared" si="1"/>
        <v>No</v>
      </c>
      <c r="C63" s="2" t="s">
        <v>5</v>
      </c>
      <c r="D63" s="2" t="s">
        <v>6</v>
      </c>
      <c r="E63" s="2" t="s">
        <v>7</v>
      </c>
      <c r="F63" s="283">
        <v>42474</v>
      </c>
    </row>
    <row r="64" spans="1:6">
      <c r="A64" s="65" t="s">
        <v>141</v>
      </c>
      <c r="B64" s="58" t="str">
        <f t="shared" si="1"/>
        <v>No</v>
      </c>
      <c r="C64" s="2" t="s">
        <v>5</v>
      </c>
      <c r="D64" s="2" t="s">
        <v>6</v>
      </c>
      <c r="E64" s="2" t="s">
        <v>7</v>
      </c>
      <c r="F64" s="283">
        <v>42474</v>
      </c>
    </row>
    <row r="65" spans="1:6">
      <c r="A65" s="65" t="s">
        <v>142</v>
      </c>
      <c r="B65" s="58" t="str">
        <f t="shared" si="1"/>
        <v>No</v>
      </c>
      <c r="C65" s="2" t="s">
        <v>5</v>
      </c>
      <c r="D65" s="2" t="s">
        <v>6</v>
      </c>
      <c r="E65" s="2" t="s">
        <v>7</v>
      </c>
      <c r="F65" s="283">
        <v>42474</v>
      </c>
    </row>
    <row r="66" spans="1:6">
      <c r="A66" s="65" t="s">
        <v>143</v>
      </c>
      <c r="B66" s="58" t="str">
        <f t="shared" si="1"/>
        <v>No</v>
      </c>
      <c r="C66" s="2" t="s">
        <v>5</v>
      </c>
      <c r="D66" s="2" t="s">
        <v>6</v>
      </c>
      <c r="E66" s="2" t="s">
        <v>7</v>
      </c>
      <c r="F66" s="283">
        <v>42474</v>
      </c>
    </row>
    <row r="67" spans="1:6">
      <c r="A67" s="65" t="s">
        <v>144</v>
      </c>
      <c r="B67" s="58" t="str">
        <f t="shared" si="1"/>
        <v>No</v>
      </c>
      <c r="C67" s="2" t="s">
        <v>14</v>
      </c>
      <c r="D67" s="2" t="s">
        <v>6</v>
      </c>
      <c r="E67" s="2" t="s">
        <v>7</v>
      </c>
      <c r="F67" s="283">
        <v>43964</v>
      </c>
    </row>
    <row r="68" spans="1:6">
      <c r="A68" s="65" t="s">
        <v>146</v>
      </c>
      <c r="B68" s="58" t="str">
        <f t="shared" si="1"/>
        <v>No</v>
      </c>
      <c r="C68" s="2" t="s">
        <v>14</v>
      </c>
      <c r="D68" s="2" t="s">
        <v>6</v>
      </c>
      <c r="E68" s="2" t="s">
        <v>7</v>
      </c>
      <c r="F68" s="283">
        <v>43964</v>
      </c>
    </row>
    <row r="69" spans="1:6">
      <c r="A69" s="65" t="s">
        <v>149</v>
      </c>
      <c r="B69" s="58" t="str">
        <f t="shared" si="1"/>
        <v>No</v>
      </c>
      <c r="C69" s="2" t="s">
        <v>5</v>
      </c>
      <c r="D69" s="2" t="s">
        <v>6</v>
      </c>
      <c r="E69" s="2" t="s">
        <v>7</v>
      </c>
      <c r="F69" s="283">
        <v>42801</v>
      </c>
    </row>
    <row r="70" spans="1:6">
      <c r="A70" s="65" t="s">
        <v>153</v>
      </c>
      <c r="B70" s="58" t="str">
        <f t="shared" si="1"/>
        <v>No</v>
      </c>
      <c r="C70" s="2" t="s">
        <v>5</v>
      </c>
      <c r="D70" s="2" t="s">
        <v>6</v>
      </c>
      <c r="E70" s="2" t="s">
        <v>7</v>
      </c>
      <c r="F70" s="283">
        <v>42474</v>
      </c>
    </row>
    <row r="71" spans="1:6">
      <c r="A71" s="65" t="s">
        <v>158</v>
      </c>
      <c r="B71" s="58" t="str">
        <f t="shared" si="1"/>
        <v>No</v>
      </c>
      <c r="C71" s="2" t="s">
        <v>5</v>
      </c>
      <c r="D71" s="2" t="s">
        <v>6</v>
      </c>
      <c r="E71" s="2" t="s">
        <v>7</v>
      </c>
      <c r="F71" s="283">
        <v>42474</v>
      </c>
    </row>
    <row r="72" spans="1:6">
      <c r="A72" s="65" t="s">
        <v>159</v>
      </c>
      <c r="B72" s="58" t="str">
        <f t="shared" si="1"/>
        <v>No</v>
      </c>
      <c r="C72" s="2" t="s">
        <v>5</v>
      </c>
      <c r="D72" s="2" t="s">
        <v>6</v>
      </c>
      <c r="E72" s="2" t="s">
        <v>7</v>
      </c>
      <c r="F72" s="283">
        <v>42725</v>
      </c>
    </row>
    <row r="73" spans="1:6">
      <c r="A73" s="65" t="s">
        <v>163</v>
      </c>
      <c r="B73" s="58" t="str">
        <f t="shared" si="1"/>
        <v>No</v>
      </c>
      <c r="C73" s="2" t="s">
        <v>5</v>
      </c>
      <c r="D73" s="2" t="s">
        <v>6</v>
      </c>
      <c r="E73" s="2" t="s">
        <v>7</v>
      </c>
      <c r="F73" s="283">
        <v>42474</v>
      </c>
    </row>
    <row r="74" spans="1:6">
      <c r="A74" s="65" t="s">
        <v>164</v>
      </c>
      <c r="B74" s="58" t="str">
        <f t="shared" si="1"/>
        <v>No</v>
      </c>
      <c r="C74" s="2" t="s">
        <v>5</v>
      </c>
      <c r="D74" s="2" t="s">
        <v>6</v>
      </c>
      <c r="E74" s="2" t="s">
        <v>7</v>
      </c>
      <c r="F74" s="283">
        <v>43291</v>
      </c>
    </row>
    <row r="75" spans="1:6">
      <c r="A75" s="65" t="s">
        <v>171</v>
      </c>
      <c r="B75" s="58" t="str">
        <f t="shared" si="1"/>
        <v>No</v>
      </c>
      <c r="C75" s="2" t="s">
        <v>5</v>
      </c>
      <c r="D75" s="2" t="s">
        <v>6</v>
      </c>
      <c r="E75" s="2" t="s">
        <v>7</v>
      </c>
      <c r="F75" s="283">
        <v>42474</v>
      </c>
    </row>
    <row r="76" spans="1:6">
      <c r="A76" s="65" t="s">
        <v>172</v>
      </c>
      <c r="B76" s="58" t="str">
        <f t="shared" si="1"/>
        <v>No</v>
      </c>
      <c r="C76" s="2" t="s">
        <v>75</v>
      </c>
      <c r="D76" s="2" t="s">
        <v>6</v>
      </c>
      <c r="E76" s="2" t="s">
        <v>7</v>
      </c>
      <c r="F76" s="283">
        <v>43482</v>
      </c>
    </row>
    <row r="77" spans="1:6">
      <c r="A77" s="65" t="s">
        <v>173</v>
      </c>
      <c r="B77" s="58" t="str">
        <f t="shared" si="1"/>
        <v>No</v>
      </c>
      <c r="C77" s="2" t="s">
        <v>5</v>
      </c>
      <c r="D77" s="2" t="s">
        <v>6</v>
      </c>
      <c r="E77" s="2" t="s">
        <v>7</v>
      </c>
      <c r="F77" s="283">
        <v>42474</v>
      </c>
    </row>
    <row r="78" spans="1:6">
      <c r="A78" s="65" t="s">
        <v>175</v>
      </c>
      <c r="B78" s="58" t="s">
        <v>240</v>
      </c>
      <c r="C78" s="2" t="s">
        <v>5</v>
      </c>
      <c r="D78" s="2" t="s">
        <v>6</v>
      </c>
      <c r="E78" s="2" t="s">
        <v>7</v>
      </c>
      <c r="F78" s="283">
        <v>42474</v>
      </c>
    </row>
    <row r="79" spans="1:6">
      <c r="A79" s="65" t="s">
        <v>176</v>
      </c>
      <c r="B79" s="2" t="s">
        <v>177</v>
      </c>
      <c r="C79" s="2" t="s">
        <v>5</v>
      </c>
      <c r="D79" s="2" t="s">
        <v>6</v>
      </c>
      <c r="E79" s="2" t="s">
        <v>7</v>
      </c>
      <c r="F79" s="283">
        <v>42474</v>
      </c>
    </row>
    <row r="80" spans="1:6">
      <c r="A80" s="66" t="s">
        <v>8</v>
      </c>
      <c r="B80" s="2" t="s">
        <v>9</v>
      </c>
      <c r="C80" s="2" t="s">
        <v>5</v>
      </c>
      <c r="D80" s="2" t="s">
        <v>10</v>
      </c>
      <c r="E80" s="2" t="s">
        <v>7</v>
      </c>
      <c r="F80" s="283">
        <v>39458</v>
      </c>
    </row>
    <row r="81" spans="1:6">
      <c r="A81" s="66" t="s">
        <v>15</v>
      </c>
      <c r="B81" s="2" t="s">
        <v>16</v>
      </c>
      <c r="C81" s="2" t="s">
        <v>5</v>
      </c>
      <c r="D81" s="2" t="s">
        <v>10</v>
      </c>
      <c r="E81" s="2" t="s">
        <v>7</v>
      </c>
      <c r="F81" s="283">
        <v>38597</v>
      </c>
    </row>
    <row r="82" spans="1:6">
      <c r="A82" s="66" t="s">
        <v>17</v>
      </c>
      <c r="B82" s="2" t="s">
        <v>18</v>
      </c>
      <c r="C82" s="2" t="s">
        <v>5</v>
      </c>
      <c r="D82" s="2" t="s">
        <v>10</v>
      </c>
      <c r="E82" s="2" t="s">
        <v>7</v>
      </c>
      <c r="F82" s="283">
        <v>38718</v>
      </c>
    </row>
    <row r="83" spans="1:6">
      <c r="A83" s="66" t="s">
        <v>29</v>
      </c>
      <c r="B83" s="58" t="s">
        <v>240</v>
      </c>
      <c r="C83" s="2" t="s">
        <v>5</v>
      </c>
      <c r="D83" s="2" t="s">
        <v>10</v>
      </c>
      <c r="E83" s="2" t="s">
        <v>7</v>
      </c>
      <c r="F83" s="283">
        <v>43116</v>
      </c>
    </row>
    <row r="84" spans="1:6">
      <c r="A84" s="66" t="s">
        <v>33</v>
      </c>
      <c r="B84" s="58" t="s">
        <v>240</v>
      </c>
      <c r="C84" s="2" t="s">
        <v>5</v>
      </c>
      <c r="D84" s="2" t="s">
        <v>10</v>
      </c>
      <c r="E84" s="2" t="s">
        <v>7</v>
      </c>
      <c r="F84" s="283">
        <v>38722</v>
      </c>
    </row>
    <row r="85" spans="1:6">
      <c r="A85" s="66" t="s">
        <v>36</v>
      </c>
      <c r="B85" s="2" t="s">
        <v>37</v>
      </c>
      <c r="C85" s="2" t="s">
        <v>5</v>
      </c>
      <c r="D85" s="2" t="s">
        <v>10</v>
      </c>
      <c r="E85" s="2" t="s">
        <v>7</v>
      </c>
      <c r="F85" s="283">
        <v>41285</v>
      </c>
    </row>
    <row r="86" spans="1:6">
      <c r="A86" s="66" t="s">
        <v>80</v>
      </c>
      <c r="B86" s="58" t="s">
        <v>240</v>
      </c>
      <c r="C86" s="2" t="s">
        <v>5</v>
      </c>
      <c r="D86" s="2" t="s">
        <v>10</v>
      </c>
      <c r="E86" s="2" t="s">
        <v>7</v>
      </c>
      <c r="F86" s="283">
        <v>43116</v>
      </c>
    </row>
    <row r="87" spans="1:6">
      <c r="A87" s="66" t="s">
        <v>95</v>
      </c>
      <c r="B87" s="58" t="s">
        <v>240</v>
      </c>
      <c r="C87" s="2" t="s">
        <v>5</v>
      </c>
      <c r="D87" s="2" t="s">
        <v>10</v>
      </c>
      <c r="E87" s="2" t="s">
        <v>7</v>
      </c>
      <c r="F87" s="283">
        <v>38722</v>
      </c>
    </row>
    <row r="88" spans="1:6">
      <c r="A88" s="66" t="s">
        <v>100</v>
      </c>
      <c r="B88" s="58" t="s">
        <v>240</v>
      </c>
      <c r="C88" s="2" t="s">
        <v>5</v>
      </c>
      <c r="D88" s="2" t="s">
        <v>10</v>
      </c>
      <c r="E88" s="2" t="s">
        <v>7</v>
      </c>
      <c r="F88" s="283">
        <v>43116</v>
      </c>
    </row>
    <row r="89" spans="1:6">
      <c r="A89" s="66" t="s">
        <v>108</v>
      </c>
      <c r="B89" s="58" t="s">
        <v>240</v>
      </c>
      <c r="C89" s="2" t="s">
        <v>5</v>
      </c>
      <c r="D89" s="2" t="s">
        <v>10</v>
      </c>
      <c r="E89" s="2" t="s">
        <v>7</v>
      </c>
      <c r="F89" s="283">
        <v>41285</v>
      </c>
    </row>
    <row r="90" spans="1:6">
      <c r="A90" s="66" t="s">
        <v>115</v>
      </c>
      <c r="B90" s="58" t="s">
        <v>240</v>
      </c>
      <c r="C90" s="2" t="s">
        <v>5</v>
      </c>
      <c r="D90" s="2" t="s">
        <v>10</v>
      </c>
      <c r="E90" s="2" t="s">
        <v>7</v>
      </c>
      <c r="F90" s="283">
        <v>41507</v>
      </c>
    </row>
    <row r="91" spans="1:6">
      <c r="A91" s="66" t="s">
        <v>123</v>
      </c>
      <c r="B91" s="58" t="s">
        <v>240</v>
      </c>
      <c r="C91" s="2" t="s">
        <v>5</v>
      </c>
      <c r="D91" s="2" t="s">
        <v>10</v>
      </c>
      <c r="E91" s="2" t="s">
        <v>7</v>
      </c>
      <c r="F91" s="283">
        <v>38722</v>
      </c>
    </row>
    <row r="92" spans="1:6">
      <c r="A92" s="66" t="s">
        <v>145</v>
      </c>
      <c r="B92" s="58" t="s">
        <v>240</v>
      </c>
      <c r="C92" s="2" t="s">
        <v>5</v>
      </c>
      <c r="D92" s="2" t="s">
        <v>10</v>
      </c>
      <c r="E92" s="2" t="s">
        <v>7</v>
      </c>
      <c r="F92" s="283">
        <v>38722</v>
      </c>
    </row>
    <row r="93" spans="1:6">
      <c r="A93" s="66" t="s">
        <v>150</v>
      </c>
      <c r="B93" s="58" t="s">
        <v>240</v>
      </c>
      <c r="C93" s="2" t="s">
        <v>5</v>
      </c>
      <c r="D93" s="2" t="s">
        <v>10</v>
      </c>
      <c r="E93" s="2" t="s">
        <v>7</v>
      </c>
      <c r="F93" s="283">
        <v>39458</v>
      </c>
    </row>
    <row r="94" spans="1:6">
      <c r="A94" s="67" t="s">
        <v>21</v>
      </c>
      <c r="B94" s="58" t="s">
        <v>240</v>
      </c>
      <c r="C94" s="2" t="s">
        <v>5</v>
      </c>
      <c r="D94" s="2" t="s">
        <v>22</v>
      </c>
      <c r="E94" s="2" t="s">
        <v>7</v>
      </c>
      <c r="F94" s="283">
        <v>40197</v>
      </c>
    </row>
    <row r="95" spans="1:6">
      <c r="A95" s="67" t="s">
        <v>34</v>
      </c>
      <c r="B95" s="58" t="s">
        <v>240</v>
      </c>
      <c r="C95" s="2" t="s">
        <v>5</v>
      </c>
      <c r="D95" s="2" t="s">
        <v>22</v>
      </c>
      <c r="E95" s="2" t="s">
        <v>7</v>
      </c>
      <c r="F95" s="283">
        <v>40197</v>
      </c>
    </row>
    <row r="96" spans="1:6">
      <c r="A96" s="67" t="s">
        <v>35</v>
      </c>
      <c r="B96" s="58" t="s">
        <v>240</v>
      </c>
      <c r="C96" s="2" t="s">
        <v>5</v>
      </c>
      <c r="D96" s="2" t="s">
        <v>22</v>
      </c>
      <c r="E96" s="2" t="s">
        <v>7</v>
      </c>
      <c r="F96" s="283">
        <v>40197</v>
      </c>
    </row>
    <row r="97" spans="1:6">
      <c r="A97" s="67" t="s">
        <v>88</v>
      </c>
      <c r="B97" s="58" t="s">
        <v>240</v>
      </c>
      <c r="C97" s="2" t="s">
        <v>5</v>
      </c>
      <c r="D97" s="2" t="s">
        <v>22</v>
      </c>
      <c r="E97" s="2" t="s">
        <v>7</v>
      </c>
      <c r="F97" s="283">
        <v>40197</v>
      </c>
    </row>
    <row r="98" spans="1:6">
      <c r="A98" s="67" t="s">
        <v>96</v>
      </c>
      <c r="B98" s="58" t="s">
        <v>240</v>
      </c>
      <c r="C98" s="2" t="s">
        <v>5</v>
      </c>
      <c r="D98" s="2" t="s">
        <v>22</v>
      </c>
      <c r="E98" s="2" t="s">
        <v>7</v>
      </c>
      <c r="F98" s="283">
        <v>41402</v>
      </c>
    </row>
    <row r="99" spans="1:6">
      <c r="A99" s="67" t="s">
        <v>104</v>
      </c>
      <c r="B99" s="58" t="s">
        <v>240</v>
      </c>
      <c r="C99" s="2" t="s">
        <v>5</v>
      </c>
      <c r="D99" s="2" t="s">
        <v>22</v>
      </c>
      <c r="E99" s="2" t="s">
        <v>7</v>
      </c>
      <c r="F99" s="283">
        <v>40197</v>
      </c>
    </row>
    <row r="100" spans="1:6">
      <c r="A100" s="67" t="s">
        <v>107</v>
      </c>
      <c r="B100" s="58" t="s">
        <v>240</v>
      </c>
      <c r="C100" s="2" t="s">
        <v>5</v>
      </c>
      <c r="D100" s="2" t="s">
        <v>22</v>
      </c>
      <c r="E100" s="2" t="s">
        <v>7</v>
      </c>
      <c r="F100" s="283">
        <v>40197</v>
      </c>
    </row>
    <row r="101" spans="1:6">
      <c r="A101" s="67" t="s">
        <v>109</v>
      </c>
      <c r="B101" s="58" t="s">
        <v>240</v>
      </c>
      <c r="C101" s="2" t="s">
        <v>5</v>
      </c>
      <c r="D101" s="2" t="s">
        <v>22</v>
      </c>
      <c r="E101" s="2" t="s">
        <v>7</v>
      </c>
      <c r="F101" s="283">
        <v>40197</v>
      </c>
    </row>
    <row r="102" spans="1:6">
      <c r="A102" s="67" t="s">
        <v>114</v>
      </c>
      <c r="B102" s="58" t="s">
        <v>240</v>
      </c>
      <c r="C102" s="2" t="s">
        <v>5</v>
      </c>
      <c r="D102" s="2" t="s">
        <v>22</v>
      </c>
      <c r="E102" s="2" t="s">
        <v>7</v>
      </c>
      <c r="F102" s="283">
        <v>40197</v>
      </c>
    </row>
    <row r="103" spans="1:6">
      <c r="A103" s="67" t="s">
        <v>133</v>
      </c>
      <c r="B103" s="58" t="s">
        <v>240</v>
      </c>
      <c r="C103" s="2" t="s">
        <v>5</v>
      </c>
      <c r="D103" s="2" t="s">
        <v>22</v>
      </c>
      <c r="E103" s="2" t="s">
        <v>7</v>
      </c>
      <c r="F103" s="283">
        <v>40197</v>
      </c>
    </row>
    <row r="104" spans="1:6">
      <c r="A104" s="67" t="s">
        <v>134</v>
      </c>
      <c r="B104" s="58" t="s">
        <v>240</v>
      </c>
      <c r="C104" s="2" t="s">
        <v>5</v>
      </c>
      <c r="D104" s="2" t="s">
        <v>22</v>
      </c>
      <c r="E104" s="2" t="s">
        <v>7</v>
      </c>
      <c r="F104" s="283">
        <v>40197</v>
      </c>
    </row>
    <row r="105" spans="1:6">
      <c r="A105" s="67" t="s">
        <v>148</v>
      </c>
      <c r="B105" s="58" t="s">
        <v>240</v>
      </c>
      <c r="C105" s="2" t="s">
        <v>5</v>
      </c>
      <c r="D105" s="2" t="s">
        <v>22</v>
      </c>
      <c r="E105" s="2" t="s">
        <v>7</v>
      </c>
      <c r="F105" s="283">
        <v>41402</v>
      </c>
    </row>
    <row r="106" spans="1:6">
      <c r="A106" s="67" t="s">
        <v>151</v>
      </c>
      <c r="B106" s="58" t="s">
        <v>240</v>
      </c>
      <c r="C106" s="2" t="s">
        <v>5</v>
      </c>
      <c r="D106" s="2" t="s">
        <v>22</v>
      </c>
      <c r="E106" s="2" t="s">
        <v>7</v>
      </c>
      <c r="F106" s="283">
        <v>40617</v>
      </c>
    </row>
    <row r="107" spans="1:6">
      <c r="A107" s="67" t="s">
        <v>156</v>
      </c>
      <c r="B107" s="58" t="s">
        <v>240</v>
      </c>
      <c r="C107" s="2" t="s">
        <v>5</v>
      </c>
      <c r="D107" s="2" t="s">
        <v>22</v>
      </c>
      <c r="E107" s="2" t="s">
        <v>7</v>
      </c>
      <c r="F107" s="283">
        <v>40197</v>
      </c>
    </row>
    <row r="108" spans="1:6">
      <c r="A108" s="67" t="s">
        <v>165</v>
      </c>
      <c r="B108" s="58" t="s">
        <v>240</v>
      </c>
      <c r="C108" s="2" t="s">
        <v>5</v>
      </c>
      <c r="D108" s="2" t="s">
        <v>22</v>
      </c>
      <c r="E108" s="2" t="s">
        <v>7</v>
      </c>
      <c r="F108" s="283">
        <v>40197</v>
      </c>
    </row>
    <row r="109" spans="1:6">
      <c r="A109" s="67" t="s">
        <v>167</v>
      </c>
      <c r="B109" s="58" t="s">
        <v>240</v>
      </c>
      <c r="C109" s="2" t="s">
        <v>5</v>
      </c>
      <c r="D109" s="2" t="s">
        <v>22</v>
      </c>
      <c r="E109" s="2" t="s">
        <v>7</v>
      </c>
      <c r="F109" s="283">
        <v>40197</v>
      </c>
    </row>
    <row r="110" spans="1:6">
      <c r="A110" s="68" t="s">
        <v>25</v>
      </c>
      <c r="B110" s="58" t="s">
        <v>240</v>
      </c>
      <c r="C110" s="2" t="s">
        <v>26</v>
      </c>
      <c r="D110" s="2" t="s">
        <v>27</v>
      </c>
      <c r="E110" s="2" t="s">
        <v>7</v>
      </c>
      <c r="F110" s="283">
        <v>44441</v>
      </c>
    </row>
    <row r="111" spans="1:6">
      <c r="A111" s="68" t="s">
        <v>56</v>
      </c>
      <c r="B111" s="58" t="s">
        <v>240</v>
      </c>
      <c r="C111" s="2" t="s">
        <v>39</v>
      </c>
      <c r="D111" s="2" t="s">
        <v>27</v>
      </c>
      <c r="E111" s="2" t="s">
        <v>7</v>
      </c>
      <c r="F111" s="283">
        <v>40413</v>
      </c>
    </row>
    <row r="112" spans="1:6">
      <c r="A112" s="68" t="s">
        <v>64</v>
      </c>
      <c r="B112" s="58" t="s">
        <v>240</v>
      </c>
      <c r="C112" s="2" t="s">
        <v>39</v>
      </c>
      <c r="D112" s="2" t="s">
        <v>27</v>
      </c>
      <c r="E112" s="2" t="s">
        <v>7</v>
      </c>
      <c r="F112" s="283">
        <v>44441</v>
      </c>
    </row>
    <row r="113" spans="1:6">
      <c r="A113" s="68" t="s">
        <v>65</v>
      </c>
      <c r="B113" s="58" t="s">
        <v>240</v>
      </c>
      <c r="C113" s="2" t="s">
        <v>39</v>
      </c>
      <c r="D113" s="2" t="s">
        <v>27</v>
      </c>
      <c r="E113" s="2" t="s">
        <v>7</v>
      </c>
      <c r="F113" s="283">
        <v>44441</v>
      </c>
    </row>
    <row r="114" spans="1:6">
      <c r="A114" s="68" t="s">
        <v>120</v>
      </c>
      <c r="B114" s="58" t="s">
        <v>240</v>
      </c>
      <c r="C114" s="2" t="s">
        <v>39</v>
      </c>
      <c r="D114" s="2" t="s">
        <v>27</v>
      </c>
      <c r="E114" s="2" t="s">
        <v>7</v>
      </c>
      <c r="F114" s="283">
        <v>44335</v>
      </c>
    </row>
    <row r="115" spans="1:6">
      <c r="A115" s="68" t="s">
        <v>126</v>
      </c>
      <c r="B115" s="58" t="s">
        <v>240</v>
      </c>
      <c r="C115" s="2" t="s">
        <v>26</v>
      </c>
      <c r="D115" s="2" t="s">
        <v>27</v>
      </c>
      <c r="E115" s="2" t="s">
        <v>7</v>
      </c>
      <c r="F115" s="283">
        <v>44441</v>
      </c>
    </row>
    <row r="116" spans="1:6">
      <c r="A116" s="68" t="s">
        <v>152</v>
      </c>
      <c r="B116" s="58" t="s">
        <v>240</v>
      </c>
      <c r="C116" s="2" t="s">
        <v>39</v>
      </c>
      <c r="D116" s="2" t="s">
        <v>27</v>
      </c>
      <c r="E116" s="2" t="s">
        <v>7</v>
      </c>
      <c r="F116" s="283">
        <v>44335</v>
      </c>
    </row>
    <row r="117" spans="1:6">
      <c r="A117" s="68" t="s">
        <v>154</v>
      </c>
      <c r="B117" s="58" t="s">
        <v>240</v>
      </c>
      <c r="C117" s="2" t="s">
        <v>26</v>
      </c>
      <c r="D117" s="2" t="s">
        <v>27</v>
      </c>
      <c r="E117" s="2" t="s">
        <v>7</v>
      </c>
      <c r="F117" s="283">
        <v>41075</v>
      </c>
    </row>
    <row r="118" spans="1:6">
      <c r="A118" s="69" t="s">
        <v>30</v>
      </c>
      <c r="B118" s="58" t="s">
        <v>240</v>
      </c>
      <c r="C118" s="2" t="s">
        <v>26</v>
      </c>
      <c r="D118" s="2" t="s">
        <v>28</v>
      </c>
      <c r="E118" s="2" t="s">
        <v>7</v>
      </c>
      <c r="F118" s="283">
        <v>39843</v>
      </c>
    </row>
    <row r="119" spans="1:6">
      <c r="A119" s="69" t="s">
        <v>31</v>
      </c>
      <c r="B119" s="58" t="s">
        <v>240</v>
      </c>
      <c r="C119" s="2" t="s">
        <v>26</v>
      </c>
      <c r="D119" s="2" t="s">
        <v>28</v>
      </c>
      <c r="E119" s="2" t="s">
        <v>7</v>
      </c>
      <c r="F119" s="283">
        <v>44468</v>
      </c>
    </row>
    <row r="120" spans="1:6">
      <c r="A120" s="69" t="s">
        <v>32</v>
      </c>
      <c r="B120" s="58" t="s">
        <v>240</v>
      </c>
      <c r="C120" s="2" t="s">
        <v>26</v>
      </c>
      <c r="D120" s="2" t="s">
        <v>28</v>
      </c>
      <c r="E120" s="2" t="s">
        <v>7</v>
      </c>
      <c r="F120" s="283">
        <v>42860</v>
      </c>
    </row>
    <row r="121" spans="1:6">
      <c r="A121" s="69" t="s">
        <v>51</v>
      </c>
      <c r="B121" s="58" t="s">
        <v>240</v>
      </c>
      <c r="C121" s="2" t="s">
        <v>26</v>
      </c>
      <c r="D121" s="2" t="s">
        <v>28</v>
      </c>
      <c r="E121" s="2" t="s">
        <v>7</v>
      </c>
      <c r="F121" s="283">
        <v>44468</v>
      </c>
    </row>
    <row r="122" spans="1:6">
      <c r="A122" s="69" t="s">
        <v>60</v>
      </c>
      <c r="B122" s="2" t="s">
        <v>61</v>
      </c>
      <c r="C122" s="2" t="s">
        <v>26</v>
      </c>
      <c r="D122" s="2" t="s">
        <v>28</v>
      </c>
      <c r="E122" s="2" t="s">
        <v>7</v>
      </c>
      <c r="F122" s="283">
        <v>42620</v>
      </c>
    </row>
    <row r="123" spans="1:6">
      <c r="A123" s="69" t="s">
        <v>68</v>
      </c>
      <c r="B123" s="58" t="s">
        <v>240</v>
      </c>
      <c r="C123" s="2" t="s">
        <v>39</v>
      </c>
      <c r="D123" s="2" t="s">
        <v>28</v>
      </c>
      <c r="E123" s="2" t="s">
        <v>7</v>
      </c>
      <c r="F123" s="283">
        <v>43964</v>
      </c>
    </row>
    <row r="124" spans="1:6">
      <c r="A124" s="69" t="s">
        <v>81</v>
      </c>
      <c r="B124" s="58" t="s">
        <v>240</v>
      </c>
      <c r="C124" s="2" t="s">
        <v>26</v>
      </c>
      <c r="D124" s="2" t="s">
        <v>28</v>
      </c>
      <c r="E124" s="2" t="s">
        <v>7</v>
      </c>
      <c r="F124" s="283">
        <v>38874</v>
      </c>
    </row>
    <row r="125" spans="1:6">
      <c r="A125" s="69" t="s">
        <v>82</v>
      </c>
      <c r="B125" s="58" t="s">
        <v>240</v>
      </c>
      <c r="C125" s="2" t="s">
        <v>26</v>
      </c>
      <c r="D125" s="2" t="s">
        <v>28</v>
      </c>
      <c r="E125" s="2" t="s">
        <v>7</v>
      </c>
      <c r="F125" s="283">
        <v>42233</v>
      </c>
    </row>
    <row r="126" spans="1:6">
      <c r="A126" s="69" t="s">
        <v>84</v>
      </c>
      <c r="B126" s="2" t="s">
        <v>85</v>
      </c>
      <c r="C126" s="2" t="s">
        <v>39</v>
      </c>
      <c r="D126" s="2" t="s">
        <v>28</v>
      </c>
      <c r="E126" s="2" t="s">
        <v>7</v>
      </c>
      <c r="F126" s="283">
        <v>44468</v>
      </c>
    </row>
    <row r="127" spans="1:6">
      <c r="A127" s="69" t="s">
        <v>90</v>
      </c>
      <c r="B127" s="58" t="s">
        <v>240</v>
      </c>
      <c r="C127" s="2" t="s">
        <v>39</v>
      </c>
      <c r="D127" s="2" t="s">
        <v>28</v>
      </c>
      <c r="E127" s="2" t="s">
        <v>7</v>
      </c>
      <c r="F127" s="283">
        <v>43542</v>
      </c>
    </row>
    <row r="128" spans="1:6">
      <c r="A128" s="69" t="s">
        <v>103</v>
      </c>
      <c r="B128" s="58" t="s">
        <v>240</v>
      </c>
      <c r="C128" s="2" t="s">
        <v>26</v>
      </c>
      <c r="D128" s="2" t="s">
        <v>28</v>
      </c>
      <c r="E128" s="2" t="s">
        <v>7</v>
      </c>
      <c r="F128" s="283">
        <v>42233</v>
      </c>
    </row>
    <row r="129" spans="1:6">
      <c r="A129" s="69" t="s">
        <v>121</v>
      </c>
      <c r="B129" s="58" t="s">
        <v>240</v>
      </c>
      <c r="C129" s="2" t="s">
        <v>26</v>
      </c>
      <c r="D129" s="2" t="s">
        <v>28</v>
      </c>
      <c r="E129" s="2" t="s">
        <v>7</v>
      </c>
      <c r="F129" s="283">
        <v>40136</v>
      </c>
    </row>
    <row r="130" spans="1:6">
      <c r="A130" s="69" t="s">
        <v>138</v>
      </c>
      <c r="B130" s="58" t="s">
        <v>240</v>
      </c>
      <c r="C130" s="2" t="s">
        <v>26</v>
      </c>
      <c r="D130" s="2" t="s">
        <v>28</v>
      </c>
      <c r="E130" s="2" t="s">
        <v>7</v>
      </c>
      <c r="F130" s="283">
        <v>42233</v>
      </c>
    </row>
    <row r="131" spans="1:6">
      <c r="A131" s="69" t="s">
        <v>139</v>
      </c>
      <c r="B131" s="2" t="s">
        <v>140</v>
      </c>
      <c r="C131" s="2" t="s">
        <v>26</v>
      </c>
      <c r="D131" s="2" t="s">
        <v>28</v>
      </c>
      <c r="E131" s="2" t="s">
        <v>7</v>
      </c>
      <c r="F131" s="283">
        <v>42233</v>
      </c>
    </row>
    <row r="132" spans="1:6">
      <c r="A132" s="69" t="s">
        <v>157</v>
      </c>
      <c r="B132" s="58" t="s">
        <v>240</v>
      </c>
      <c r="C132" s="2" t="s">
        <v>26</v>
      </c>
      <c r="D132" s="2" t="s">
        <v>28</v>
      </c>
      <c r="E132" s="2" t="s">
        <v>7</v>
      </c>
      <c r="F132" s="283">
        <v>41561</v>
      </c>
    </row>
    <row r="133" spans="1:6">
      <c r="A133" s="69" t="s">
        <v>162</v>
      </c>
      <c r="B133" s="58" t="s">
        <v>240</v>
      </c>
      <c r="C133" s="2" t="s">
        <v>39</v>
      </c>
      <c r="D133" s="2" t="s">
        <v>28</v>
      </c>
      <c r="E133" s="2" t="s">
        <v>7</v>
      </c>
      <c r="F133" s="283">
        <v>44468</v>
      </c>
    </row>
    <row r="134" spans="1:6">
      <c r="A134" s="69" t="s">
        <v>166</v>
      </c>
      <c r="B134" s="58" t="s">
        <v>240</v>
      </c>
      <c r="C134" s="2" t="s">
        <v>39</v>
      </c>
      <c r="D134" s="2" t="s">
        <v>28</v>
      </c>
      <c r="E134" s="2" t="s">
        <v>7</v>
      </c>
      <c r="F134" s="283">
        <v>43964</v>
      </c>
    </row>
    <row r="135" spans="1:6">
      <c r="A135" s="69" t="s">
        <v>168</v>
      </c>
      <c r="B135" s="2" t="s">
        <v>169</v>
      </c>
      <c r="C135" s="2" t="s">
        <v>26</v>
      </c>
      <c r="D135" s="2" t="s">
        <v>28</v>
      </c>
      <c r="E135" s="2" t="s">
        <v>7</v>
      </c>
      <c r="F135" s="283">
        <v>41669</v>
      </c>
    </row>
    <row r="136" spans="1:6">
      <c r="A136" s="69" t="s">
        <v>170</v>
      </c>
      <c r="B136" s="58" t="s">
        <v>240</v>
      </c>
      <c r="C136" s="2" t="s">
        <v>26</v>
      </c>
      <c r="D136" s="2" t="s">
        <v>28</v>
      </c>
      <c r="E136" s="2" t="s">
        <v>7</v>
      </c>
      <c r="F136" s="283">
        <v>41561</v>
      </c>
    </row>
    <row r="137" spans="1:6">
      <c r="A137" s="69" t="s">
        <v>174</v>
      </c>
      <c r="B137" s="58" t="s">
        <v>240</v>
      </c>
      <c r="C137" s="2" t="s">
        <v>26</v>
      </c>
      <c r="D137" s="2" t="s">
        <v>28</v>
      </c>
      <c r="E137" s="2" t="s">
        <v>7</v>
      </c>
      <c r="F137" s="283">
        <v>41561</v>
      </c>
    </row>
    <row r="138" spans="1:6">
      <c r="A138" s="69" t="s">
        <v>178</v>
      </c>
      <c r="B138" s="58" t="s">
        <v>240</v>
      </c>
      <c r="C138" s="2" t="s">
        <v>26</v>
      </c>
      <c r="D138" s="2" t="s">
        <v>28</v>
      </c>
      <c r="E138" s="2" t="s">
        <v>7</v>
      </c>
      <c r="F138" s="283">
        <v>44551</v>
      </c>
    </row>
    <row r="139" spans="1:6">
      <c r="A139" s="69" t="s">
        <v>179</v>
      </c>
      <c r="B139" s="58" t="s">
        <v>240</v>
      </c>
      <c r="C139" s="2" t="s">
        <v>26</v>
      </c>
      <c r="D139" s="2" t="s">
        <v>28</v>
      </c>
      <c r="E139" s="2" t="s">
        <v>7</v>
      </c>
      <c r="F139" s="283">
        <v>41561</v>
      </c>
    </row>
    <row r="140" spans="1:6">
      <c r="A140" s="69" t="s">
        <v>72</v>
      </c>
      <c r="B140" s="58" t="s">
        <v>240</v>
      </c>
      <c r="C140" s="2" t="s">
        <v>26</v>
      </c>
      <c r="D140" s="2" t="s">
        <v>73</v>
      </c>
      <c r="E140" s="2" t="s">
        <v>7</v>
      </c>
      <c r="F140" s="283">
        <v>43116</v>
      </c>
    </row>
    <row r="141" spans="1:6">
      <c r="A141" s="69" t="s">
        <v>113</v>
      </c>
      <c r="B141" s="58" t="s">
        <v>240</v>
      </c>
      <c r="C141" s="2" t="s">
        <v>26</v>
      </c>
      <c r="D141" s="2" t="s">
        <v>73</v>
      </c>
      <c r="E141" s="2" t="s">
        <v>7</v>
      </c>
      <c r="F141" s="283">
        <v>43116</v>
      </c>
    </row>
    <row r="142" spans="1:6">
      <c r="A142" s="69" t="s">
        <v>161</v>
      </c>
      <c r="B142" s="58" t="s">
        <v>240</v>
      </c>
      <c r="C142" s="2" t="s">
        <v>26</v>
      </c>
      <c r="D142" s="2" t="s">
        <v>73</v>
      </c>
      <c r="E142" s="2" t="s">
        <v>7</v>
      </c>
      <c r="F142" s="283">
        <v>43116</v>
      </c>
    </row>
    <row r="143" spans="1:6">
      <c r="A143" s="70" t="s">
        <v>38</v>
      </c>
      <c r="B143" s="58" t="s">
        <v>240</v>
      </c>
      <c r="C143" s="2" t="s">
        <v>39</v>
      </c>
      <c r="D143" s="2" t="s">
        <v>40</v>
      </c>
      <c r="E143" s="2" t="s">
        <v>7</v>
      </c>
      <c r="F143" s="283">
        <v>43964</v>
      </c>
    </row>
    <row r="144" spans="1:6">
      <c r="A144" s="70" t="s">
        <v>42</v>
      </c>
      <c r="B144" s="58" t="s">
        <v>240</v>
      </c>
      <c r="C144" s="2" t="s">
        <v>39</v>
      </c>
      <c r="D144" s="2" t="s">
        <v>40</v>
      </c>
      <c r="E144" s="2" t="s">
        <v>7</v>
      </c>
      <c r="F144" s="283">
        <v>43964</v>
      </c>
    </row>
    <row r="145" spans="1:6">
      <c r="A145" s="70" t="s">
        <v>106</v>
      </c>
      <c r="B145" s="58" t="s">
        <v>240</v>
      </c>
      <c r="C145" s="2" t="s">
        <v>39</v>
      </c>
      <c r="D145" s="2" t="s">
        <v>40</v>
      </c>
      <c r="E145" s="2" t="s">
        <v>7</v>
      </c>
      <c r="F145" s="283">
        <v>43964</v>
      </c>
    </row>
    <row r="146" spans="1:6">
      <c r="A146" s="70" t="s">
        <v>155</v>
      </c>
      <c r="B146" s="58" t="s">
        <v>240</v>
      </c>
      <c r="C146" s="2" t="s">
        <v>39</v>
      </c>
      <c r="D146" s="2" t="s">
        <v>40</v>
      </c>
      <c r="E146" s="2" t="s">
        <v>7</v>
      </c>
      <c r="F146" s="283">
        <v>43964</v>
      </c>
    </row>
    <row r="147" spans="1:6">
      <c r="A147" s="71" t="s">
        <v>43</v>
      </c>
      <c r="B147" s="58" t="s">
        <v>240</v>
      </c>
      <c r="C147" s="2" t="s">
        <v>39</v>
      </c>
      <c r="D147" s="2" t="s">
        <v>44</v>
      </c>
      <c r="E147" s="2" t="s">
        <v>7</v>
      </c>
      <c r="F147" s="283">
        <v>43964</v>
      </c>
    </row>
    <row r="148" spans="1:6">
      <c r="A148" s="71" t="s">
        <v>78</v>
      </c>
      <c r="B148" s="58" t="s">
        <v>240</v>
      </c>
      <c r="C148" s="2" t="s">
        <v>39</v>
      </c>
      <c r="D148" s="2" t="s">
        <v>44</v>
      </c>
      <c r="E148" s="2" t="s">
        <v>7</v>
      </c>
      <c r="F148" s="283">
        <v>44074</v>
      </c>
    </row>
    <row r="149" spans="1:6">
      <c r="A149" s="71" t="s">
        <v>79</v>
      </c>
      <c r="B149" s="58" t="s">
        <v>240</v>
      </c>
      <c r="C149" s="2" t="s">
        <v>39</v>
      </c>
      <c r="D149" s="2" t="s">
        <v>44</v>
      </c>
      <c r="E149" s="2" t="s">
        <v>7</v>
      </c>
      <c r="F149" s="283">
        <v>44074</v>
      </c>
    </row>
    <row r="150" spans="1:6">
      <c r="A150" s="71" t="s">
        <v>94</v>
      </c>
      <c r="B150" s="58" t="s">
        <v>240</v>
      </c>
      <c r="C150" s="2" t="s">
        <v>26</v>
      </c>
      <c r="D150" s="2" t="s">
        <v>44</v>
      </c>
      <c r="E150" s="2" t="s">
        <v>7</v>
      </c>
      <c r="F150" s="283">
        <v>44335</v>
      </c>
    </row>
    <row r="151" spans="1:6">
      <c r="A151" s="71" t="s">
        <v>117</v>
      </c>
      <c r="B151" s="58" t="s">
        <v>240</v>
      </c>
      <c r="C151" s="2" t="s">
        <v>26</v>
      </c>
      <c r="D151" s="2" t="s">
        <v>44</v>
      </c>
      <c r="E151" s="2" t="s">
        <v>7</v>
      </c>
      <c r="F151" s="283">
        <v>43291</v>
      </c>
    </row>
    <row r="152" spans="1:6">
      <c r="A152" s="71" t="s">
        <v>131</v>
      </c>
      <c r="B152" s="58" t="s">
        <v>240</v>
      </c>
      <c r="C152" s="2" t="s">
        <v>39</v>
      </c>
      <c r="D152" s="2" t="s">
        <v>44</v>
      </c>
      <c r="E152" s="2" t="s">
        <v>7</v>
      </c>
      <c r="F152" s="283">
        <v>44074</v>
      </c>
    </row>
    <row r="153" spans="1:6">
      <c r="A153" s="72" t="s">
        <v>181</v>
      </c>
      <c r="B153" s="59" t="s">
        <v>240</v>
      </c>
      <c r="C153" s="57" t="s">
        <v>26</v>
      </c>
      <c r="D153" s="57" t="s">
        <v>44</v>
      </c>
      <c r="E153" s="57" t="s">
        <v>7</v>
      </c>
      <c r="F153" s="284">
        <v>41561</v>
      </c>
    </row>
    <row r="154" spans="1:6">
      <c r="A154" s="1"/>
      <c r="B154" s="1"/>
      <c r="C154" s="1"/>
      <c r="D154" s="1"/>
      <c r="E154" s="1"/>
      <c r="F154" s="1"/>
    </row>
  </sheetData>
  <sortState xmlns:xlrd2="http://schemas.microsoft.com/office/spreadsheetml/2017/richdata2" ref="A1:F154">
    <sortCondition descending="1" ref="E2:E154"/>
  </sortState>
  <hyperlinks>
    <hyperlink ref="A8" r:id="rId1" display="safari-reader://www.nbim.no/en/the-fund/news-list/2016/first-coal-exclusions-from-the-government-pension-fund-global/" xr:uid="{A5C16E47-0AA4-0045-ABA1-460735FAC41A}"/>
    <hyperlink ref="A80" r:id="rId2" display="https://www.regjeringen.no/en/aktuelt/One-producer-of-cluster-munitions-and-tw/id496485/" xr:uid="{7484E607-4BD7-E94C-A378-EBB062079730}"/>
    <hyperlink ref="A9" r:id="rId3" display="safari-reader://www.nbim.no/en/the-fund/news-list/2016/first-coal-exclusions-from-the-government-pension-fund-global/" xr:uid="{BC4C3F0A-033A-C247-BB77-B7A00765A04F}"/>
    <hyperlink ref="A10" r:id="rId4" display="safari-reader://www.nbim.no/en/the-fund/news-list/2016/first-coal-exclusions-from-the-government-pension-fund-global/" xr:uid="{62D55648-3166-9E47-8904-24BE3BE3733B}"/>
    <hyperlink ref="A11" r:id="rId5" display="safari-reader://www.nbim.no/en/the-fund/news-list/2020/exclusion-and-observation-of-coal-companies/" xr:uid="{E2E7DF1F-4670-D347-A499-F026E29CF8E1}"/>
    <hyperlink ref="A81" r:id="rId6" display="https://www.regjeringen.no/no/aktuelt/a_further_eight_companies_excluded/id256695/" xr:uid="{B8EC40A4-9D9A-AE4D-AC0C-72CFDF51528F}"/>
    <hyperlink ref="A82" r:id="rId7" display="https://www.regjeringen.no/no/aktuelt/a_further_eight_companies_excluded/id256695/" xr:uid="{D8260F88-6243-8049-97C4-A596C7D5D492}"/>
    <hyperlink ref="A12" r:id="rId8" display="safari-reader://www.nbim.no/en/the-fund/news-list/2016/first-coal-exclusions-from-the-government-pension-fund-global/" xr:uid="{AC2745D5-0245-1641-B39E-C8D98C5F726F}"/>
    <hyperlink ref="A13" r:id="rId9" display="safari-reader://www.nbim.no/en/the-fund/news-list/2016/additional-coal-exclusions-from-the-government-pension-fund-global/" xr:uid="{6389D27A-167E-CB47-98F1-B69001B3EFD1}"/>
    <hyperlink ref="A94" r:id="rId10" display="https://www.regjeringen.no/en/aktuelt/Tobacco-producers-excluded-from-Government-Pension-Fund-Global/id591449/" xr:uid="{DFA7A002-C7FD-CE4B-ABDB-55A6A6532E0A}"/>
    <hyperlink ref="A14" r:id="rId11" display="safari-reader://www.nbim.no/en/the-fund/news-list/2016/first-coal-exclusions-from-the-government-pension-fund-global/" xr:uid="{FFE2AFB0-042B-4440-83A1-50CB224677E0}"/>
    <hyperlink ref="A15" r:id="rId12" display="safari-reader://www.nbim.no/en/the-fund/news-list/2016/first-coal-exclusions-from-the-government-pension-fund-global/" xr:uid="{33CFD4D1-44D2-B849-B543-37A597A1151C}"/>
    <hyperlink ref="A110" r:id="rId13" display="safari-reader://www.nbim.no/en/the-fund/news-list/2021/decisions-on-exclusion/" xr:uid="{28442615-60A8-904B-9063-6864BD5DB027}"/>
    <hyperlink ref="A83" r:id="rId14" display="safari-reader://www.nbim.no/en/the-fund/news-list/2018/decisions-on-exclusion-and-observation-from-the-government-pension-fund-global/" xr:uid="{70B2A956-9495-3842-8D2C-B9113D471116}"/>
    <hyperlink ref="A118" r:id="rId15" display="https://www.regjeringen.no/en/aktuelt/mining-company-excluded-from-the-governm/id543107/" xr:uid="{F8825403-8945-414B-8468-18BECDEFEE19}"/>
    <hyperlink ref="A119" r:id="rId16" display="safari-reader://www.nbim.no/en/the-fund/news-list/2021/decisions-on-exclusion-and-revoking-of-exclusion/" xr:uid="{7B734B44-B085-4544-8D46-9A1FC75A1985}"/>
    <hyperlink ref="A120" r:id="rId17" display="safari-reader://www.nbim.no/en/the-fund/news-list/2017/decisions-about-ownership-observation-and-exclusion-from-the-government-pension-fund-global/" xr:uid="{2ED856CD-7D22-0445-9E1B-135633B55DD6}"/>
    <hyperlink ref="A84" r:id="rId18" display="https://www.regjeringen.no/no/aktuelt/exclusions-from-the-government-pension-f/id419804/" xr:uid="{4F9D430F-2936-3C49-B5CD-B965118EA044}"/>
    <hyperlink ref="A95" r:id="rId19" display="https://www.regjeringen.no/en/aktuelt/Tobacco-producers-excluded-from-Government-Pension-Fund-Global/id591449/" xr:uid="{39759AB9-BE3C-7A4F-83AE-03FFFBFCD8FC}"/>
    <hyperlink ref="A96" r:id="rId20" display="https://www.regjeringen.no/en/aktuelt/Tobacco-producers-excluded-from-Government-Pension-Fund-Global/id591449/" xr:uid="{E1C82140-2F69-1A4C-A2D5-4AB63BEE17C3}"/>
    <hyperlink ref="A85" r:id="rId21" display="https://www.regjeringen.no/en/aktuelt/new-decisions-about-the-government-pensi/id711932/" xr:uid="{9F86E0C1-9B58-6A46-A917-9B85171B1A79}"/>
    <hyperlink ref="A143" r:id="rId22" display="safari-reader://www.nbim.no/en/the-fund/news-list/2020/exclusion-decisions-and-decisions-to-revoke-exclusion/" xr:uid="{3A20184B-61FB-BD4B-A600-ED3E1902F195}"/>
    <hyperlink ref="A16" r:id="rId23" display="safari-reader://www.nbim.no/en/the-fund/news-list/2016/first-coal-exclusions-from-the-government-pension-fund-global/" xr:uid="{513F128E-EA73-6348-A28F-7D7FB14061C3}"/>
    <hyperlink ref="A144" r:id="rId24" display="safari-reader://www.nbim.no/en/the-fund/news-list/2020/exclusion-decisions-and-decisions-to-revoke-exclusion/" xr:uid="{62F6C6A1-E479-6746-A34E-DEDDC71771BF}"/>
    <hyperlink ref="A147" r:id="rId25" display="safari-reader://www.nbim.no/en/the-fund/news-list/2020/exclusion-decisions-and-decisions-to-revoke-exclusion/" xr:uid="{82B165BA-366B-F741-8C50-55DFBA035D94}"/>
    <hyperlink ref="A17" r:id="rId26" display="safari-reader://www.nbim.no/en/the-fund/news-list/2016/first-coal-exclusions-from-the-government-pension-fund-global/" xr:uid="{2B5FCDD8-F6C0-EA41-8DC1-F56F6EF63AE5}"/>
    <hyperlink ref="A18" r:id="rId27" display="safari-reader://www.nbim.no/en/the-fund/news-list/2017/third-tranche-of-coal-exclusions-from-the-government-pension-fund-global/" xr:uid="{F1D873FD-5766-9E46-8972-9E4C62580118}"/>
    <hyperlink ref="A19" r:id="rId28" display="safari-reader://www.nbim.no/en/the-fund/news-list/2016/first-coal-exclusions-from-the-government-pension-fund-global/" xr:uid="{218D4A36-A13C-AF40-B7FE-0CEC8AF15DC4}"/>
    <hyperlink ref="A20" r:id="rId29" display="safari-reader://www.nbim.no/en/the-fund/news-list/2016/first-coal-exclusions-from-the-government-pension-fund-global/" xr:uid="{3389FF96-CA78-7A4C-BDF9-6AF5177970C5}"/>
    <hyperlink ref="A21" r:id="rId30" display="safari-reader://www.nbim.no/en/the-fund/news-list/2016/first-coal-exclusions-from-the-government-pension-fund-global/" xr:uid="{2165695B-5597-F641-9511-BAC2CC4F2369}"/>
    <hyperlink ref="A22" r:id="rId31" display="safari-reader://www.nbim.no/en/the-fund/news-list/2016/first-coal-exclusions-from-the-government-pension-fund-global/" xr:uid="{79880F7B-91C4-A64F-9C5D-0678B53751B6}"/>
    <hyperlink ref="A121" r:id="rId32" display="safari-reader://www.nbim.no/en/the-fund/news-list/2021/decisions-on-exclusion-and-revoking-of-exclusion/" xr:uid="{7DE7756C-395D-7145-ACB2-4D1A7AF04E03}"/>
    <hyperlink ref="A23" r:id="rId33" display="safari-reader://www.nbim.no/en/the-fund/news-list/2016/additional-coal-exclusions-from-the-government-pension-fund-global/" xr:uid="{2A434766-9EBC-7949-B71E-83707EE08251}"/>
    <hyperlink ref="A24" r:id="rId34" display="safari-reader://www.nbim.no/en/the-fund/news-list/2016/first-coal-exclusions-from-the-government-pension-fund-global/" xr:uid="{F0437B6A-CCCC-4A41-870A-2431C656AD1E}"/>
    <hyperlink ref="A25" r:id="rId35" display="safari-reader://www.nbim.no/en/the-fund/news-list/2016/first-coal-exclusions-from-the-government-pension-fund-global/" xr:uid="{9D7A8E9B-710B-3046-A881-03CE2D175B42}"/>
    <hyperlink ref="A26" r:id="rId36" display="safari-reader://www.nbim.no/en/the-fund/news-list/2016/first-coal-exclusions-from-the-government-pension-fund-global/" xr:uid="{EF32B740-5A0A-6944-82DC-22B56E2182B0}"/>
    <hyperlink ref="A111" r:id="rId37" display="https://etikkradet.no/africa-israel-investments-ltd-og-danya-cebus-ltd-2/" xr:uid="{838987E7-4A7C-174D-935D-8BC0A28384F1}"/>
    <hyperlink ref="A27" r:id="rId38" display="safari-reader://www.nbim.no/en/the-fund/news-list/2016/first-coal-exclusions-from-the-government-pension-fund-global/" xr:uid="{14BA463D-E426-4740-A973-04708DA8D41E}"/>
    <hyperlink ref="A28" r:id="rId39" display="safari-reader://www.nbim.no/en/the-fund/news-list/2016/additional-coal-exclusions-from-the-government-pension-fund-global/" xr:uid="{30DD4EBB-63D8-8149-977D-356DDC8B6B38}"/>
    <hyperlink ref="A29" r:id="rId40" display="safari-reader://www.nbim.no/en/the-fund/news-list/2016/first-coal-exclusions-from-the-government-pension-fund-global/" xr:uid="{6ABF87B4-F0F6-6C4B-BBFD-57D84E561D3F}"/>
    <hyperlink ref="A122" r:id="rId41" display="safari-reader://www.nbim.no/en/the-fund/news-list/2016/decision-on-exclusion-of-companies-from-the-government-pension-fund-global2/" xr:uid="{E0A27971-6683-644B-B4C2-B069222C3C2D}"/>
    <hyperlink ref="A4" r:id="rId42" display="https://www.regjeringen.no/en/aktuelt/supplier-of-surveillance-equipment-for-t/id575444/" xr:uid="{679CA204-35FA-8841-B85C-F690B5BD362A}"/>
    <hyperlink ref="A112" r:id="rId43" display="safari-reader://www.nbim.no/en/the-fund/news-list/2021/decisions-on-exclusion/" xr:uid="{38EBB824-CE69-B740-844D-8204A219A7D6}"/>
    <hyperlink ref="A113" r:id="rId44" display="safari-reader://www.nbim.no/en/the-fund/news-list/2021/decisions-on-exclusion/" xr:uid="{0DAF1136-9A29-BF43-8641-029039D585BB}"/>
    <hyperlink ref="A30" r:id="rId45" display="safari-reader://www.nbim.no/en/the-fund/news-list/2016/additional-coal-exclusions-from-the-government-pension-fund-global/" xr:uid="{381506D7-141A-E74C-BCFB-983310856147}"/>
    <hyperlink ref="A31" r:id="rId46" display="safari-reader://www.nbim.no/en/the-fund/news-list/2016/additional-coal-exclusions-from-the-government-pension-fund-global/" xr:uid="{91794C48-F37A-5443-AD52-6064029AB616}"/>
    <hyperlink ref="A123" r:id="rId47" display="safari-reader://www.nbim.no/en/the-fund/news-list/2020/exclusion-decisions-and-decisions-to-revoke-exclusion/" xr:uid="{D1CC483A-4DAA-5441-8393-EAD3C0C16EE1}"/>
    <hyperlink ref="A32" r:id="rId48" display="safari-reader://www.nbim.no/en/the-fund/news-list/2016/additional-coal-exclusions-from-the-government-pension-fund-global/" xr:uid="{6D1D5BC6-331F-F549-913A-0BD66519A3BF}"/>
    <hyperlink ref="A33" r:id="rId49" display="safari-reader://www.nbim.no/en/the-fund/news-list/2017/third-tranche-of-coal-exclusions-from-the-government-pension-fund-global/" xr:uid="{851932FB-0E62-9940-9AA9-8904DEA3A433}"/>
    <hyperlink ref="A34" r:id="rId50" display="safari-reader://www.nbim.no/en/the-fund/news-list/2016/first-coal-exclusions-from-the-government-pension-fund-global/" xr:uid="{3A5A9395-6DFF-5142-A2B4-6843C2321779}"/>
    <hyperlink ref="A140" r:id="rId51" display="safari-reader://www.nbim.no/en/the-fund/news-list/2018/decisions-on-exclusion-and-observation-from-the-government-pension-fund-global/" xr:uid="{38A366E7-6C1D-794F-BE43-B4CAB03CAC03}"/>
    <hyperlink ref="A35" r:id="rId52" display="safari-reader://www.nbim.no/en/the-fund/news-list/2019/decisions-to-exclude-companies-from-the-government-pension-fund-global/" xr:uid="{DA40CD4B-95EA-F442-A2EF-F3976EAF329B}"/>
    <hyperlink ref="A36" r:id="rId53" display="safari-reader://www.nbim.no/en/the-fund/news-list/2016/first-coal-exclusions-from-the-government-pension-fund-global/" xr:uid="{A3DC7C25-50D0-8C4D-AC6E-289B0234314B}"/>
    <hyperlink ref="A37" r:id="rId54" display="safari-reader://www.nbim.no/en/the-fund/news-list/2016/first-coal-exclusions-from-the-government-pension-fund-global/" xr:uid="{CD7E785B-232C-DE40-80A4-6BE2069F0FBC}"/>
    <hyperlink ref="A148" r:id="rId55" display="safari-reader://www.nbim.no/en/the-fund/news-list/2020/decisions-on-exclusions-and-active-ownership/" xr:uid="{9F00A36E-AAF2-8A4D-A5EB-E6ECDEF4F7A8}"/>
    <hyperlink ref="A149" r:id="rId56" display="safari-reader://www.nbim.no/en/the-fund/news-list/2020/decisions-on-exclusions-and-active-ownership/" xr:uid="{F1310B8D-BF30-2241-A5DC-549100A66CD9}"/>
    <hyperlink ref="A86" r:id="rId57" display="safari-reader://www.nbim.no/en/the-fund/news-list/2018/decisions-on-exclusion-and-observation-from-the-government-pension-fund-global/" xr:uid="{F12E645C-7B11-0542-8ED4-620FDAA2555F}"/>
    <hyperlink ref="A124" r:id="rId58" display="https://www.regjeringen.no/no/aktuelt/two-companies---wal-mart-and-freeport---/id104396/" xr:uid="{C1F00738-ADEA-444A-8887-9FF1EC281BE0}"/>
    <hyperlink ref="A125" r:id="rId59" display="safari-reader://www.nbim.no/en/the-fund/news-list/2015/decision-on-exclusion-of-companies-from-the-government-pension-fund-global/" xr:uid="{631B4B63-F219-3545-BB7F-DECE122B185D}"/>
    <hyperlink ref="A38" r:id="rId60" display="safari-reader://www.nbim.no/en/the-fund/news-list/2020/exclusion-and-observation-of-coal-companies/" xr:uid="{EA60FC50-60F8-8541-A372-52414492204B}"/>
    <hyperlink ref="A126" r:id="rId61" display="safari-reader://www.nbim.no/en/the-fund/news-list/2021/decisions-on-exclusion-and-revoking-of-exclusion/" xr:uid="{FB096996-B077-914D-8680-10DFE52D352E}"/>
    <hyperlink ref="A39" r:id="rId62" display="safari-reader://www.nbim.no/en/the-fund/news-list/2017/third-tranche-of-coal-exclusions-from-the-government-pension-fund-global/" xr:uid="{54ABBACA-A060-F947-848D-26DA9F0FE498}"/>
    <hyperlink ref="A40" r:id="rId63" display="safari-reader://www.nbim.no/en/the-fund/news-list/2016/additional-coal-exclusions-from-the-government-pension-fund-global/" xr:uid="{74257EE9-FA6B-8B40-A77A-9FD19B6828FF}"/>
    <hyperlink ref="A97" r:id="rId64" display="https://www.regjeringen.no/en/aktuelt/Tobacco-producers-excluded-from-Government-Pension-Fund-Global/id591449/" xr:uid="{8E365B8B-FDBD-4345-AAF3-CCC1B1D06278}"/>
    <hyperlink ref="A41" r:id="rId65" display="safari-reader://www.nbim.no/en/the-fund/news-list/2016/first-coal-exclusions-from-the-government-pension-fund-global/" xr:uid="{B2858455-2F2F-0F4F-84D5-DDB419535858}"/>
    <hyperlink ref="A127" r:id="rId66" display="safari-reader://www.nbim.no/en/the-fund/news-list/2019/decision-to-exclude-company-from-the-government-pension-fund-global/" xr:uid="{7933D120-1B4E-8A47-9DCB-39A2CC5539C8}"/>
    <hyperlink ref="A42" r:id="rId67" display="safari-reader://www.nbim.no/en/the-fund/news-list/2017/third-tranche-of-coal-exclusions-from-the-government-pension-fund-global/" xr:uid="{D99744CC-0B40-6148-8C75-D540F5E60389}"/>
    <hyperlink ref="A43" r:id="rId68" display="safari-reader://www.nbim.no/en/the-fund/news-list/2016/first-coal-exclusions-from-the-government-pension-fund-global/" xr:uid="{7DD7A650-5CEA-534E-8100-1D5E8FBC702F}"/>
    <hyperlink ref="A44" r:id="rId69" display="safari-reader://www.nbim.no/en/the-fund/news-list/2016/additional-coal-exclusions-from-the-government-pension-fund-global/" xr:uid="{2EAEDAE4-4326-5E47-A2BB-C23AC05ADC03}"/>
    <hyperlink ref="A150" r:id="rId70" display="safari-reader://www.nbim.no/en/the-fund/news-list/2021/decisions-on-exclusions/" xr:uid="{4B033C91-5A12-A240-BCB7-61A467F2094C}"/>
    <hyperlink ref="A87" r:id="rId71" display="safari-reader://www.nbim.no/en/the-fund/news-list/2018/decisions-on-exclusion-and-observation-from-the-government-pension-fund-global/" xr:uid="{7FE62B67-FFE3-F345-B13C-8E0DCC1855C8}"/>
    <hyperlink ref="A98" r:id="rId72" display="https://www.regjeringen.no/en/aktuelt/tobacco-producers-excluded-from-the-gove/id726777/" xr:uid="{29F06BAA-55B9-304C-92A7-D06D13C47A43}"/>
    <hyperlink ref="A45" r:id="rId73" display="safari-reader://www.nbim.no/en/the-fund/news-list/2017/third-tranche-of-coal-exclusions-from-the-government-pension-fund-global/" xr:uid="{F9849BFE-6A07-F640-9007-6D0CE1E21D1C}"/>
    <hyperlink ref="A46" r:id="rId74" display="safari-reader://www.nbim.no/en/the-fund/news-list/2016/first-coal-exclusions-from-the-government-pension-fund-global/" xr:uid="{3ED2616D-4AB5-5142-BDB2-DBADD95B0BB1}"/>
    <hyperlink ref="A47" r:id="rId75" display="safari-reader://www.nbim.no/en/the-fund/news-list/2016/first-coal-exclusions-from-the-government-pension-fund-global/" xr:uid="{7937F90E-8D65-1D4A-98BE-CDC3AC7C5C8C}"/>
    <hyperlink ref="A88" r:id="rId76" display="safari-reader://www.nbim.no/en/the-fund/news-list/2018/decisions-on-exclusion-and-observation-from-the-government-pension-fund-global/" xr:uid="{179F6722-632A-FE45-AF98-336278E828E4}"/>
    <hyperlink ref="A48" r:id="rId77" display="safari-reader://www.nbim.no/en/the-fund/news-list/2016/first-coal-exclusions-from-the-government-pension-fund-global/" xr:uid="{80AF1E65-ECED-C94A-B374-5BDEF020B116}"/>
    <hyperlink ref="A128" r:id="rId78" display="safari-reader://www.nbim.no/en/the-fund/news-list/2015/decision-on-exclusion-of-companies-from-the-government-pension-fund-global/" xr:uid="{F4A6EE87-68C3-1444-8803-99D2411B2B11}"/>
    <hyperlink ref="A99" r:id="rId79" display="https://www.regjeringen.no/en/aktuelt/Tobacco-producers-excluded-from-Government-Pension-Fund-Global/id591449/" xr:uid="{26BEF5E7-0EAA-AC4F-A3DB-B6E4CACF735A}"/>
    <hyperlink ref="A49" r:id="rId80" display="safari-reader://www.nbim.no/en/the-fund/news-list/2016/additional-coal-exclusions-from-the-government-pension-fund-global/" xr:uid="{FEB5566A-2884-FD46-BB75-5AD689E39601}"/>
    <hyperlink ref="A145" r:id="rId81" display="safari-reader://www.nbim.no/en/the-fund/news-list/2020/exclusion-decisions-and-decisions-to-revoke-exclusion/" xr:uid="{0D5C8BD4-2170-D546-BC9E-A337AFDAEF2D}"/>
    <hyperlink ref="A100" r:id="rId82" display="https://www.regjeringen.no/en/aktuelt/Tobacco-producers-excluded-from-Government-Pension-Fund-Global/id591449/" xr:uid="{A22BC28E-0031-1045-BFAB-5D19821EB78B}"/>
    <hyperlink ref="A89" r:id="rId83" display="https://www.regjeringen.no/en/aktuelt/new-decisions-about-the-government-pensi/id711932/" xr:uid="{A49E038E-9CCF-3D40-A1B7-E796A87A9FDA}"/>
    <hyperlink ref="A101" r:id="rId84" display="https://www.regjeringen.no/en/aktuelt/Tobacco-producers-excluded-from-Government-Pension-Fund-Global/id591449/" xr:uid="{C610FFE3-540D-3C42-BCF5-F6D445E588D0}"/>
    <hyperlink ref="A50" r:id="rId85" display="safari-reader://www.nbim.no/en/the-fund/news-list/2016/additional-coal-exclusions-from-the-government-pension-fund-global/" xr:uid="{004EAEFA-95F3-0E44-9DB7-8AA14B2FEDC4}"/>
    <hyperlink ref="A2" r:id="rId86" display="safari-reader://www.nbim.no/en/the-fund/news-list/2018/decisions-on-exclusion-active-ownership-and-observation/" xr:uid="{C5B659A2-2BC2-B64D-9176-67794DDE42EE}"/>
    <hyperlink ref="A51" r:id="rId87" display="safari-reader://www.nbim.no/en/the-fund/news-list/2017/third-tranche-of-coal-exclusions-from-the-government-pension-fund-global/" xr:uid="{EE9468A5-0613-DC4C-B66C-002A60EA9B7E}"/>
    <hyperlink ref="A141" r:id="rId88" display="safari-reader://www.nbim.no/en/the-fund/news-list/2018/decisions-on-exclusion-and-observation-from-the-government-pension-fund-global/" xr:uid="{C8AF8F46-8A87-6949-9044-EA8FB9ABF09C}"/>
    <hyperlink ref="A102" r:id="rId89" display="https://www.regjeringen.no/en/aktuelt/Tobacco-producers-excluded-from-Government-Pension-Fund-Global/id591449/" xr:uid="{4078EDDE-C5DD-6745-B7A9-4666BD86B8F9}"/>
    <hyperlink ref="A90" r:id="rId90" display="https://www.regjeringen.no/en/sub/styrer-rad-utvalg/ethics_council/Recommendations/Recommendations/recommendations-on-cluster-weapons/recommendations-of-may-2nd-and-june-13th/id734050/" xr:uid="{6C210990-193E-2845-BAEE-2219A6C933D1}"/>
    <hyperlink ref="A52" r:id="rId91" display="safari-reader://www.nbim.no/en/the-fund/news-list/2016/first-coal-exclusions-from-the-government-pension-fund-global/" xr:uid="{1E278293-5CB4-8743-BA36-20F50BEBAF49}"/>
    <hyperlink ref="A151" r:id="rId92" display="safari-reader://www.nbim.no/en/the-fund/news-list/2018/decisions-on-exclusion-active-ownership-and-observation/" xr:uid="{27D5719D-A3F1-7940-90C9-54D1B5126339}"/>
    <hyperlink ref="A53" r:id="rId93" display="safari-reader://www.nbim.no/en/the-fund/news-list/2017/third-tranche-of-coal-exclusions-from-the-government-pension-fund-global/" xr:uid="{30BA2A62-D906-8E4E-B304-9465CE3F0C18}"/>
    <hyperlink ref="A54" r:id="rId94" display="safari-reader://www.nbim.no/en/the-fund/news-list/2016/first-coal-exclusions-from-the-government-pension-fund-global/" xr:uid="{66599547-8E95-B74F-8E1E-BB271C372AB8}"/>
    <hyperlink ref="A114" r:id="rId95" display="safari-reader://www.nbim.no/en/the-fund/news-list/2021/decisions-on-exclusions/" xr:uid="{C6CAE8F1-9A5A-F74B-93C1-FE07138ADB17}"/>
    <hyperlink ref="A129" r:id="rId96" display="https://www.regjeringen.no/en/aktuelt/exclusion-of-metallurgical-and-mining-co/id586655/" xr:uid="{429D4179-9421-AB4E-A678-E552090DE27B}"/>
    <hyperlink ref="A55" r:id="rId97" display="safari-reader://www.nbim.no/en/the-fund/news-list/2016/first-coal-exclusions-from-the-government-pension-fund-global/" xr:uid="{F87D9E0F-5F39-AC41-8D0E-8C0FE99BFDCC}"/>
    <hyperlink ref="A91" r:id="rId98" display="https://www.regjeringen.no/no/aktuelt/exclusions-from-the-government-pension-f/id419804/" xr:uid="{6A5D00ED-A5AF-4248-A70D-29EC3BD70314}"/>
    <hyperlink ref="A56" r:id="rId99" display="safari-reader://www.nbim.no/en/the-fund/news-list/2016/additional-coal-exclusions-from-the-government-pension-fund-global/" xr:uid="{70D557A8-BBD3-2948-A4FC-4EC3159B3435}"/>
    <hyperlink ref="A57" r:id="rId100" display="safari-reader://www.nbim.no/en/the-fund/news-list/2016/first-coal-exclusions-from-the-government-pension-fund-global/" xr:uid="{7C438B49-3FDA-8C43-A110-17F63C55E246}"/>
    <hyperlink ref="A115" r:id="rId101" display="safari-reader://www.nbim.no/en/the-fund/news-list/2021/decisions-on-exclusion/" xr:uid="{D8006ABA-4191-C149-BC42-4AAFB547CAAD}"/>
    <hyperlink ref="A58" r:id="rId102" display="safari-reader://www.nbim.no/en/the-fund/news-list/2016/first-coal-exclusions-from-the-government-pension-fund-global/" xr:uid="{A78A1667-538E-6C45-8D5A-194170BC4BBB}"/>
    <hyperlink ref="A59" r:id="rId103" display="safari-reader://www.nbim.no/en/the-fund/news-list/2017/third-tranche-of-coal-exclusions-from-the-government-pension-fund-global/" xr:uid="{A84F57CD-8F2C-8B46-BF23-7CE79FA67414}"/>
    <hyperlink ref="A60" r:id="rId104" display="safari-reader://www.nbim.no/en/the-fund/news-list/2018/decisions-on-exclusion-active-ownership-and-observation/" xr:uid="{23863AB7-3412-CB4B-896B-945F208A550E}"/>
    <hyperlink ref="A61" r:id="rId105" display="safari-reader://www.nbim.no/en/the-fund/news-list/2016/first-coal-exclusions-from-the-government-pension-fund-global/" xr:uid="{DF8ECFF3-65A5-4349-B1AF-495545C6B8CC}"/>
    <hyperlink ref="A152" r:id="rId106" display="safari-reader://www.nbim.no/en/the-fund/news-list/2020/decisions-on-exclusions-and-active-ownership/" xr:uid="{95E7794D-5D0D-5449-9F2F-CEAFFE7DC38C}"/>
    <hyperlink ref="A62" r:id="rId107" display="safari-reader://www.nbim.no/en/the-fund/news-list/2017/third-tranche-of-coal-exclusions-from-the-government-pension-fund-global/" xr:uid="{22D5A111-612E-6D4A-B389-0C98CCF72128}"/>
    <hyperlink ref="A103" r:id="rId108" display="https://www.regjeringen.no/en/aktuelt/Tobacco-producers-excluded-from-Government-Pension-Fund-Global/id591449/" xr:uid="{8F85E8F6-9BBF-064A-B4AC-4641A7EEE0EC}"/>
    <hyperlink ref="A104" r:id="rId109" display="https://www.regjeringen.no/en/aktuelt/Tobacco-producers-excluded-from-Government-Pension-Fund-Global/id591449/" xr:uid="{B196BC77-C8DE-FE44-AAFE-6D0FEDEFD4C3}"/>
    <hyperlink ref="A63" r:id="rId110" display="safari-reader://www.nbim.no/en/the-fund/news-list/2016/first-coal-exclusions-from-the-government-pension-fund-global/" xr:uid="{F52ABDDB-5BE1-9948-AC78-A0A8AB35C574}"/>
    <hyperlink ref="A6" r:id="rId111" display="https://www.regjeringen.no/en/aktuelt/south-korean-producer-of-cluster-munitio/id437729/" xr:uid="{B161D66E-F2F0-4546-BBE0-43C56BA2B509}"/>
    <hyperlink ref="A130" r:id="rId112" display="safari-reader://www.nbim.no/en/the-fund/news-list/2015/decision-on-exclusion-of-companies-from-the-government-pension-fund-global/" xr:uid="{9A5B8E4B-F1EE-8F42-BCC9-461549F1D733}"/>
    <hyperlink ref="A131" r:id="rId113" display="safari-reader://www.nbim.no/en/the-fund/news-list/2015/decision-on-exclusion-of-companies-from-the-government-pension-fund-global/" xr:uid="{F57FA046-92F7-C44A-8EE2-72690E05CDA2}"/>
    <hyperlink ref="A64" r:id="rId114" display="safari-reader://www.nbim.no/en/the-fund/news-list/2016/first-coal-exclusions-from-the-government-pension-fund-global/" xr:uid="{61F18D71-ADBA-B743-ACCF-94FA84F9ACEC}"/>
    <hyperlink ref="A65" r:id="rId115" display="safari-reader://www.nbim.no/en/the-fund/news-list/2016/first-coal-exclusions-from-the-government-pension-fund-global/" xr:uid="{E65D5E00-4BC4-6F48-9005-7865747E9639}"/>
    <hyperlink ref="A66" r:id="rId116" display="safari-reader://www.nbim.no/en/the-fund/news-list/2016/first-coal-exclusions-from-the-government-pension-fund-global/" xr:uid="{64FFA097-182A-784D-8D95-D047FC352510}"/>
    <hyperlink ref="A67" r:id="rId117" display="safari-reader://www.nbim.no/en/the-fund/news-list/2020/exclusion-and-observation-of-coal-companies/" xr:uid="{87F8FC93-493F-0C4F-8720-E6F2C044CDDC}"/>
    <hyperlink ref="A92" r:id="rId118" display="https://www.regjeringen.no/no/aktuelt/exclusions-from-the-government-pension-f/id419804/" xr:uid="{F815A300-A1FA-B441-902D-2F0A2874513B}"/>
    <hyperlink ref="A68" r:id="rId119" display="safari-reader://www.nbim.no/en/the-fund/news-list/2020/exclusion-and-observation-of-coal-companies/" xr:uid="{F255BEFC-ED34-864F-A10C-9787256BF46A}"/>
    <hyperlink ref="A5" r:id="rId120" display="safari-reader://www.nbim.no/en/the-fund/news-list/2016/decision-on-exclusion-of-company-from-the-government-pension-fund-global2/" xr:uid="{965C9EFE-1A9F-E540-9A3E-5F9C0A34D84C}"/>
    <hyperlink ref="A105" r:id="rId121" display="https://www.regjeringen.no/en/aktuelt/tobacco-producers-excluded-from-the-gove/id726777/" xr:uid="{E2BC3636-9357-DF48-A852-A8B1EB7094E0}"/>
    <hyperlink ref="A69" r:id="rId122" display="safari-reader://www.nbim.no/en/the-fund/news-list/2017/third-tranche-of-coal-exclusions-from-the-government-pension-fund-global/" xr:uid="{8CAEFAE8-8CEA-7848-B0F0-D5251C7F7CAF}"/>
    <hyperlink ref="A93" r:id="rId123" display="https://www.regjeringen.no/en/aktuelt/One-producer-of-cluster-munitions-and-tw/id496485/" xr:uid="{8E034DBD-45A1-6441-B38F-55CA54B62F52}"/>
    <hyperlink ref="A106" r:id="rId124" display="https://www.regjeringen.no/en/aktuelt/one-company-excluded-from-the-government/id635913/" xr:uid="{32C84F5E-D7BC-C04A-8239-0BA66A46AC5B}"/>
    <hyperlink ref="A116" r:id="rId125" display="safari-reader://www.nbim.no/en/the-fund/news-list/2021/decisions-on-exclusions/" xr:uid="{814642D2-0633-E342-B53C-A52AD7DE27EA}"/>
    <hyperlink ref="A70" r:id="rId126" display="safari-reader://www.nbim.no/en/the-fund/news-list/2016/first-coal-exclusions-from-the-government-pension-fund-global/" xr:uid="{10AB7460-020F-3442-9D16-7FBC3FAC8C15}"/>
    <hyperlink ref="A117" r:id="rId127" display="https://www.regjeringen.no/en/aktuelt/exclusion-of-a-company-from-the-governme/id685898/" xr:uid="{276DA8A1-6188-794D-8740-01B8B5953E1B}"/>
    <hyperlink ref="A146" r:id="rId128" display="safari-reader://www.nbim.no/en/the-fund/news-list/2020/exclusion-decisions-and-decisions-to-revoke-exclusion/" xr:uid="{E3196BA2-2585-5247-A2BC-A2E9CFE27852}"/>
    <hyperlink ref="A107" r:id="rId129" display="https://www.regjeringen.no/en/aktuelt/Tobacco-producers-excluded-from-Government-Pension-Fund-Global/id591449/" xr:uid="{652726A4-D008-B340-906C-EC0509D7DE2D}"/>
    <hyperlink ref="A132" r:id="rId130" display="https://www.regjeringen.no/en/aktuelt/decisions-about-active-ownership-and-div/id742311/" xr:uid="{E60FE1C6-C6AB-854B-BB34-55C3AB6EAB01}"/>
    <hyperlink ref="A71" r:id="rId131" display="safari-reader://www.nbim.no/en/the-fund/news-list/2016/first-coal-exclusions-from-the-government-pension-fund-global/" xr:uid="{A8DC0F44-9A95-5545-A838-1995522B6058}"/>
    <hyperlink ref="A72" r:id="rId132" display="safari-reader://www.nbim.no/en/the-fund/news-list/2016/additional-coal-exclusions-from-the-government-pension-fund-global/" xr:uid="{00F97DAF-872E-6148-A1C8-66D006337807}"/>
    <hyperlink ref="A7" r:id="rId133" display="https://www.regjeringen.no/en/aktuelt/cluster-weapons-manufacturer-excluded-fr/id543105/" xr:uid="{3C7363FE-F975-2D4F-9E93-B4C82BD80073}"/>
    <hyperlink ref="A142" r:id="rId134" display="safari-reader://www.nbim.no/en/the-fund/news-list/2018/decisions-on-exclusion-and-observation-from-the-government-pension-fund-global/" xr:uid="{A6247836-C9AB-0448-8CA7-CDA6D4EC8FC9}"/>
    <hyperlink ref="A133" r:id="rId135" display="safari-reader://www.nbim.no/en/the-fund/news-list/2021/decisions-on-exclusion-and-revoking-of-exclusion/" xr:uid="{55C7BED9-211A-F24E-87FE-96B222B5F623}"/>
    <hyperlink ref="A73" r:id="rId136" display="safari-reader://www.nbim.no/en/the-fund/news-list/2016/first-coal-exclusions-from-the-government-pension-fund-global/" xr:uid="{B5F0A02D-18D6-6F40-B5F5-D820652F366A}"/>
    <hyperlink ref="A74" r:id="rId137" display="safari-reader://www.nbim.no/en/the-fund/news-list/2018/decisions-on-exclusion-active-ownership-and-observation/" xr:uid="{C57956DE-5E23-BF4F-BE8C-4A1184034FD9}"/>
    <hyperlink ref="A108" r:id="rId138" display="https://www.regjeringen.no/en/aktuelt/Tobacco-producers-excluded-from-Government-Pension-Fund-Global/id591449/" xr:uid="{0E1F8B72-4041-5E43-8612-E827FE5E4460}"/>
    <hyperlink ref="A134" r:id="rId139" display="safari-reader://www.nbim.no/en/the-fund/news-list/2020/exclusion-decisions-and-decisions-to-revoke-exclusion/" xr:uid="{06C3B775-0DD9-9D47-8822-09102FC10ACD}"/>
    <hyperlink ref="A109" r:id="rId140" display="https://www.regjeringen.no/en/aktuelt/Tobacco-producers-excluded-from-Government-Pension-Fund-Global/id591449/" xr:uid="{E6501DE6-07DB-7B4B-AD1E-184EA0562FCA}"/>
    <hyperlink ref="A135" r:id="rId141" display="https://www.regjeringen.no/en/aktuelt/new-decisions-about-the-government-pensi/id750091/" xr:uid="{B327E023-A128-BE47-B7F9-8E4B6D9687EF}"/>
    <hyperlink ref="A136" r:id="rId142" display="https://www.regjeringen.no/en/aktuelt/decisions-about-active-ownership-and-div/id742311/" xr:uid="{3D2B6D05-164F-7C43-B6FD-784CA2B81A3F}"/>
    <hyperlink ref="A75" r:id="rId143" display="safari-reader://www.nbim.no/en/the-fund/news-list/2016/first-coal-exclusions-from-the-government-pension-fund-global/" xr:uid="{9D2384FF-9B1F-1047-82FF-FC578EA285F7}"/>
    <hyperlink ref="A76" r:id="rId144" display="safari-reader://www.nbim.no/en/the-fund/news-list/2019/decisions-to-exclude-companies-from-the-government-pension-fund-global/" xr:uid="{BD7E57C9-4FFC-5045-8E80-330805CCEEE7}"/>
    <hyperlink ref="A77" r:id="rId145" display="safari-reader://www.nbim.no/en/the-fund/news-list/2016/first-coal-exclusions-from-the-government-pension-fund-global/" xr:uid="{7842050D-1E9D-DA4F-BE52-DCD78FBE7FEE}"/>
    <hyperlink ref="A137" r:id="rId146" display="https://www.regjeringen.no/en/aktuelt/decisions-about-active-ownership-and-div/id742311/" xr:uid="{A3FACC88-1457-2941-900F-8CA15023DD54}"/>
    <hyperlink ref="A78" r:id="rId147" display="safari-reader://www.nbim.no/en/the-fund/news-list/2016/first-coal-exclusions-from-the-government-pension-fund-global/" xr:uid="{4A21AC9F-710A-694D-A3C3-619B1DBE7D8E}"/>
    <hyperlink ref="A79" r:id="rId148" display="safari-reader://www.nbim.no/en/the-fund/news-list/2016/first-coal-exclusions-from-the-government-pension-fund-global/" xr:uid="{15535FFA-41A6-BD4F-8699-B17F75AFCE32}"/>
    <hyperlink ref="A138" r:id="rId149" display="safari-reader://www.nbim.no/en/the-fund/news-list/2021/decisions-on-observation-and-exclusion2/" xr:uid="{06787BA6-B7B9-5A44-9AE4-FC485F3D2D36}"/>
    <hyperlink ref="A139" r:id="rId150" display="https://www.regjeringen.no/en/aktuelt/decisions-about-active-ownership-and-div/id742311/" xr:uid="{2C5D54F4-1135-6949-A854-462E1AF192E8}"/>
    <hyperlink ref="A3" r:id="rId151" display="safari-reader://www.nbim.no/en/the-fund/news-list/2016/decision-on-exclusion-of-company-from-the-government-pension-fund-global/" xr:uid="{BEC86E83-0232-0A44-BBAF-8EF7F7E17CB1}"/>
    <hyperlink ref="A153" r:id="rId152" display="https://www.regjeringen.no/en/aktuelt/decisions-about-active-ownership-and-div/id742311/" xr:uid="{A374F0E2-6A8B-B84C-A4D9-B0B2E4947E82}"/>
  </hyperlinks>
  <pageMargins left="0.7" right="0.7" top="0.75" bottom="0.75" header="0.3" footer="0.3"/>
  <pageSetup paperSize="9" orientation="portrait" horizontalDpi="0" verticalDpi="0"/>
  <drawing r:id="rId153"/>
  <tableParts count="1">
    <tablePart r:id="rId15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9423A-92D6-F245-81A4-78F7129A6DDF}">
  <sheetPr>
    <tabColor theme="5" tint="0.79998168889431442"/>
    <pageSetUpPr fitToPage="1"/>
  </sheetPr>
  <dimension ref="A1:AC260"/>
  <sheetViews>
    <sheetView topLeftCell="A80" zoomScale="35" zoomScaleNormal="50" workbookViewId="0">
      <pane xSplit="1" topLeftCell="B1" activePane="topRight" state="frozen"/>
      <selection activeCell="A17" sqref="A17"/>
      <selection pane="topRight" activeCell="D116" sqref="C104:D116"/>
    </sheetView>
  </sheetViews>
  <sheetFormatPr baseColWidth="10" defaultColWidth="10.83203125" defaultRowHeight="16"/>
  <cols>
    <col min="1" max="1" width="50" customWidth="1"/>
    <col min="2" max="2" width="25.6640625" style="28" customWidth="1"/>
    <col min="3" max="3" width="71.1640625" customWidth="1"/>
    <col min="4" max="4" width="22.6640625" customWidth="1"/>
    <col min="5" max="5" width="16" customWidth="1"/>
    <col min="6" max="6" width="12.83203125" customWidth="1"/>
    <col min="7" max="7" width="27.5" customWidth="1"/>
    <col min="8" max="8" width="10.83203125" customWidth="1"/>
    <col min="9" max="9" width="23.83203125" customWidth="1"/>
    <col min="10" max="10" width="27.83203125" customWidth="1"/>
    <col min="11" max="11" width="15.1640625" customWidth="1"/>
    <col min="12" max="12" width="13.5" customWidth="1"/>
    <col min="13" max="13" width="24.83203125" customWidth="1"/>
    <col min="14" max="14" width="33.33203125" customWidth="1"/>
    <col min="15" max="15" width="21.6640625" customWidth="1"/>
    <col min="16" max="16" width="15.5" customWidth="1"/>
    <col min="17" max="17" width="24.1640625" customWidth="1"/>
    <col min="18" max="18" width="23.1640625" customWidth="1"/>
    <col min="19" max="19" width="25.83203125" customWidth="1"/>
    <col min="21" max="21" width="14.6640625" bestFit="1" customWidth="1"/>
  </cols>
  <sheetData>
    <row r="1" spans="1:22" ht="61" customHeight="1">
      <c r="A1" s="297" t="s">
        <v>249</v>
      </c>
      <c r="B1" s="309" t="s">
        <v>253</v>
      </c>
      <c r="C1" s="309" t="s">
        <v>3</v>
      </c>
      <c r="D1" s="75" t="s">
        <v>195</v>
      </c>
      <c r="E1" s="73" t="s">
        <v>248</v>
      </c>
      <c r="F1" s="73" t="s">
        <v>247</v>
      </c>
      <c r="G1" s="73" t="s">
        <v>265</v>
      </c>
      <c r="H1" s="73" t="s">
        <v>196</v>
      </c>
      <c r="I1" s="73" t="s">
        <v>266</v>
      </c>
      <c r="J1" s="73" t="s">
        <v>267</v>
      </c>
      <c r="K1" s="73" t="s">
        <v>236</v>
      </c>
      <c r="L1" s="73" t="s">
        <v>252</v>
      </c>
      <c r="M1" s="73" t="s">
        <v>235</v>
      </c>
      <c r="N1" s="73" t="s">
        <v>231</v>
      </c>
      <c r="O1" s="306" t="s">
        <v>239</v>
      </c>
      <c r="P1" s="308" t="s">
        <v>237</v>
      </c>
      <c r="Q1" s="73" t="s">
        <v>192</v>
      </c>
      <c r="R1" s="73" t="s">
        <v>193</v>
      </c>
      <c r="S1" s="74" t="s">
        <v>194</v>
      </c>
      <c r="V1" s="13"/>
    </row>
    <row r="2" spans="1:22">
      <c r="A2" s="161" t="s">
        <v>234</v>
      </c>
      <c r="B2" s="162" t="str">
        <f>VLOOKUP(A2,'Lista escluse'!$A$2:$F$153,3,TRUE)</f>
        <v>Product-based </v>
      </c>
      <c r="C2" s="312" t="s">
        <v>6</v>
      </c>
      <c r="D2" s="163">
        <v>42474</v>
      </c>
      <c r="E2" s="164">
        <v>2013</v>
      </c>
      <c r="F2" s="164" t="s">
        <v>209</v>
      </c>
      <c r="G2" s="165">
        <v>1081</v>
      </c>
      <c r="H2" s="166" t="str">
        <f>IF(AND(F2="USD",M2="USD"),"Yes","No")</f>
        <v>No</v>
      </c>
      <c r="I2" s="167">
        <f>G2*'Exchange Rates'!C15</f>
        <v>11.095384000000001</v>
      </c>
      <c r="J2" s="167">
        <v>8027792</v>
      </c>
      <c r="K2" s="168">
        <f t="shared" ref="K2:K33" si="0">_xlfn.CEILING.MATH(J2/I2)</f>
        <v>723526</v>
      </c>
      <c r="L2" s="169"/>
      <c r="M2" s="170" t="s">
        <v>209</v>
      </c>
      <c r="N2" s="171" t="s">
        <v>232</v>
      </c>
      <c r="O2" s="307">
        <v>520</v>
      </c>
      <c r="P2" s="167">
        <f>O2*'Exchange Rates'!L15</f>
        <v>4.4985200000000001</v>
      </c>
      <c r="Q2" s="172">
        <f t="shared" ref="Q2:Q33" si="1">K2</f>
        <v>723526</v>
      </c>
      <c r="R2" s="173">
        <f t="shared" ref="R2:R33" si="2">Q2*P2</f>
        <v>3254796.1815200001</v>
      </c>
      <c r="S2" s="174">
        <f>R2-J2</f>
        <v>-4772995.8184799999</v>
      </c>
      <c r="T2" s="29"/>
    </row>
    <row r="3" spans="1:22">
      <c r="A3" s="175" t="e" vm="1">
        <v>#VALUE!</v>
      </c>
      <c r="B3" s="190" t="s">
        <v>5</v>
      </c>
      <c r="C3" s="310" t="s">
        <v>6</v>
      </c>
      <c r="D3" s="49">
        <v>42474</v>
      </c>
      <c r="E3" s="33">
        <v>2013</v>
      </c>
      <c r="F3" s="33" t="s">
        <v>196</v>
      </c>
      <c r="G3" s="34">
        <v>49.98</v>
      </c>
      <c r="H3" s="35" t="str">
        <f>IF(AND(F3="USD",M3="USD"),"Yes","No")</f>
        <v>Yes</v>
      </c>
      <c r="I3" s="36">
        <f>IF(H3="Yes",G3," ")</f>
        <v>49.98</v>
      </c>
      <c r="J3" s="36">
        <v>16227959</v>
      </c>
      <c r="K3" s="37">
        <f t="shared" si="0"/>
        <v>324690</v>
      </c>
      <c r="L3" s="158"/>
      <c r="M3" s="38" t="str" cm="1">
        <f t="array" ref="M3">_FV(A3,"Valuta")</f>
        <v>USD</v>
      </c>
      <c r="N3" s="39" t="str" cm="1">
        <f t="array" ref="N3">_FV(A3,"Exchange")</f>
        <v>New York Stock Exchange</v>
      </c>
      <c r="O3" s="40" cm="1">
        <f t="array" ref="O3">_FV(A3,"Prezzo")</f>
        <v>61.3</v>
      </c>
      <c r="P3" s="36">
        <f>IF(M3="USD",O3," ")</f>
        <v>61.3</v>
      </c>
      <c r="Q3" s="41">
        <f t="shared" si="1"/>
        <v>324690</v>
      </c>
      <c r="R3" s="42">
        <f t="shared" si="2"/>
        <v>19903497</v>
      </c>
      <c r="S3" s="174">
        <f t="shared" ref="S3:S66" si="3">R3-J3</f>
        <v>3675538</v>
      </c>
      <c r="T3" s="29"/>
    </row>
    <row r="4" spans="1:22">
      <c r="A4" s="175" t="e" vm="2">
        <v>#VALUE!</v>
      </c>
      <c r="B4" s="188" t="s">
        <v>5</v>
      </c>
      <c r="C4" s="312" t="s">
        <v>6</v>
      </c>
      <c r="D4" s="176">
        <v>42474</v>
      </c>
      <c r="E4" s="177">
        <v>2013</v>
      </c>
      <c r="F4" s="177" t="s">
        <v>202</v>
      </c>
      <c r="G4" s="178">
        <v>22.79</v>
      </c>
      <c r="H4" s="179" t="str">
        <f>IF(AND(F4="USD",M4="USD"),"Yes","No")</f>
        <v>No</v>
      </c>
      <c r="I4" s="180">
        <f>G4*'Exchange Rates'!C4</f>
        <v>22.132827559999999</v>
      </c>
      <c r="J4" s="180">
        <v>11113849</v>
      </c>
      <c r="K4" s="181">
        <f t="shared" si="0"/>
        <v>502144</v>
      </c>
      <c r="L4" s="159"/>
      <c r="M4" s="182" t="str" cm="1">
        <f t="array" ref="M4">_FV(A4,"Valuta")</f>
        <v>CAD</v>
      </c>
      <c r="N4" s="183" t="str" cm="1">
        <f t="array" ref="N4">_FV(A4,"Exchange")</f>
        <v>Toronto Stock Exchange</v>
      </c>
      <c r="O4" s="184" cm="1">
        <f t="array" ref="O4">_FV(A4,"Prezzo")</f>
        <v>26.1</v>
      </c>
      <c r="P4" s="180">
        <f>O4*exchange_rates[[#This Row],[Today]]</f>
        <v>20.535480000000003</v>
      </c>
      <c r="Q4" s="185">
        <f t="shared" si="1"/>
        <v>502144</v>
      </c>
      <c r="R4" s="186">
        <f t="shared" si="2"/>
        <v>10311768.069120001</v>
      </c>
      <c r="S4" s="174">
        <f t="shared" si="3"/>
        <v>-802080.93087999895</v>
      </c>
      <c r="T4" s="29"/>
    </row>
    <row r="5" spans="1:22">
      <c r="A5" s="175" t="e" vm="3">
        <v>#VALUE!</v>
      </c>
      <c r="B5" s="190" t="s">
        <v>5</v>
      </c>
      <c r="C5" s="310" t="s">
        <v>6</v>
      </c>
      <c r="D5" s="49">
        <v>42474</v>
      </c>
      <c r="E5" s="33">
        <v>2013</v>
      </c>
      <c r="F5" s="33" t="s">
        <v>201</v>
      </c>
      <c r="G5" s="34">
        <v>3.88</v>
      </c>
      <c r="H5" s="35" t="str">
        <f>IF(AND(F5="USD",M5="USD"),"Yes","No")</f>
        <v>No</v>
      </c>
      <c r="I5" s="36">
        <f>G5*'Exchange Rates'!C11</f>
        <v>0.50021347999999999</v>
      </c>
      <c r="J5" s="36">
        <v>5628146</v>
      </c>
      <c r="K5" s="37">
        <f t="shared" si="0"/>
        <v>11251489</v>
      </c>
      <c r="L5" s="158"/>
      <c r="M5" s="38" t="str" cm="1">
        <f t="array" ref="M5">_FV(A5,"Valuta")</f>
        <v>USD</v>
      </c>
      <c r="N5" s="39" t="str" cm="1">
        <f t="array" ref="N5">_FV(A5,"Exchange")</f>
        <v>OTC Markets</v>
      </c>
      <c r="O5" s="40" cm="1">
        <f t="array" ref="O5">_FV(A5,"Prezzo")</f>
        <v>11.63</v>
      </c>
      <c r="P5" s="36">
        <f>IF(M5="USD",O5," ")</f>
        <v>11.63</v>
      </c>
      <c r="Q5" s="41">
        <f t="shared" si="1"/>
        <v>11251489</v>
      </c>
      <c r="R5" s="42">
        <f t="shared" si="2"/>
        <v>130854817.07000001</v>
      </c>
      <c r="S5" s="174">
        <f t="shared" si="3"/>
        <v>125226671.07000001</v>
      </c>
      <c r="T5" s="29"/>
    </row>
    <row r="6" spans="1:22">
      <c r="A6" s="175" t="e" vm="4">
        <v>#VALUE!</v>
      </c>
      <c r="B6" s="188" t="s">
        <v>5</v>
      </c>
      <c r="C6" s="312" t="s">
        <v>6</v>
      </c>
      <c r="D6" s="176">
        <v>42474</v>
      </c>
      <c r="E6" s="177">
        <v>2013</v>
      </c>
      <c r="F6" s="177" t="s">
        <v>203</v>
      </c>
      <c r="G6" s="178">
        <v>247.45</v>
      </c>
      <c r="H6" s="179" t="str">
        <f>IF(AND(F6="USD",M6="USD"),"Yes","No")</f>
        <v>No</v>
      </c>
      <c r="I6" s="180">
        <f>G6*'Exchange Rates'!C14</f>
        <v>4.2474792499999996</v>
      </c>
      <c r="J6" s="180">
        <v>17724886</v>
      </c>
      <c r="K6" s="181">
        <f t="shared" si="0"/>
        <v>4173037</v>
      </c>
      <c r="L6" s="159"/>
      <c r="M6" s="182" t="str" cm="1">
        <f t="array" ref="M6">_FV(A6,"Valuta")</f>
        <v>INR</v>
      </c>
      <c r="N6" s="183" t="str" cm="1">
        <f t="array" ref="N6">_FV(A6,"Exchange")</f>
        <v>National Stock Exchange of India</v>
      </c>
      <c r="O6" s="187" cm="1">
        <f t="array" ref="O6">_FV(A6,"Prezzo")</f>
        <v>161.19999999999999</v>
      </c>
      <c r="P6" s="180">
        <f>O6*'Exchange Rates'!L14</f>
        <v>2.1471839999999998</v>
      </c>
      <c r="Q6" s="185">
        <f t="shared" si="1"/>
        <v>4173037</v>
      </c>
      <c r="R6" s="186">
        <f t="shared" si="2"/>
        <v>8960278.2778079994</v>
      </c>
      <c r="S6" s="174">
        <f t="shared" si="3"/>
        <v>-8764607.7221920006</v>
      </c>
      <c r="T6" s="29"/>
    </row>
    <row r="7" spans="1:22">
      <c r="A7" s="175" t="e" vm="5">
        <v>#VALUE!</v>
      </c>
      <c r="B7" s="190" t="s">
        <v>5</v>
      </c>
      <c r="C7" s="310" t="s">
        <v>6</v>
      </c>
      <c r="D7" s="49">
        <v>42474</v>
      </c>
      <c r="E7" s="33">
        <v>2013</v>
      </c>
      <c r="F7" s="33" t="s">
        <v>196</v>
      </c>
      <c r="G7" s="34">
        <v>45.34</v>
      </c>
      <c r="H7" s="35" t="s">
        <v>245</v>
      </c>
      <c r="I7" s="36">
        <v>45.34</v>
      </c>
      <c r="J7" s="36">
        <v>50677192</v>
      </c>
      <c r="K7" s="37">
        <f t="shared" si="0"/>
        <v>1117715</v>
      </c>
      <c r="L7" s="158"/>
      <c r="M7" s="38" t="str" cm="1">
        <f t="array" ref="M7">_FV(A7,"Valuta")</f>
        <v>USD</v>
      </c>
      <c r="N7" s="39" t="str" cm="1">
        <f t="array" ref="N7">_FV(A7,"Exchange")</f>
        <v>New York Stock Exchange</v>
      </c>
      <c r="O7" s="40" cm="1">
        <f t="array" ref="O7">_FV(A7,"Prezzo")</f>
        <v>32.130000000000003</v>
      </c>
      <c r="P7" s="36">
        <f>O7</f>
        <v>32.130000000000003</v>
      </c>
      <c r="Q7" s="41">
        <f t="shared" si="1"/>
        <v>1117715</v>
      </c>
      <c r="R7" s="42">
        <f t="shared" si="2"/>
        <v>35912182.950000003</v>
      </c>
      <c r="S7" s="174">
        <f t="shared" si="3"/>
        <v>-14765009.049999997</v>
      </c>
      <c r="T7" s="29"/>
    </row>
    <row r="8" spans="1:22">
      <c r="A8" s="175" t="e" vm="6">
        <v>#VALUE!</v>
      </c>
      <c r="B8" s="188" t="s">
        <v>5</v>
      </c>
      <c r="C8" s="312" t="s">
        <v>6</v>
      </c>
      <c r="D8" s="176">
        <v>42474</v>
      </c>
      <c r="E8" s="177">
        <v>2013</v>
      </c>
      <c r="F8" s="177" t="s">
        <v>211</v>
      </c>
      <c r="G8" s="178">
        <v>14986</v>
      </c>
      <c r="H8" s="179" t="str">
        <f t="shared" ref="H8:H17" si="4">IF(AND(F8="USD",M8="USD"),"Yes","No")</f>
        <v>No</v>
      </c>
      <c r="I8" s="180">
        <f>G8*'Exchange Rates'!C25</f>
        <v>1424.6081236</v>
      </c>
      <c r="J8" s="180">
        <v>13901741</v>
      </c>
      <c r="K8" s="181">
        <f t="shared" si="0"/>
        <v>9759</v>
      </c>
      <c r="L8" s="159"/>
      <c r="M8" s="182" t="s">
        <v>211</v>
      </c>
      <c r="N8" s="183" t="str" cm="1">
        <f t="array" ref="N8">_FV(A8,"Exchange")</f>
        <v>Johannesburg Stock Exchange</v>
      </c>
      <c r="O8" s="189" cm="1">
        <f t="array" ref="O8">_FV(A8,"Prezzo")</f>
        <v>19450</v>
      </c>
      <c r="P8" s="180">
        <f>O8*'Exchange Rates'!L25</f>
        <v>1283.5054999999998</v>
      </c>
      <c r="Q8" s="185">
        <f t="shared" si="1"/>
        <v>9759</v>
      </c>
      <c r="R8" s="186">
        <f t="shared" si="2"/>
        <v>12525730.174499998</v>
      </c>
      <c r="S8" s="174">
        <f t="shared" si="3"/>
        <v>-1376010.8255000021</v>
      </c>
      <c r="T8" s="29"/>
    </row>
    <row r="9" spans="1:22">
      <c r="A9" s="175" t="e" vm="7">
        <v>#VALUE!</v>
      </c>
      <c r="B9" s="313" t="s">
        <v>5</v>
      </c>
      <c r="C9" s="310" t="s">
        <v>6</v>
      </c>
      <c r="D9" s="49">
        <v>42474</v>
      </c>
      <c r="E9" s="33">
        <v>2013</v>
      </c>
      <c r="F9" s="33" t="s">
        <v>203</v>
      </c>
      <c r="G9" s="34">
        <v>115</v>
      </c>
      <c r="H9" s="35" t="str">
        <f t="shared" si="4"/>
        <v>No</v>
      </c>
      <c r="I9" s="36">
        <f>G9*'Exchange Rates'!C14</f>
        <v>1.973975</v>
      </c>
      <c r="J9" s="36">
        <v>2692564</v>
      </c>
      <c r="K9" s="37">
        <f t="shared" si="0"/>
        <v>1364032</v>
      </c>
      <c r="L9" s="158"/>
      <c r="M9" s="38" t="str" cm="1">
        <f t="array" ref="M9">_FV(A9,"Valuta")</f>
        <v>INR</v>
      </c>
      <c r="N9" s="39" t="str" cm="1">
        <f t="array" ref="N9">_FV(A9,"Exchange")</f>
        <v>National Stock Exchange of India</v>
      </c>
      <c r="O9" s="46" cm="1">
        <f t="array" ref="O9">_FV(A9,"Prezzo")</f>
        <v>136.4</v>
      </c>
      <c r="P9" s="36">
        <f>O9*'Exchange Rates'!L14</f>
        <v>1.816848</v>
      </c>
      <c r="Q9" s="41">
        <f t="shared" si="1"/>
        <v>1364032</v>
      </c>
      <c r="R9" s="42">
        <f t="shared" si="2"/>
        <v>2478238.8111359999</v>
      </c>
      <c r="S9" s="174">
        <f t="shared" si="3"/>
        <v>-214325.18886400014</v>
      </c>
      <c r="T9" s="29"/>
    </row>
    <row r="10" spans="1:22">
      <c r="A10" s="175" t="e" vm="8">
        <v>#VALUE!</v>
      </c>
      <c r="B10" s="188" t="s">
        <v>5</v>
      </c>
      <c r="C10" s="312" t="s">
        <v>6</v>
      </c>
      <c r="D10" s="176">
        <v>42725</v>
      </c>
      <c r="E10" s="177">
        <v>2013</v>
      </c>
      <c r="F10" s="177" t="s">
        <v>216</v>
      </c>
      <c r="G10" s="178">
        <v>43.72</v>
      </c>
      <c r="H10" s="179" t="str">
        <f t="shared" si="4"/>
        <v>No</v>
      </c>
      <c r="I10" s="180">
        <f>G10*'Exchange Rates'!C18</f>
        <v>13.843894280000001</v>
      </c>
      <c r="J10" s="180">
        <v>11141761</v>
      </c>
      <c r="K10" s="181">
        <f t="shared" si="0"/>
        <v>804815</v>
      </c>
      <c r="L10" s="159"/>
      <c r="M10" s="182" t="str" cm="1">
        <f t="array" ref="M10">_FV(A10,"Valuta")</f>
        <v>PLN</v>
      </c>
      <c r="N10" s="183" t="str" cm="1">
        <f t="array" ref="N10">_FV(A10,"Exchange")</f>
        <v>Warsaw Stock Exchange</v>
      </c>
      <c r="O10" s="191" cm="1">
        <f t="array" ref="O10">_FV(A10,"Prezzo")</f>
        <v>41.85</v>
      </c>
      <c r="P10" s="180">
        <f>O10*'Exchange Rates'!L18</f>
        <v>10.165365000000001</v>
      </c>
      <c r="Q10" s="185">
        <f t="shared" si="1"/>
        <v>804815</v>
      </c>
      <c r="R10" s="186">
        <f t="shared" si="2"/>
        <v>8181238.2324750014</v>
      </c>
      <c r="S10" s="174">
        <f t="shared" si="3"/>
        <v>-2960522.7675249986</v>
      </c>
      <c r="T10" s="29"/>
    </row>
    <row r="11" spans="1:22">
      <c r="A11" s="175" t="e" vm="9">
        <v>#VALUE!</v>
      </c>
      <c r="B11" s="190" t="s">
        <v>5</v>
      </c>
      <c r="C11" s="310" t="s">
        <v>6</v>
      </c>
      <c r="D11" s="49">
        <v>42474</v>
      </c>
      <c r="E11" s="33">
        <v>2013</v>
      </c>
      <c r="F11" s="33" t="s">
        <v>196</v>
      </c>
      <c r="G11" s="34">
        <v>37.96</v>
      </c>
      <c r="H11" s="35" t="str">
        <f t="shared" si="4"/>
        <v>Yes</v>
      </c>
      <c r="I11" s="36">
        <f>IF(H11="Yes",G11," ")</f>
        <v>37.96</v>
      </c>
      <c r="J11" s="36">
        <v>11767249</v>
      </c>
      <c r="K11" s="37">
        <f t="shared" si="0"/>
        <v>309991</v>
      </c>
      <c r="L11" s="158"/>
      <c r="M11" s="38" t="str" cm="1">
        <f t="array" ref="M11">_FV(A11,"Valuta")</f>
        <v>USD</v>
      </c>
      <c r="N11" s="39" t="str" cm="1">
        <f t="array" ref="N11">_FV(A11,"Exchange")</f>
        <v>Nasdaq Stock Market</v>
      </c>
      <c r="O11" s="40" cm="1">
        <f t="array" ref="O11">_FV(A11,"Prezzo")</f>
        <v>72.459999999999994</v>
      </c>
      <c r="P11" s="36">
        <f>IF(M11="USD",O11," ")</f>
        <v>72.459999999999994</v>
      </c>
      <c r="Q11" s="41">
        <f t="shared" si="1"/>
        <v>309991</v>
      </c>
      <c r="R11" s="42">
        <f t="shared" si="2"/>
        <v>22461947.859999999</v>
      </c>
      <c r="S11" s="174">
        <f t="shared" si="3"/>
        <v>10694698.859999999</v>
      </c>
      <c r="T11" s="29"/>
    </row>
    <row r="12" spans="1:22">
      <c r="A12" s="175" t="e" vm="10">
        <v>#VALUE!</v>
      </c>
      <c r="B12" s="188" t="s">
        <v>5</v>
      </c>
      <c r="C12" s="312" t="s">
        <v>6</v>
      </c>
      <c r="D12" s="176">
        <v>42474</v>
      </c>
      <c r="E12" s="177">
        <v>2013</v>
      </c>
      <c r="F12" s="177" t="s">
        <v>203</v>
      </c>
      <c r="G12" s="178">
        <v>105.38</v>
      </c>
      <c r="H12" s="179" t="str">
        <f t="shared" si="4"/>
        <v>No</v>
      </c>
      <c r="I12" s="180">
        <f>G12*'Exchange Rates'!C14</f>
        <v>1.8088476999999998</v>
      </c>
      <c r="J12" s="180">
        <v>69727416</v>
      </c>
      <c r="K12" s="181">
        <f t="shared" si="0"/>
        <v>38547976</v>
      </c>
      <c r="L12" s="159"/>
      <c r="M12" s="182" t="str" cm="1">
        <f t="array" ref="M12">_FV(A12,"Valuta")</f>
        <v>INR</v>
      </c>
      <c r="N12" s="183" t="str" cm="1">
        <f t="array" ref="N12">_FV(A12,"Exchange")</f>
        <v>National Stock Exchange of India</v>
      </c>
      <c r="O12" s="187" cm="1">
        <f t="array" ref="O12">_FV(A12,"Prezzo")</f>
        <v>131.94999999999999</v>
      </c>
      <c r="P12" s="180">
        <f>O12*'Exchange Rates'!L14</f>
        <v>1.757574</v>
      </c>
      <c r="Q12" s="185">
        <f t="shared" si="1"/>
        <v>38547976</v>
      </c>
      <c r="R12" s="186">
        <f t="shared" si="2"/>
        <v>67750920.370223999</v>
      </c>
      <c r="S12" s="174">
        <f t="shared" si="3"/>
        <v>-1976495.629776001</v>
      </c>
      <c r="T12" s="29"/>
    </row>
    <row r="13" spans="1:22">
      <c r="A13" s="175" t="e" vm="11">
        <v>#VALUE!</v>
      </c>
      <c r="B13" s="190" t="s">
        <v>5</v>
      </c>
      <c r="C13" s="310" t="s">
        <v>6</v>
      </c>
      <c r="D13" s="49">
        <v>42474</v>
      </c>
      <c r="E13" s="33">
        <v>2013</v>
      </c>
      <c r="F13" s="33" t="s">
        <v>196</v>
      </c>
      <c r="G13" s="34">
        <v>24.65</v>
      </c>
      <c r="H13" s="35" t="str">
        <f t="shared" si="4"/>
        <v>Yes</v>
      </c>
      <c r="I13" s="36">
        <f>IF(H13="Yes",G13," ")</f>
        <v>24.65</v>
      </c>
      <c r="J13" s="36">
        <v>16614073</v>
      </c>
      <c r="K13" s="37">
        <f t="shared" si="0"/>
        <v>673999</v>
      </c>
      <c r="L13" s="158"/>
      <c r="M13" s="38" t="str" cm="1">
        <f t="array" ref="M13">_FV(A13,"Valuta")</f>
        <v>USD</v>
      </c>
      <c r="N13" s="39" t="str" cm="1">
        <f t="array" ref="N13">_FV(A13,"Exchange")</f>
        <v>New York Stock Exchange</v>
      </c>
      <c r="O13" s="40" cm="1">
        <f t="array" ref="O13">_FV(A13,"Prezzo")</f>
        <v>44.7</v>
      </c>
      <c r="P13" s="36">
        <f>IF(M13="USD",O13," ")</f>
        <v>44.7</v>
      </c>
      <c r="Q13" s="41">
        <f t="shared" si="1"/>
        <v>673999</v>
      </c>
      <c r="R13" s="42">
        <f t="shared" si="2"/>
        <v>30127755.300000001</v>
      </c>
      <c r="S13" s="174">
        <f t="shared" si="3"/>
        <v>13513682.300000001</v>
      </c>
      <c r="T13" s="29"/>
    </row>
    <row r="14" spans="1:22">
      <c r="A14" s="175" t="e" vm="12">
        <v>#VALUE!</v>
      </c>
      <c r="B14" s="188" t="s">
        <v>5</v>
      </c>
      <c r="C14" s="312" t="s">
        <v>6</v>
      </c>
      <c r="D14" s="176">
        <v>42474</v>
      </c>
      <c r="E14" s="177">
        <v>2013</v>
      </c>
      <c r="F14" s="177" t="s">
        <v>203</v>
      </c>
      <c r="G14" s="178">
        <v>327.39999999999998</v>
      </c>
      <c r="H14" s="179" t="str">
        <f t="shared" si="4"/>
        <v>No</v>
      </c>
      <c r="I14" s="180">
        <f>G14*'Exchange Rates'!C14</f>
        <v>5.619821</v>
      </c>
      <c r="J14" s="180">
        <v>12932276</v>
      </c>
      <c r="K14" s="181">
        <f t="shared" si="0"/>
        <v>2301191</v>
      </c>
      <c r="L14" s="159"/>
      <c r="M14" s="182" t="str" cm="1">
        <f t="array" ref="M14">_FV(A14,"Valuta")</f>
        <v>INR</v>
      </c>
      <c r="N14" s="183" t="str" cm="1">
        <f t="array" ref="N14">_FV(A14,"Exchange")</f>
        <v>Bombay Stock Exchange</v>
      </c>
      <c r="O14" s="187" cm="1">
        <f t="array" ref="O14">_FV(A14,"Prezzo")</f>
        <v>112.85</v>
      </c>
      <c r="P14" s="180">
        <f>O14*'Exchange Rates'!L14</f>
        <v>1.5031619999999999</v>
      </c>
      <c r="Q14" s="185">
        <f t="shared" si="1"/>
        <v>2301191</v>
      </c>
      <c r="R14" s="186">
        <f t="shared" si="2"/>
        <v>3459062.8659419999</v>
      </c>
      <c r="S14" s="174">
        <f t="shared" si="3"/>
        <v>-9473213.1340580005</v>
      </c>
      <c r="T14" s="29"/>
    </row>
    <row r="15" spans="1:22">
      <c r="A15" s="175" t="e" vm="13">
        <v>#VALUE!</v>
      </c>
      <c r="B15" s="190" t="s">
        <v>5</v>
      </c>
      <c r="C15" s="310" t="s">
        <v>6</v>
      </c>
      <c r="D15" s="49">
        <v>42474</v>
      </c>
      <c r="E15" s="33">
        <v>2013</v>
      </c>
      <c r="F15" s="33" t="s">
        <v>203</v>
      </c>
      <c r="G15" s="34">
        <v>68.3</v>
      </c>
      <c r="H15" s="35" t="str">
        <f t="shared" si="4"/>
        <v>No</v>
      </c>
      <c r="I15" s="36">
        <f>G15*'Exchange Rates'!C14</f>
        <v>1.1723694999999998</v>
      </c>
      <c r="J15" s="36">
        <v>7209422</v>
      </c>
      <c r="K15" s="37">
        <f t="shared" si="0"/>
        <v>6149446</v>
      </c>
      <c r="L15" s="158"/>
      <c r="M15" s="38" t="str" cm="1">
        <f t="array" ref="M15">_FV(A15,"Valuta")</f>
        <v>INR</v>
      </c>
      <c r="N15" s="39" t="str" cm="1">
        <f t="array" ref="N15">_FV(A15,"Exchange")</f>
        <v>Bombay Stock Exchange</v>
      </c>
      <c r="O15" s="46" cm="1">
        <f t="array" ref="O15">_FV(A15,"Prezzo")</f>
        <v>225</v>
      </c>
      <c r="P15" s="36">
        <f>O15*'Exchange Rates'!L14</f>
        <v>2.9969999999999999</v>
      </c>
      <c r="Q15" s="41">
        <f t="shared" si="1"/>
        <v>6149446</v>
      </c>
      <c r="R15" s="42">
        <f t="shared" si="2"/>
        <v>18429889.662</v>
      </c>
      <c r="S15" s="174">
        <f t="shared" si="3"/>
        <v>11220467.662</v>
      </c>
      <c r="T15" s="29"/>
    </row>
    <row r="16" spans="1:22">
      <c r="A16" s="175" t="e" vm="14">
        <v>#VALUE!</v>
      </c>
      <c r="B16" s="188" t="s">
        <v>5</v>
      </c>
      <c r="C16" s="312" t="s">
        <v>6</v>
      </c>
      <c r="D16" s="176">
        <v>42474</v>
      </c>
      <c r="E16" s="177">
        <v>2013</v>
      </c>
      <c r="F16" s="177" t="s">
        <v>197</v>
      </c>
      <c r="G16" s="178">
        <v>2.84</v>
      </c>
      <c r="H16" s="179" t="str">
        <f t="shared" si="4"/>
        <v>No</v>
      </c>
      <c r="I16" s="180">
        <f>G16*'Exchange Rates'!C2</f>
        <v>2.7488785999999998</v>
      </c>
      <c r="J16" s="180">
        <v>21453032</v>
      </c>
      <c r="K16" s="181">
        <f t="shared" si="0"/>
        <v>7804285</v>
      </c>
      <c r="L16" s="159"/>
      <c r="M16" s="182" t="str" cm="1">
        <f t="array" ref="M16">_FV(A16,"Valuta")</f>
        <v>AUD</v>
      </c>
      <c r="N16" s="183" t="str" cm="1">
        <f t="array" ref="N16">_FV(A16,"Exchange")</f>
        <v>Australian Securities Exchange</v>
      </c>
      <c r="O16" s="192" cm="1">
        <f t="array" ref="O16">_FV(A16,"Prezzo")</f>
        <v>3.17</v>
      </c>
      <c r="P16" s="180">
        <f>O16*'Exchange Rates'!L2</f>
        <v>2.2925439999999999</v>
      </c>
      <c r="Q16" s="185">
        <f t="shared" si="1"/>
        <v>7804285</v>
      </c>
      <c r="R16" s="186">
        <f t="shared" si="2"/>
        <v>17891666.75104</v>
      </c>
      <c r="S16" s="174">
        <f t="shared" si="3"/>
        <v>-3561365.2489599995</v>
      </c>
      <c r="T16" s="29"/>
    </row>
    <row r="17" spans="1:20">
      <c r="A17" s="175" t="e" vm="15">
        <v>#VALUE!</v>
      </c>
      <c r="B17" s="190" t="s">
        <v>5</v>
      </c>
      <c r="C17" s="310" t="s">
        <v>6</v>
      </c>
      <c r="D17" s="49">
        <v>42474</v>
      </c>
      <c r="E17" s="33">
        <v>2013</v>
      </c>
      <c r="F17" s="33" t="s">
        <v>196</v>
      </c>
      <c r="G17" s="34">
        <v>28.91</v>
      </c>
      <c r="H17" s="35" t="str">
        <f t="shared" si="4"/>
        <v>Yes</v>
      </c>
      <c r="I17" s="36">
        <f>IF(H17="Yes",G17," ")</f>
        <v>28.91</v>
      </c>
      <c r="J17" s="36">
        <v>57452938</v>
      </c>
      <c r="K17" s="37">
        <f t="shared" si="0"/>
        <v>1987304</v>
      </c>
      <c r="L17" s="158"/>
      <c r="M17" s="38" t="str" cm="1">
        <f t="array" ref="M17">_FV(A17,"Valuta")</f>
        <v>USD</v>
      </c>
      <c r="N17" s="39" t="str" cm="1">
        <f t="array" ref="N17">_FV(A17,"Exchange")</f>
        <v>Nasdaq Stock Market</v>
      </c>
      <c r="O17" s="40" cm="1">
        <f t="array" ref="O17">_FV(A17,"Prezzo")</f>
        <v>66</v>
      </c>
      <c r="P17" s="36">
        <f>IF(M17="USD",O17," ")</f>
        <v>66</v>
      </c>
      <c r="Q17" s="41">
        <f t="shared" si="1"/>
        <v>1987304</v>
      </c>
      <c r="R17" s="42">
        <f t="shared" si="2"/>
        <v>131162064</v>
      </c>
      <c r="S17" s="174">
        <f t="shared" si="3"/>
        <v>73709126</v>
      </c>
      <c r="T17" s="29"/>
    </row>
    <row r="18" spans="1:20">
      <c r="A18" s="175" t="s">
        <v>58</v>
      </c>
      <c r="B18" s="188" t="s">
        <v>5</v>
      </c>
      <c r="C18" s="312" t="s">
        <v>6</v>
      </c>
      <c r="D18" s="176">
        <v>42725</v>
      </c>
      <c r="E18" s="177">
        <v>2014</v>
      </c>
      <c r="F18" s="177" t="s">
        <v>243</v>
      </c>
      <c r="G18" s="178">
        <v>15.5</v>
      </c>
      <c r="H18" s="179" t="s">
        <v>240</v>
      </c>
      <c r="I18" s="180">
        <f>G18*'Exchange Rates'!D19</f>
        <v>0.34916849999999999</v>
      </c>
      <c r="J18" s="180">
        <v>14796590</v>
      </c>
      <c r="K18" s="181">
        <f t="shared" si="0"/>
        <v>42376647</v>
      </c>
      <c r="L18" s="159"/>
      <c r="M18" s="182" t="s">
        <v>243</v>
      </c>
      <c r="N18" s="183" t="s">
        <v>244</v>
      </c>
      <c r="O18" s="290">
        <v>8.3000000000000007</v>
      </c>
      <c r="P18" s="180">
        <f>O18*'Exchange Rates'!L19</f>
        <v>0.16160100000000002</v>
      </c>
      <c r="Q18" s="185">
        <f t="shared" si="1"/>
        <v>42376647</v>
      </c>
      <c r="R18" s="186">
        <f t="shared" si="2"/>
        <v>6848108.5318470011</v>
      </c>
      <c r="S18" s="174">
        <f t="shared" si="3"/>
        <v>-7948481.4681529989</v>
      </c>
      <c r="T18" s="29"/>
    </row>
    <row r="19" spans="1:20">
      <c r="A19" s="175" t="s">
        <v>149</v>
      </c>
      <c r="B19" s="190" t="s">
        <v>5</v>
      </c>
      <c r="C19" s="310" t="s">
        <v>6</v>
      </c>
      <c r="D19" s="49">
        <v>42801</v>
      </c>
      <c r="E19" s="33">
        <v>2014</v>
      </c>
      <c r="F19" s="33" t="s">
        <v>212</v>
      </c>
      <c r="G19" s="34">
        <v>10.23</v>
      </c>
      <c r="H19" s="35" t="s">
        <v>240</v>
      </c>
      <c r="I19" s="36">
        <f>G19*'Exchange Rates'!G6</f>
        <v>1.5728829600000001</v>
      </c>
      <c r="J19" s="36">
        <v>20892095</v>
      </c>
      <c r="K19" s="37">
        <f t="shared" si="0"/>
        <v>13282677</v>
      </c>
      <c r="L19" s="158"/>
      <c r="M19" s="38" t="s">
        <v>215</v>
      </c>
      <c r="N19" s="39" t="s">
        <v>242</v>
      </c>
      <c r="O19" s="291">
        <v>10.039999999999999</v>
      </c>
      <c r="P19" s="36">
        <f>O19*'Exchange Rates'!L6</f>
        <v>1.5893319999999997</v>
      </c>
      <c r="Q19" s="41">
        <f t="shared" si="1"/>
        <v>13282677</v>
      </c>
      <c r="R19" s="42">
        <f t="shared" si="2"/>
        <v>21110583.601763997</v>
      </c>
      <c r="S19" s="174">
        <f t="shared" si="3"/>
        <v>218488.60176399723</v>
      </c>
      <c r="T19" s="29"/>
    </row>
    <row r="20" spans="1:20">
      <c r="A20" s="175" t="s">
        <v>153</v>
      </c>
      <c r="B20" s="188" t="s">
        <v>5</v>
      </c>
      <c r="C20" s="312" t="s">
        <v>6</v>
      </c>
      <c r="D20" s="176">
        <v>42474</v>
      </c>
      <c r="E20" s="177">
        <v>2014</v>
      </c>
      <c r="F20" s="177" t="s">
        <v>209</v>
      </c>
      <c r="G20" s="178">
        <v>1488</v>
      </c>
      <c r="H20" s="179" t="str">
        <f t="shared" ref="H20:H47" si="5">IF(AND(F20="USD",M20="USD"),"Yes","No")</f>
        <v>No</v>
      </c>
      <c r="I20" s="180">
        <f>G20*'Exchange Rates'!D15</f>
        <v>14.095824</v>
      </c>
      <c r="J20" s="180">
        <v>4511899</v>
      </c>
      <c r="K20" s="181">
        <f t="shared" si="0"/>
        <v>320088</v>
      </c>
      <c r="L20" s="159"/>
      <c r="M20" s="182" t="s">
        <v>209</v>
      </c>
      <c r="N20" s="183" t="s">
        <v>232</v>
      </c>
      <c r="O20" s="292">
        <v>784</v>
      </c>
      <c r="P20" s="180">
        <f>O20*'Exchange Rates'!L15</f>
        <v>6.7823840000000004</v>
      </c>
      <c r="Q20" s="185">
        <f t="shared" si="1"/>
        <v>320088</v>
      </c>
      <c r="R20" s="186">
        <f t="shared" si="2"/>
        <v>2170959.7297920003</v>
      </c>
      <c r="S20" s="174">
        <f t="shared" si="3"/>
        <v>-2340939.2702079997</v>
      </c>
      <c r="T20" s="29"/>
    </row>
    <row r="21" spans="1:20">
      <c r="A21" s="175" t="e" vm="16">
        <v>#VALUE!</v>
      </c>
      <c r="B21" s="190" t="s">
        <v>5</v>
      </c>
      <c r="C21" s="310" t="s">
        <v>6</v>
      </c>
      <c r="D21" s="49">
        <v>42474</v>
      </c>
      <c r="E21" s="33">
        <v>2014</v>
      </c>
      <c r="F21" s="33" t="s">
        <v>196</v>
      </c>
      <c r="G21" s="34">
        <v>17.97</v>
      </c>
      <c r="H21" s="35" t="str">
        <f t="shared" si="5"/>
        <v>Yes</v>
      </c>
      <c r="I21" s="36">
        <f>IF(H21="Yes",G21," ")</f>
        <v>17.97</v>
      </c>
      <c r="J21" s="36">
        <v>14104517</v>
      </c>
      <c r="K21" s="37">
        <f t="shared" si="0"/>
        <v>784893</v>
      </c>
      <c r="L21" s="193"/>
      <c r="M21" s="38" t="str" cm="1">
        <f t="array" ref="M21">_FV(A21,"Valuta")</f>
        <v>USD</v>
      </c>
      <c r="N21" s="39" t="str" cm="1">
        <f t="array" ref="N21">_FV(A21,"Exchange")</f>
        <v>OTC Markets</v>
      </c>
      <c r="O21" s="40" cm="1">
        <f t="array" ref="O21">_FV(A21,"Prezzo")</f>
        <v>13.86</v>
      </c>
      <c r="P21" s="36">
        <f>IF(M21="USD",O21," ")</f>
        <v>13.86</v>
      </c>
      <c r="Q21" s="41">
        <f t="shared" si="1"/>
        <v>784893</v>
      </c>
      <c r="R21" s="42">
        <f t="shared" si="2"/>
        <v>10878616.98</v>
      </c>
      <c r="S21" s="174">
        <f t="shared" si="3"/>
        <v>-3225900.0199999996</v>
      </c>
      <c r="T21" s="29"/>
    </row>
    <row r="22" spans="1:20">
      <c r="A22" s="175" t="e" vm="17">
        <v>#VALUE!</v>
      </c>
      <c r="B22" s="188" t="s">
        <v>5</v>
      </c>
      <c r="C22" s="312" t="s">
        <v>6</v>
      </c>
      <c r="D22" s="176">
        <v>42474</v>
      </c>
      <c r="E22" s="177">
        <v>2014</v>
      </c>
      <c r="F22" s="177" t="s">
        <v>208</v>
      </c>
      <c r="G22" s="178">
        <v>256</v>
      </c>
      <c r="H22" s="179" t="str">
        <f t="shared" si="5"/>
        <v>No</v>
      </c>
      <c r="I22" s="180">
        <f>G22*'Exchange Rates'!D5</f>
        <v>0.41753087999999999</v>
      </c>
      <c r="J22" s="180">
        <v>31838620</v>
      </c>
      <c r="K22" s="181">
        <f t="shared" si="0"/>
        <v>76254528</v>
      </c>
      <c r="L22" s="159"/>
      <c r="M22" s="182" t="str" cm="1">
        <f t="array" ref="M22">_FV(A22,"Valuta")</f>
        <v>CLP</v>
      </c>
      <c r="N22" s="183" t="str" cm="1">
        <f t="array" ref="N22">_FV(A22,"Exchange")</f>
        <v>Santiago Stock Exchange</v>
      </c>
      <c r="O22" s="194" cm="1">
        <f t="array" ref="O22">_FV(A22,"Prezzo")</f>
        <v>135.13999999999999</v>
      </c>
      <c r="P22" s="180">
        <f>O22*'Exchange Rates'!L5</f>
        <v>0.16824929999999999</v>
      </c>
      <c r="Q22" s="185">
        <f t="shared" si="1"/>
        <v>76254528</v>
      </c>
      <c r="R22" s="186">
        <f t="shared" si="2"/>
        <v>12829770.957830399</v>
      </c>
      <c r="S22" s="174">
        <f t="shared" si="3"/>
        <v>-19008849.042169601</v>
      </c>
      <c r="T22" s="29"/>
    </row>
    <row r="23" spans="1:20">
      <c r="A23" s="175" t="e" vm="18">
        <v>#VALUE!</v>
      </c>
      <c r="B23" s="190" t="s">
        <v>5</v>
      </c>
      <c r="C23" s="310" t="s">
        <v>6</v>
      </c>
      <c r="D23" s="49">
        <v>42474</v>
      </c>
      <c r="E23" s="33">
        <v>2014</v>
      </c>
      <c r="F23" s="33" t="s">
        <v>196</v>
      </c>
      <c r="G23" s="34">
        <v>45.28</v>
      </c>
      <c r="H23" s="35" t="str">
        <f t="shared" si="5"/>
        <v>Yes</v>
      </c>
      <c r="I23" s="36">
        <f>IF(H23="Yes",G23," ")</f>
        <v>45.28</v>
      </c>
      <c r="J23" s="36">
        <v>65291802</v>
      </c>
      <c r="K23" s="37">
        <f t="shared" si="0"/>
        <v>1441957</v>
      </c>
      <c r="L23" s="158"/>
      <c r="M23" s="38" t="str" cm="1">
        <f t="array" ref="M23">_FV(A23,"Valuta")</f>
        <v>USD</v>
      </c>
      <c r="N23" s="39" t="str" cm="1">
        <f t="array" ref="N23">_FV(A23,"Exchange")</f>
        <v>New York Stock Exchange</v>
      </c>
      <c r="O23" s="40" cm="1">
        <f t="array" ref="O23">_FV(A23,"Prezzo")</f>
        <v>84.67</v>
      </c>
      <c r="P23" s="36">
        <f>IF(M23="USD",O23," ")</f>
        <v>84.67</v>
      </c>
      <c r="Q23" s="41">
        <f t="shared" si="1"/>
        <v>1441957</v>
      </c>
      <c r="R23" s="42">
        <f t="shared" si="2"/>
        <v>122090499.19</v>
      </c>
      <c r="S23" s="174">
        <f t="shared" si="3"/>
        <v>56798697.189999998</v>
      </c>
      <c r="T23" s="29"/>
    </row>
    <row r="24" spans="1:20">
      <c r="A24" s="175" t="e" vm="19">
        <v>#VALUE!</v>
      </c>
      <c r="B24" s="188" t="s">
        <v>5</v>
      </c>
      <c r="C24" s="312" t="s">
        <v>6</v>
      </c>
      <c r="D24" s="176">
        <v>42474</v>
      </c>
      <c r="E24" s="177">
        <v>2014</v>
      </c>
      <c r="F24" s="177" t="s">
        <v>196</v>
      </c>
      <c r="G24" s="178">
        <v>62.81</v>
      </c>
      <c r="H24" s="179" t="str">
        <f t="shared" si="5"/>
        <v>Yes</v>
      </c>
      <c r="I24" s="180">
        <f>IF(H24="Yes",G24," ")</f>
        <v>62.81</v>
      </c>
      <c r="J24" s="180">
        <v>158287750</v>
      </c>
      <c r="K24" s="181">
        <f t="shared" si="0"/>
        <v>2520105</v>
      </c>
      <c r="L24" s="159"/>
      <c r="M24" s="182" t="str" cm="1">
        <f t="array" ref="M24">_FV(A24,"Valuta")</f>
        <v>USD</v>
      </c>
      <c r="N24" s="183" t="str" cm="1">
        <f t="array" ref="N24">_FV(A24,"Exchange")</f>
        <v>Nasdaq Stock Market</v>
      </c>
      <c r="O24" s="195" cm="1">
        <f t="array" ref="O24">_FV(A24,"Prezzo")</f>
        <v>85.71</v>
      </c>
      <c r="P24" s="180">
        <f>IF(M24="USD",O24," ")</f>
        <v>85.71</v>
      </c>
      <c r="Q24" s="185">
        <f t="shared" si="1"/>
        <v>2520105</v>
      </c>
      <c r="R24" s="186">
        <f t="shared" si="2"/>
        <v>215998199.54999998</v>
      </c>
      <c r="S24" s="174">
        <f t="shared" si="3"/>
        <v>57710449.549999982</v>
      </c>
      <c r="T24" s="29"/>
    </row>
    <row r="25" spans="1:20">
      <c r="A25" s="175" t="e" vm="20">
        <v>#VALUE!</v>
      </c>
      <c r="B25" s="190" t="s">
        <v>5</v>
      </c>
      <c r="C25" s="310" t="s">
        <v>6</v>
      </c>
      <c r="D25" s="49">
        <v>42474</v>
      </c>
      <c r="E25" s="33">
        <v>2014</v>
      </c>
      <c r="F25" s="33" t="s">
        <v>201</v>
      </c>
      <c r="G25" s="34">
        <v>10.194000000000001</v>
      </c>
      <c r="H25" s="35" t="str">
        <f t="shared" si="5"/>
        <v>No</v>
      </c>
      <c r="I25" s="36">
        <f>G25*'Exchange Rates'!I11</f>
        <v>1.301090802</v>
      </c>
      <c r="J25" s="36">
        <v>28119177</v>
      </c>
      <c r="K25" s="37">
        <f t="shared" si="0"/>
        <v>21612002</v>
      </c>
      <c r="L25" s="158"/>
      <c r="M25" s="38" t="str" cm="1">
        <f t="array" ref="M25">_FV(A25,"Valuta")</f>
        <v>HKD</v>
      </c>
      <c r="N25" s="39" t="str" cm="1">
        <f t="array" ref="N25">_FV(A25,"Exchange")</f>
        <v>Hong Kong Stock Exchange</v>
      </c>
      <c r="O25" s="45" cm="1">
        <f t="array" ref="O25">_FV(A25,"Prezzo")</f>
        <v>22.5</v>
      </c>
      <c r="P25" s="36">
        <f>O25*'Exchange Rates'!$L$11</f>
        <v>2.88225</v>
      </c>
      <c r="Q25" s="41">
        <f t="shared" si="1"/>
        <v>21612002</v>
      </c>
      <c r="R25" s="42">
        <f t="shared" si="2"/>
        <v>62291192.7645</v>
      </c>
      <c r="S25" s="174">
        <f t="shared" si="3"/>
        <v>34172015.7645</v>
      </c>
      <c r="T25" s="29"/>
    </row>
    <row r="26" spans="1:20">
      <c r="A26" s="175" t="e" vm="21">
        <v>#VALUE!</v>
      </c>
      <c r="B26" s="188" t="s">
        <v>5</v>
      </c>
      <c r="C26" s="312" t="s">
        <v>6</v>
      </c>
      <c r="D26" s="176">
        <v>42474</v>
      </c>
      <c r="E26" s="177">
        <v>2014</v>
      </c>
      <c r="F26" s="177" t="s">
        <v>201</v>
      </c>
      <c r="G26" s="178">
        <v>21.9</v>
      </c>
      <c r="H26" s="179" t="str">
        <f t="shared" si="5"/>
        <v>No</v>
      </c>
      <c r="I26" s="180">
        <f>G26*'Exchange Rates'!D11</f>
        <v>2.8241144999999994</v>
      </c>
      <c r="J26" s="180">
        <v>30798790</v>
      </c>
      <c r="K26" s="181">
        <f t="shared" si="0"/>
        <v>10905645</v>
      </c>
      <c r="L26" s="159"/>
      <c r="M26" s="182" t="str" cm="1">
        <f t="array" ref="M26">_FV(A26,"Valuta")</f>
        <v>HKD</v>
      </c>
      <c r="N26" s="183" t="str" cm="1">
        <f t="array" ref="N26">_FV(A26,"Exchange")</f>
        <v>Hong Kong Stock Exchange</v>
      </c>
      <c r="O26" s="196" cm="1">
        <f t="array" ref="O26">_FV(A26,"Prezzo")</f>
        <v>16.3</v>
      </c>
      <c r="P26" s="180">
        <f>O26*'Exchange Rates'!$L$11</f>
        <v>2.0880299999999998</v>
      </c>
      <c r="Q26" s="185">
        <f t="shared" si="1"/>
        <v>10905645</v>
      </c>
      <c r="R26" s="186">
        <f t="shared" si="2"/>
        <v>22771313.92935</v>
      </c>
      <c r="S26" s="174">
        <f t="shared" si="3"/>
        <v>-8027476.0706500001</v>
      </c>
      <c r="T26" s="29"/>
    </row>
    <row r="27" spans="1:20">
      <c r="A27" s="175" t="e" vm="22">
        <v>#VALUE!</v>
      </c>
      <c r="B27" s="190" t="s">
        <v>5</v>
      </c>
      <c r="C27" s="310" t="s">
        <v>6</v>
      </c>
      <c r="D27" s="49">
        <v>42474</v>
      </c>
      <c r="E27" s="33">
        <v>2014</v>
      </c>
      <c r="F27" s="33" t="s">
        <v>201</v>
      </c>
      <c r="G27" s="34">
        <v>4.12</v>
      </c>
      <c r="H27" s="35" t="str">
        <f t="shared" si="5"/>
        <v>No</v>
      </c>
      <c r="I27" s="36">
        <f>G27*'Exchange Rates'!D11</f>
        <v>0.53129459999999995</v>
      </c>
      <c r="J27" s="36">
        <v>15363379</v>
      </c>
      <c r="K27" s="37">
        <f t="shared" si="0"/>
        <v>28916874</v>
      </c>
      <c r="L27" s="158"/>
      <c r="M27" s="38" t="str" cm="1">
        <f t="array" ref="M27">_FV(A27,"Valuta")</f>
        <v>HKD</v>
      </c>
      <c r="N27" s="39" t="str" cm="1">
        <f t="array" ref="N27">_FV(A27,"Exchange")</f>
        <v>Hong Kong Stock Exchange</v>
      </c>
      <c r="O27" s="45" cm="1">
        <f t="array" ref="O27">_FV(A27,"Prezzo")</f>
        <v>3.85</v>
      </c>
      <c r="P27" s="36">
        <f>O27*'Exchange Rates'!$L$11</f>
        <v>0.49318499999999998</v>
      </c>
      <c r="Q27" s="41">
        <f t="shared" si="1"/>
        <v>28916874</v>
      </c>
      <c r="R27" s="42">
        <f t="shared" si="2"/>
        <v>14261368.503689999</v>
      </c>
      <c r="S27" s="174">
        <f t="shared" si="3"/>
        <v>-1102010.4963100012</v>
      </c>
      <c r="T27" s="29"/>
    </row>
    <row r="28" spans="1:20">
      <c r="A28" s="175" t="e" vm="23">
        <v>#VALUE!</v>
      </c>
      <c r="B28" s="188" t="s">
        <v>5</v>
      </c>
      <c r="C28" s="312" t="s">
        <v>6</v>
      </c>
      <c r="D28" s="176">
        <v>42474</v>
      </c>
      <c r="E28" s="177">
        <v>2014</v>
      </c>
      <c r="F28" s="177" t="s">
        <v>201</v>
      </c>
      <c r="G28" s="178">
        <v>4.22</v>
      </c>
      <c r="H28" s="179" t="str">
        <f t="shared" si="5"/>
        <v>No</v>
      </c>
      <c r="I28" s="180">
        <f>G28*'Exchange Rates'!D11</f>
        <v>0.5441900999999999</v>
      </c>
      <c r="J28" s="180">
        <v>7416129</v>
      </c>
      <c r="K28" s="181">
        <f t="shared" si="0"/>
        <v>13627828</v>
      </c>
      <c r="L28" s="159"/>
      <c r="M28" s="182" t="str" cm="1">
        <f t="array" ref="M28">_FV(A28,"Valuta")</f>
        <v>HKD</v>
      </c>
      <c r="N28" s="183" t="str" cm="1">
        <f t="array" ref="N28">_FV(A28,"Exchange")</f>
        <v>Hong Kong Stock Exchange</v>
      </c>
      <c r="O28" s="196" cm="1">
        <f t="array" ref="O28">_FV(A28,"Prezzo")</f>
        <v>1.45</v>
      </c>
      <c r="P28" s="180">
        <f>O28*'Exchange Rates'!$L$11</f>
        <v>0.18574499999999999</v>
      </c>
      <c r="Q28" s="185">
        <f t="shared" si="1"/>
        <v>13627828</v>
      </c>
      <c r="R28" s="186">
        <f t="shared" si="2"/>
        <v>2531300.9118599999</v>
      </c>
      <c r="S28" s="174">
        <f t="shared" si="3"/>
        <v>-4884828.0881399997</v>
      </c>
      <c r="T28" s="29"/>
    </row>
    <row r="29" spans="1:20">
      <c r="A29" s="175" t="e" vm="24">
        <v>#VALUE!</v>
      </c>
      <c r="B29" s="190" t="s">
        <v>5</v>
      </c>
      <c r="C29" s="310" t="s">
        <v>6</v>
      </c>
      <c r="D29" s="49">
        <v>42474</v>
      </c>
      <c r="E29" s="33">
        <v>2014</v>
      </c>
      <c r="F29" s="33" t="s">
        <v>196</v>
      </c>
      <c r="G29" s="34">
        <v>76.31</v>
      </c>
      <c r="H29" s="35" t="str">
        <f t="shared" si="5"/>
        <v>Yes</v>
      </c>
      <c r="I29" s="36">
        <f>IF(H29="Yes",G29," ")</f>
        <v>76.31</v>
      </c>
      <c r="J29" s="36">
        <v>72387906</v>
      </c>
      <c r="K29" s="37">
        <f t="shared" si="0"/>
        <v>948604</v>
      </c>
      <c r="L29" s="158"/>
      <c r="M29" s="38" t="str" cm="1">
        <f t="array" ref="M29">_FV(A29,"Valuta")</f>
        <v>USD</v>
      </c>
      <c r="N29" s="39" t="str" cm="1">
        <f t="array" ref="N29">_FV(A29,"Exchange")</f>
        <v>New York Stock Exchange</v>
      </c>
      <c r="O29" s="40" cm="1">
        <f t="array" ref="O29">_FV(A29,"Prezzo")</f>
        <v>119.35</v>
      </c>
      <c r="P29" s="36">
        <f>IF(M29="USD",O29," ")</f>
        <v>119.35</v>
      </c>
      <c r="Q29" s="41">
        <f t="shared" si="1"/>
        <v>948604</v>
      </c>
      <c r="R29" s="42">
        <f t="shared" si="2"/>
        <v>113215887.39999999</v>
      </c>
      <c r="S29" s="174">
        <f t="shared" si="3"/>
        <v>40827981.399999991</v>
      </c>
      <c r="T29" s="29"/>
    </row>
    <row r="30" spans="1:20">
      <c r="A30" s="175" t="e" vm="25">
        <v>#VALUE!</v>
      </c>
      <c r="B30" s="188" t="s">
        <v>5</v>
      </c>
      <c r="C30" s="312" t="s">
        <v>6</v>
      </c>
      <c r="D30" s="176">
        <v>42474</v>
      </c>
      <c r="E30" s="177">
        <v>2014</v>
      </c>
      <c r="F30" s="177" t="s">
        <v>196</v>
      </c>
      <c r="G30" s="178">
        <v>40.33</v>
      </c>
      <c r="H30" s="179" t="str">
        <f t="shared" si="5"/>
        <v>Yes</v>
      </c>
      <c r="I30" s="180">
        <f>IF(H30="Yes",G30," ")</f>
        <v>40.33</v>
      </c>
      <c r="J30" s="180">
        <v>113854348</v>
      </c>
      <c r="K30" s="181">
        <f t="shared" si="0"/>
        <v>2823069</v>
      </c>
      <c r="L30" s="159"/>
      <c r="M30" s="182" t="str" cm="1">
        <f t="array" ref="M30">_FV(A30,"Valuta")</f>
        <v>USD</v>
      </c>
      <c r="N30" s="183" t="str" cm="1">
        <f t="array" ref="N30">_FV(A30,"Exchange")</f>
        <v>New York Stock Exchange</v>
      </c>
      <c r="O30" s="195" cm="1">
        <f t="array" ref="O30">_FV(A30,"Prezzo")</f>
        <v>40.98</v>
      </c>
      <c r="P30" s="180">
        <f>IF(M30="USD",O30," ")</f>
        <v>40.98</v>
      </c>
      <c r="Q30" s="185">
        <f t="shared" si="1"/>
        <v>2823069</v>
      </c>
      <c r="R30" s="186">
        <f t="shared" si="2"/>
        <v>115689367.61999999</v>
      </c>
      <c r="S30" s="174">
        <f t="shared" si="3"/>
        <v>1835019.6199999899</v>
      </c>
      <c r="T30" s="29"/>
    </row>
    <row r="31" spans="1:20">
      <c r="A31" s="197" t="e" vm="26">
        <v>#VALUE!</v>
      </c>
      <c r="B31" s="190" t="s">
        <v>39</v>
      </c>
      <c r="C31" s="310" t="s">
        <v>28</v>
      </c>
      <c r="D31" s="49">
        <v>42233</v>
      </c>
      <c r="E31" s="33">
        <v>2014</v>
      </c>
      <c r="F31" s="33" t="s">
        <v>196</v>
      </c>
      <c r="G31" s="34">
        <v>12.22</v>
      </c>
      <c r="H31" s="35" t="str">
        <f t="shared" si="5"/>
        <v>Yes</v>
      </c>
      <c r="I31" s="36">
        <f>IF(H31="Yes",G31," ")</f>
        <v>12.22</v>
      </c>
      <c r="J31" s="36">
        <v>40765850</v>
      </c>
      <c r="K31" s="37">
        <f t="shared" si="0"/>
        <v>3335995</v>
      </c>
      <c r="L31" s="158"/>
      <c r="M31" s="38" t="str" cm="1">
        <f t="array" ref="M31">_FV(A31,"Valuta")</f>
        <v>USD</v>
      </c>
      <c r="N31" s="39" t="str" cm="1">
        <f t="array" ref="N31">_FV(A31,"Exchange")</f>
        <v>OTC Markets</v>
      </c>
      <c r="O31" s="40" cm="1">
        <f t="array" ref="O31">_FV(A31,"Prezzo")</f>
        <v>5.62</v>
      </c>
      <c r="P31" s="36">
        <f>IF(M31="USD",O31," ")</f>
        <v>5.62</v>
      </c>
      <c r="Q31" s="41">
        <f t="shared" si="1"/>
        <v>3335995</v>
      </c>
      <c r="R31" s="42">
        <f t="shared" si="2"/>
        <v>18748291.899999999</v>
      </c>
      <c r="S31" s="174">
        <f t="shared" si="3"/>
        <v>-22017558.100000001</v>
      </c>
      <c r="T31" s="29"/>
    </row>
    <row r="32" spans="1:20">
      <c r="A32" s="175" t="e" vm="27">
        <v>#VALUE!</v>
      </c>
      <c r="B32" s="188" t="s">
        <v>5</v>
      </c>
      <c r="C32" s="312" t="s">
        <v>6</v>
      </c>
      <c r="D32" s="176">
        <v>42474</v>
      </c>
      <c r="E32" s="177">
        <v>2014</v>
      </c>
      <c r="F32" s="177" t="s">
        <v>196</v>
      </c>
      <c r="G32" s="178">
        <v>67.91</v>
      </c>
      <c r="H32" s="179" t="str">
        <f t="shared" si="5"/>
        <v>Yes</v>
      </c>
      <c r="I32" s="180">
        <f>IF(H32="Yes",G32," ")</f>
        <v>67.91</v>
      </c>
      <c r="J32" s="180">
        <v>18971974</v>
      </c>
      <c r="K32" s="181">
        <f t="shared" si="0"/>
        <v>279370</v>
      </c>
      <c r="L32" s="159"/>
      <c r="M32" s="182" t="str" cm="1">
        <f t="array" ref="M32">_FV(A32,"Valuta")</f>
        <v>USD</v>
      </c>
      <c r="N32" s="183" t="str" cm="1">
        <f t="array" ref="N32">_FV(A32,"Exchange")</f>
        <v>New York Stock Exchange</v>
      </c>
      <c r="O32" s="195" cm="1">
        <f t="array" ref="O32">_FV(A32,"Prezzo")</f>
        <v>102.81</v>
      </c>
      <c r="P32" s="180">
        <f>IF(M32="USD",O32," ")</f>
        <v>102.81</v>
      </c>
      <c r="Q32" s="185">
        <f t="shared" si="1"/>
        <v>279370</v>
      </c>
      <c r="R32" s="186">
        <f t="shared" si="2"/>
        <v>28722029.699999999</v>
      </c>
      <c r="S32" s="174">
        <f t="shared" si="3"/>
        <v>9750055.6999999993</v>
      </c>
      <c r="T32" s="29"/>
    </row>
    <row r="33" spans="1:20">
      <c r="A33" s="197" t="e" vm="28">
        <v>#VALUE!</v>
      </c>
      <c r="B33" s="190" t="s">
        <v>39</v>
      </c>
      <c r="C33" s="310" t="s">
        <v>28</v>
      </c>
      <c r="D33" s="49">
        <v>42233</v>
      </c>
      <c r="E33" s="33">
        <v>2014</v>
      </c>
      <c r="F33" s="33" t="s">
        <v>215</v>
      </c>
      <c r="G33" s="34">
        <v>3.45</v>
      </c>
      <c r="H33" s="35" t="str">
        <f t="shared" si="5"/>
        <v>No</v>
      </c>
      <c r="I33" s="36">
        <f>G33*'Exchange Rates'!D17</f>
        <v>1.0547823000000001</v>
      </c>
      <c r="J33" s="36">
        <v>45985415</v>
      </c>
      <c r="K33" s="37">
        <f t="shared" si="0"/>
        <v>43597068</v>
      </c>
      <c r="L33" s="158"/>
      <c r="M33" s="38" t="str" cm="1">
        <f t="array" ref="M33">_FV(A33,"Valuta")</f>
        <v>USD</v>
      </c>
      <c r="N33" s="39" t="str" cm="1">
        <f t="array" ref="N33">_FV(A33,"Exchange")</f>
        <v>OTC Markets</v>
      </c>
      <c r="O33" s="155" cm="1">
        <f t="array" ref="O33">_FV(A33,"Prezzo")</f>
        <v>1.1999999999999999E-3</v>
      </c>
      <c r="P33" s="157">
        <f>IF(M33="USD",O33," ")</f>
        <v>1.1999999999999999E-3</v>
      </c>
      <c r="Q33" s="41">
        <f t="shared" si="1"/>
        <v>43597068</v>
      </c>
      <c r="R33" s="42">
        <f t="shared" si="2"/>
        <v>52316.481599999992</v>
      </c>
      <c r="S33" s="174">
        <f t="shared" si="3"/>
        <v>-45933098.518399999</v>
      </c>
      <c r="T33" s="29"/>
    </row>
    <row r="34" spans="1:20">
      <c r="A34" s="175" t="e" vm="29">
        <v>#VALUE!</v>
      </c>
      <c r="B34" s="188" t="s">
        <v>5</v>
      </c>
      <c r="C34" s="312" t="s">
        <v>6</v>
      </c>
      <c r="D34" s="176">
        <v>42474</v>
      </c>
      <c r="E34" s="177">
        <v>2014</v>
      </c>
      <c r="F34" s="177" t="s">
        <v>216</v>
      </c>
      <c r="G34" s="178">
        <v>96.46</v>
      </c>
      <c r="H34" s="179" t="str">
        <f t="shared" si="5"/>
        <v>No</v>
      </c>
      <c r="I34" s="180">
        <f>G34*'Exchange Rates'!D18</f>
        <v>30.641001299999999</v>
      </c>
      <c r="J34" s="180">
        <v>6517568</v>
      </c>
      <c r="K34" s="181">
        <f t="shared" ref="K34:K65" si="6">_xlfn.CEILING.MATH(J34/I34)</f>
        <v>212708</v>
      </c>
      <c r="L34" s="159"/>
      <c r="M34" s="182" t="str" cm="1">
        <f t="array" ref="M34">_FV(A34,"Valuta")</f>
        <v>PLN</v>
      </c>
      <c r="N34" s="183" t="str" cm="1">
        <f t="array" ref="N34">_FV(A34,"Exchange")</f>
        <v>Warsaw Stock Exchange</v>
      </c>
      <c r="O34" s="191" cm="1">
        <f t="array" ref="O34">_FV(A34,"Prezzo")</f>
        <v>28.2</v>
      </c>
      <c r="P34" s="180">
        <f>O34*'Exchange Rates'!L18</f>
        <v>6.84978</v>
      </c>
      <c r="Q34" s="185">
        <f t="shared" ref="Q34:Q65" si="7">K34</f>
        <v>212708</v>
      </c>
      <c r="R34" s="186">
        <f t="shared" ref="R34:R65" si="8">Q34*P34</f>
        <v>1457003.0042399999</v>
      </c>
      <c r="S34" s="174">
        <f t="shared" si="3"/>
        <v>-5060564.9957600003</v>
      </c>
      <c r="T34" s="29"/>
    </row>
    <row r="35" spans="1:20">
      <c r="A35" s="175" t="e" vm="30">
        <v>#VALUE!</v>
      </c>
      <c r="B35" s="190" t="s">
        <v>5</v>
      </c>
      <c r="C35" s="310" t="s">
        <v>6</v>
      </c>
      <c r="D35" s="49">
        <v>42474</v>
      </c>
      <c r="E35" s="33">
        <v>2014</v>
      </c>
      <c r="F35" s="33" t="s">
        <v>197</v>
      </c>
      <c r="G35" s="34">
        <v>2.36</v>
      </c>
      <c r="H35" s="35" t="str">
        <f t="shared" si="5"/>
        <v>No</v>
      </c>
      <c r="I35" s="36">
        <f>G35*'Exchange Rates'!D2</f>
        <v>2.1306386799999997</v>
      </c>
      <c r="J35" s="36">
        <v>3051446</v>
      </c>
      <c r="K35" s="37">
        <f t="shared" si="6"/>
        <v>1432175</v>
      </c>
      <c r="L35" s="158"/>
      <c r="M35" s="38" t="str" cm="1">
        <f t="array" ref="M35">_FV(A35,"Valuta")</f>
        <v>AUD</v>
      </c>
      <c r="N35" s="39" t="str" cm="1">
        <f t="array" ref="N35">_FV(A35,"Exchange")</f>
        <v>Australian Securities Exchange</v>
      </c>
      <c r="O35" s="43" cm="1">
        <f t="array" ref="O35">_FV(A35,"Prezzo")</f>
        <v>2.52</v>
      </c>
      <c r="P35" s="36">
        <f>O35*'Exchange Rates'!L2</f>
        <v>1.8224639999999999</v>
      </c>
      <c r="Q35" s="41">
        <f t="shared" si="7"/>
        <v>1432175</v>
      </c>
      <c r="R35" s="42">
        <f t="shared" si="8"/>
        <v>2610087.3791999999</v>
      </c>
      <c r="S35" s="174">
        <f t="shared" si="3"/>
        <v>-441358.62080000015</v>
      </c>
      <c r="T35" s="29"/>
    </row>
    <row r="36" spans="1:20">
      <c r="A36" s="175" t="e" vm="31">
        <v>#VALUE!</v>
      </c>
      <c r="B36" s="188" t="s">
        <v>5</v>
      </c>
      <c r="C36" s="312" t="s">
        <v>6</v>
      </c>
      <c r="D36" s="176">
        <v>42801</v>
      </c>
      <c r="E36" s="177">
        <v>2014</v>
      </c>
      <c r="F36" s="177" t="s">
        <v>216</v>
      </c>
      <c r="G36" s="178">
        <v>11.89</v>
      </c>
      <c r="H36" s="179" t="str">
        <f t="shared" si="5"/>
        <v>No</v>
      </c>
      <c r="I36" s="180">
        <f>G36*'Exchange Rates'!D18</f>
        <v>3.7769179500000005</v>
      </c>
      <c r="J36" s="180">
        <v>4786318</v>
      </c>
      <c r="K36" s="181">
        <f t="shared" si="6"/>
        <v>1267255</v>
      </c>
      <c r="L36" s="159"/>
      <c r="M36" s="182" t="str" cm="1">
        <f t="array" ref="M36">_FV(A36,"Valuta")</f>
        <v>PLN</v>
      </c>
      <c r="N36" s="183" t="str" cm="1">
        <f t="array" ref="N36">_FV(A36,"Exchange")</f>
        <v>Warsaw Stock Exchange</v>
      </c>
      <c r="O36" s="191" cm="1">
        <f t="array" ref="O36">_FV(A36,"Prezzo")</f>
        <v>7.2</v>
      </c>
      <c r="P36" s="180">
        <f>O36*'Exchange Rates'!L18</f>
        <v>1.74888</v>
      </c>
      <c r="Q36" s="185">
        <f t="shared" si="7"/>
        <v>1267255</v>
      </c>
      <c r="R36" s="186">
        <f t="shared" si="8"/>
        <v>2216276.9243999999</v>
      </c>
      <c r="S36" s="174">
        <f t="shared" si="3"/>
        <v>-2570041.0756000001</v>
      </c>
      <c r="T36" s="29"/>
    </row>
    <row r="37" spans="1:20">
      <c r="A37" s="197" t="e" vm="32">
        <v>#VALUE!</v>
      </c>
      <c r="B37" s="190" t="s">
        <v>39</v>
      </c>
      <c r="C37" s="310" t="s">
        <v>28</v>
      </c>
      <c r="D37" s="49">
        <v>42233</v>
      </c>
      <c r="E37" s="33">
        <v>2014</v>
      </c>
      <c r="F37" s="33" t="s">
        <v>196</v>
      </c>
      <c r="G37" s="34">
        <v>58.23</v>
      </c>
      <c r="H37" s="35" t="str">
        <f t="shared" si="5"/>
        <v>Yes</v>
      </c>
      <c r="I37" s="36">
        <f>IF(H37="Yes",G37," ")</f>
        <v>58.23</v>
      </c>
      <c r="J37" s="36">
        <v>198110736</v>
      </c>
      <c r="K37" s="37">
        <f t="shared" si="6"/>
        <v>3402211</v>
      </c>
      <c r="L37" s="158"/>
      <c r="M37" s="38" t="str" cm="1">
        <f t="array" ref="M37">_FV(A37,"Valuta")</f>
        <v>USD</v>
      </c>
      <c r="N37" s="39" t="str" cm="1">
        <f t="array" ref="N37">_FV(A37,"Exchange")</f>
        <v>New York Stock Exchange</v>
      </c>
      <c r="O37" s="40" cm="1">
        <f t="array" ref="O37">_FV(A37,"Prezzo")</f>
        <v>58.04</v>
      </c>
      <c r="P37" s="36">
        <f>IF(M37="USD",O37," ")</f>
        <v>58.04</v>
      </c>
      <c r="Q37" s="41">
        <f t="shared" si="7"/>
        <v>3402211</v>
      </c>
      <c r="R37" s="42">
        <f t="shared" si="8"/>
        <v>197464326.44</v>
      </c>
      <c r="S37" s="174">
        <f t="shared" si="3"/>
        <v>-646409.56000000238</v>
      </c>
      <c r="T37" s="29"/>
    </row>
    <row r="38" spans="1:20">
      <c r="A38" s="197" t="e" vm="33">
        <v>#VALUE!</v>
      </c>
      <c r="B38" s="188" t="s">
        <v>39</v>
      </c>
      <c r="C38" s="312" t="s">
        <v>28</v>
      </c>
      <c r="D38" s="176">
        <v>42233</v>
      </c>
      <c r="E38" s="177">
        <v>2014</v>
      </c>
      <c r="F38" s="177" t="s">
        <v>217</v>
      </c>
      <c r="G38" s="178">
        <v>21857.89</v>
      </c>
      <c r="H38" s="179" t="str">
        <f t="shared" si="5"/>
        <v>No</v>
      </c>
      <c r="I38" s="180">
        <f>G38*'Exchange Rates'!D16</f>
        <v>20.753394352556917</v>
      </c>
      <c r="J38" s="180">
        <v>198110736</v>
      </c>
      <c r="K38" s="181">
        <f t="shared" si="6"/>
        <v>9545944</v>
      </c>
      <c r="L38" s="159"/>
      <c r="M38" s="182" t="str" cm="1">
        <f t="array" ref="M38">_FV(A38,"Valuta")</f>
        <v>KRW</v>
      </c>
      <c r="N38" s="183" t="str" cm="1">
        <f t="array" ref="N38">_FV(A38,"Exchange")</f>
        <v>Korea Stock Exchange</v>
      </c>
      <c r="O38" s="198" cm="1">
        <f t="array" ref="O38">_FV(A38,"Prezzo")</f>
        <v>19850</v>
      </c>
      <c r="P38" s="180">
        <f>O38*'Exchange Rates'!L16</f>
        <v>16.564824999999999</v>
      </c>
      <c r="Q38" s="185">
        <f t="shared" si="7"/>
        <v>9545944</v>
      </c>
      <c r="R38" s="186">
        <f t="shared" si="8"/>
        <v>158126891.81979999</v>
      </c>
      <c r="S38" s="174">
        <f t="shared" si="3"/>
        <v>-39983844.180200011</v>
      </c>
      <c r="T38" s="29"/>
    </row>
    <row r="39" spans="1:20">
      <c r="A39" s="175" t="e" vm="34">
        <v>#VALUE!</v>
      </c>
      <c r="B39" s="190" t="s">
        <v>5</v>
      </c>
      <c r="C39" s="310" t="s">
        <v>6</v>
      </c>
      <c r="D39" s="49">
        <v>42474</v>
      </c>
      <c r="E39" s="33">
        <v>2014</v>
      </c>
      <c r="F39" s="33" t="s">
        <v>198</v>
      </c>
      <c r="G39" s="34">
        <v>4.8</v>
      </c>
      <c r="H39" s="35" t="str">
        <f t="shared" si="5"/>
        <v>No</v>
      </c>
      <c r="I39" s="36">
        <f>G39*'Exchange Rates'!D9</f>
        <v>6.3799919999999997</v>
      </c>
      <c r="J39" s="36">
        <v>13832363</v>
      </c>
      <c r="K39" s="37">
        <f t="shared" si="6"/>
        <v>2168085</v>
      </c>
      <c r="L39" s="158"/>
      <c r="M39" s="38" t="str" cm="1">
        <f t="array" ref="M39">_FV(A39,"Valuta")</f>
        <v>EUR</v>
      </c>
      <c r="N39" s="39" t="str" cm="1">
        <f t="array" ref="N39">_FV(A39,"Exchange")</f>
        <v>Deutsche Boerse AG</v>
      </c>
      <c r="O39" s="48" cm="1">
        <f t="array" ref="O39">_FV(A39,"Prezzo")</f>
        <v>8.7249999999999996</v>
      </c>
      <c r="P39" s="36">
        <f>O39*'Exchange Rates'!L9</f>
        <v>9.8304574999999996</v>
      </c>
      <c r="Q39" s="41">
        <f t="shared" si="7"/>
        <v>2168085</v>
      </c>
      <c r="R39" s="42">
        <f t="shared" si="8"/>
        <v>21313267.448887501</v>
      </c>
      <c r="S39" s="174">
        <f t="shared" si="3"/>
        <v>7480904.4488875009</v>
      </c>
      <c r="T39" s="29"/>
    </row>
    <row r="40" spans="1:20">
      <c r="A40" s="175" t="e" vm="35">
        <v>#VALUE!</v>
      </c>
      <c r="B40" s="188" t="s">
        <v>5</v>
      </c>
      <c r="C40" s="312" t="s">
        <v>6</v>
      </c>
      <c r="D40" s="176">
        <v>42474</v>
      </c>
      <c r="E40" s="177">
        <v>2014</v>
      </c>
      <c r="F40" s="177" t="s">
        <v>203</v>
      </c>
      <c r="G40" s="178">
        <v>65.099999999999994</v>
      </c>
      <c r="H40" s="179" t="str">
        <f t="shared" si="5"/>
        <v>No</v>
      </c>
      <c r="I40" s="180">
        <f>G40*'Exchange Rates'!D14</f>
        <v>1.0674446999999998</v>
      </c>
      <c r="J40" s="180">
        <v>4215330</v>
      </c>
      <c r="K40" s="181">
        <f t="shared" si="6"/>
        <v>3948992</v>
      </c>
      <c r="L40" s="159"/>
      <c r="M40" s="182" t="str" cm="1">
        <f t="array" ref="M40">_FV(A40,"Valuta")</f>
        <v>INR</v>
      </c>
      <c r="N40" s="183" t="str" cm="1">
        <f t="array" ref="N40">_FV(A40,"Exchange")</f>
        <v>Bombay Stock Exchange</v>
      </c>
      <c r="O40" s="187" cm="1">
        <f t="array" ref="O40">_FV(A40,"Prezzo")</f>
        <v>13.6</v>
      </c>
      <c r="P40" s="180">
        <f>O40*'Exchange Rates'!L14</f>
        <v>0.18115200000000001</v>
      </c>
      <c r="Q40" s="185">
        <f t="shared" si="7"/>
        <v>3948992</v>
      </c>
      <c r="R40" s="186">
        <f t="shared" si="8"/>
        <v>715367.79878399998</v>
      </c>
      <c r="S40" s="174">
        <f t="shared" si="3"/>
        <v>-3499962.2012160001</v>
      </c>
      <c r="T40" s="29"/>
    </row>
    <row r="41" spans="1:20">
      <c r="A41" s="199" t="e" vm="36">
        <v>#VALUE!</v>
      </c>
      <c r="B41" s="190" t="s">
        <v>39</v>
      </c>
      <c r="C41" s="310" t="s">
        <v>63</v>
      </c>
      <c r="D41" s="49">
        <v>42433</v>
      </c>
      <c r="E41" s="33">
        <v>2014</v>
      </c>
      <c r="F41" s="33" t="s">
        <v>200</v>
      </c>
      <c r="G41" s="34">
        <v>85.22</v>
      </c>
      <c r="H41" s="35" t="str">
        <f t="shared" si="5"/>
        <v>No</v>
      </c>
      <c r="I41" s="36">
        <f>G41*'Exchange Rates'!D10</f>
        <v>140.41707922000001</v>
      </c>
      <c r="J41" s="36">
        <v>200273</v>
      </c>
      <c r="K41" s="37">
        <f t="shared" si="6"/>
        <v>1427</v>
      </c>
      <c r="L41" s="158"/>
      <c r="M41" s="38" t="str" cm="1">
        <f t="array" ref="M41">_FV(A41,"Valuta")</f>
        <v>GBp</v>
      </c>
      <c r="N41" s="39" t="str" cm="1">
        <f t="array" ref="N41">_FV(A41,"Exchange")</f>
        <v>London Stock Exchange</v>
      </c>
      <c r="O41" s="44" cm="1">
        <f t="array" ref="O41">_FV(A41,"Prezzo")</f>
        <v>40.75</v>
      </c>
      <c r="P41" s="36">
        <f>O41*'Exchange Rates'!L10</f>
        <v>54.625374999999998</v>
      </c>
      <c r="Q41" s="41">
        <f t="shared" si="7"/>
        <v>1427</v>
      </c>
      <c r="R41" s="42">
        <f t="shared" si="8"/>
        <v>77950.410124999995</v>
      </c>
      <c r="S41" s="174">
        <f t="shared" si="3"/>
        <v>-122322.58987500001</v>
      </c>
      <c r="T41" s="29"/>
    </row>
    <row r="42" spans="1:20">
      <c r="A42" s="175" t="e" vm="37">
        <v>#VALUE!</v>
      </c>
      <c r="B42" s="188" t="s">
        <v>5</v>
      </c>
      <c r="C42" s="312" t="s">
        <v>6</v>
      </c>
      <c r="D42" s="176">
        <v>43964</v>
      </c>
      <c r="E42" s="177">
        <v>2014</v>
      </c>
      <c r="F42" s="177" t="s">
        <v>196</v>
      </c>
      <c r="G42" s="178">
        <v>37.08</v>
      </c>
      <c r="H42" s="179" t="str">
        <f t="shared" si="5"/>
        <v>Yes</v>
      </c>
      <c r="I42" s="180">
        <f>IF(H42="Yes",G42," ")</f>
        <v>37.08</v>
      </c>
      <c r="J42" s="180">
        <v>71703485</v>
      </c>
      <c r="K42" s="181">
        <f t="shared" si="6"/>
        <v>1933751</v>
      </c>
      <c r="L42" s="159"/>
      <c r="M42" s="182" t="str" cm="1">
        <f t="array" ref="M42">_FV(A42,"Valuta")</f>
        <v>USD</v>
      </c>
      <c r="N42" s="183" t="str" cm="1">
        <f t="array" ref="N42">_FV(A42,"Exchange")</f>
        <v>New York Stock Exchange</v>
      </c>
      <c r="O42" s="195" cm="1">
        <f t="array" ref="O42">_FV(A42,"Prezzo")</f>
        <v>21.75</v>
      </c>
      <c r="P42" s="180">
        <f>IF(M42="USD",O42," ")</f>
        <v>21.75</v>
      </c>
      <c r="Q42" s="185">
        <f t="shared" si="7"/>
        <v>1933751</v>
      </c>
      <c r="R42" s="186">
        <f t="shared" si="8"/>
        <v>42059084.25</v>
      </c>
      <c r="S42" s="174">
        <f t="shared" si="3"/>
        <v>-29644400.75</v>
      </c>
      <c r="T42" s="29"/>
    </row>
    <row r="43" spans="1:20">
      <c r="A43" s="175" t="e" vm="38">
        <v>#VALUE!</v>
      </c>
      <c r="B43" s="190" t="s">
        <v>5</v>
      </c>
      <c r="C43" s="310" t="s">
        <v>6</v>
      </c>
      <c r="D43" s="49">
        <v>42474</v>
      </c>
      <c r="E43" s="33">
        <v>2014</v>
      </c>
      <c r="F43" s="33" t="s">
        <v>196</v>
      </c>
      <c r="G43" s="34">
        <v>12.22</v>
      </c>
      <c r="H43" s="35" t="str">
        <f t="shared" si="5"/>
        <v>Yes</v>
      </c>
      <c r="I43" s="36">
        <f>IF(H43="Yes",G43," ")</f>
        <v>12.22</v>
      </c>
      <c r="J43" s="36">
        <v>46514220</v>
      </c>
      <c r="K43" s="37">
        <f t="shared" si="6"/>
        <v>3806401</v>
      </c>
      <c r="L43" s="158"/>
      <c r="M43" s="38" t="str" cm="1">
        <f t="array" ref="M43">_FV(A43,"Valuta")</f>
        <v>USD</v>
      </c>
      <c r="N43" s="39" t="str" cm="1">
        <f t="array" ref="N43">_FV(A43,"Exchange")</f>
        <v>New York Stock Exchange</v>
      </c>
      <c r="O43" s="40" cm="1">
        <f t="array" ref="O43">_FV(A43,"Prezzo")</f>
        <v>21.26</v>
      </c>
      <c r="P43" s="36">
        <f>IF(M43="USD",O43," ")</f>
        <v>21.26</v>
      </c>
      <c r="Q43" s="41">
        <f t="shared" si="7"/>
        <v>3806401</v>
      </c>
      <c r="R43" s="42">
        <f t="shared" si="8"/>
        <v>80924085.260000005</v>
      </c>
      <c r="S43" s="174">
        <f t="shared" si="3"/>
        <v>34409865.260000005</v>
      </c>
      <c r="T43" s="29"/>
    </row>
    <row r="44" spans="1:20">
      <c r="A44" s="175" t="e" vm="39">
        <v>#VALUE!</v>
      </c>
      <c r="B44" s="188" t="s">
        <v>5</v>
      </c>
      <c r="C44" s="312" t="s">
        <v>6</v>
      </c>
      <c r="D44" s="176">
        <v>42474</v>
      </c>
      <c r="E44" s="177">
        <v>2014</v>
      </c>
      <c r="F44" s="177" t="s">
        <v>202</v>
      </c>
      <c r="G44" s="178">
        <v>11.12</v>
      </c>
      <c r="H44" s="179" t="str">
        <f t="shared" si="5"/>
        <v>No</v>
      </c>
      <c r="I44" s="180">
        <f>G44*'Exchange Rates'!D4</f>
        <v>10.073741439999999</v>
      </c>
      <c r="J44" s="180">
        <v>22516270</v>
      </c>
      <c r="K44" s="181">
        <f t="shared" si="6"/>
        <v>2235145</v>
      </c>
      <c r="L44" s="159"/>
      <c r="M44" s="182" t="str" cm="1">
        <f t="array" ref="M44">_FV(A44,"Valuta")</f>
        <v>CAD</v>
      </c>
      <c r="N44" s="183" t="str" cm="1">
        <f t="array" ref="N44">_FV(A44,"Exchange")</f>
        <v>Toronto Stock Exchange</v>
      </c>
      <c r="O44" s="184" cm="1">
        <f t="array" ref="O44">_FV(A44,"Prezzo")</f>
        <v>21.02</v>
      </c>
      <c r="P44" s="180">
        <f>O44*'Exchange Rates'!L4</f>
        <v>16.538536000000001</v>
      </c>
      <c r="Q44" s="185">
        <f t="shared" si="7"/>
        <v>2235145</v>
      </c>
      <c r="R44" s="186">
        <f t="shared" si="8"/>
        <v>36966026.04772</v>
      </c>
      <c r="S44" s="174">
        <f t="shared" si="3"/>
        <v>14449756.04772</v>
      </c>
      <c r="T44" s="29"/>
    </row>
    <row r="45" spans="1:20">
      <c r="A45" s="197" t="e" vm="40">
        <v>#VALUE!</v>
      </c>
      <c r="B45" s="190" t="s">
        <v>39</v>
      </c>
      <c r="C45" s="310" t="s">
        <v>28</v>
      </c>
      <c r="D45" s="49">
        <v>41669</v>
      </c>
      <c r="E45" s="33">
        <v>2014</v>
      </c>
      <c r="F45" s="33" t="s">
        <v>203</v>
      </c>
      <c r="G45" s="34">
        <v>116.15</v>
      </c>
      <c r="H45" s="35" t="str">
        <f t="shared" si="5"/>
        <v>No</v>
      </c>
      <c r="I45" s="36">
        <f>G45*'Exchange Rates'!D14</f>
        <v>1.9045115499999998</v>
      </c>
      <c r="J45" s="36">
        <v>3388507</v>
      </c>
      <c r="K45" s="37">
        <f t="shared" si="6"/>
        <v>1779201</v>
      </c>
      <c r="L45" s="158"/>
      <c r="M45" s="38" t="str" cm="1">
        <f t="array" ref="M45">_FV(A45,"Valuta")</f>
        <v>INR</v>
      </c>
      <c r="N45" s="39" t="str" cm="1">
        <f t="array" ref="N45">_FV(A45,"Exchange")</f>
        <v>Bombay Stock Exchange</v>
      </c>
      <c r="O45" s="46" cm="1">
        <f t="array" ref="O45">_FV(A45,"Prezzo")</f>
        <v>353.7</v>
      </c>
      <c r="P45" s="36">
        <f>O45*'Exchange Rates'!L14</f>
        <v>4.711284</v>
      </c>
      <c r="Q45" s="41">
        <f t="shared" si="7"/>
        <v>1779201</v>
      </c>
      <c r="R45" s="42">
        <f t="shared" si="8"/>
        <v>8382321.2040839996</v>
      </c>
      <c r="S45" s="174">
        <f t="shared" si="3"/>
        <v>4993814.2040839996</v>
      </c>
      <c r="T45" s="29"/>
    </row>
    <row r="46" spans="1:20">
      <c r="A46" s="200" t="e" vm="41">
        <v>#VALUE!</v>
      </c>
      <c r="B46" s="188" t="s">
        <v>39</v>
      </c>
      <c r="C46" s="312" t="s">
        <v>101</v>
      </c>
      <c r="D46" s="176">
        <v>42376</v>
      </c>
      <c r="E46" s="177">
        <v>2014</v>
      </c>
      <c r="F46" s="177" t="s">
        <v>201</v>
      </c>
      <c r="G46" s="178">
        <v>12.135</v>
      </c>
      <c r="H46" s="179" t="str">
        <f t="shared" si="5"/>
        <v>No</v>
      </c>
      <c r="I46" s="180">
        <f>G46*'Exchange Rates'!D11</f>
        <v>1.5648689249999999</v>
      </c>
      <c r="J46" s="180">
        <v>11373600</v>
      </c>
      <c r="K46" s="181">
        <f t="shared" si="6"/>
        <v>7268085</v>
      </c>
      <c r="L46" s="159"/>
      <c r="M46" s="182" t="str" cm="1">
        <f t="array" ref="M46">_FV(A46,"Valuta")</f>
        <v>HKD</v>
      </c>
      <c r="N46" s="183" t="str" cm="1">
        <f t="array" ref="N46">_FV(A46,"Exchange")</f>
        <v>Hong Kong Stock Exchange</v>
      </c>
      <c r="O46" s="196" cm="1">
        <f t="array" ref="O46">_FV(A46,"Prezzo")</f>
        <v>20.8</v>
      </c>
      <c r="P46" s="180">
        <f>O46*'Exchange Rates'!L11</f>
        <v>2.6644799999999997</v>
      </c>
      <c r="Q46" s="185">
        <f t="shared" si="7"/>
        <v>7268085</v>
      </c>
      <c r="R46" s="186">
        <f t="shared" si="8"/>
        <v>19365667.1208</v>
      </c>
      <c r="S46" s="174">
        <f t="shared" si="3"/>
        <v>7992067.1207999997</v>
      </c>
      <c r="T46" s="29"/>
    </row>
    <row r="47" spans="1:20">
      <c r="A47" s="175" t="s">
        <v>233</v>
      </c>
      <c r="B47" s="190" t="str">
        <f>VLOOKUP(A47,'Lista escluse'!$A$2:$F$153,3,TRUE)</f>
        <v>Product-based </v>
      </c>
      <c r="C47" s="310" t="s">
        <v>6</v>
      </c>
      <c r="D47" s="49">
        <v>42725</v>
      </c>
      <c r="E47" s="33">
        <v>2015</v>
      </c>
      <c r="F47" s="33" t="s">
        <v>209</v>
      </c>
      <c r="G47" s="34">
        <v>4030</v>
      </c>
      <c r="H47" s="35" t="str">
        <f t="shared" si="5"/>
        <v>No</v>
      </c>
      <c r="I47" s="36">
        <f>G47*'Exchange Rates'!E15</f>
        <v>33.299889999999998</v>
      </c>
      <c r="J47" s="36">
        <v>60322951</v>
      </c>
      <c r="K47" s="37">
        <f t="shared" si="6"/>
        <v>1811507</v>
      </c>
      <c r="L47" s="158"/>
      <c r="M47" s="38" t="s">
        <v>209</v>
      </c>
      <c r="N47" s="39" t="s">
        <v>232</v>
      </c>
      <c r="O47" s="293">
        <v>1849</v>
      </c>
      <c r="P47" s="36">
        <f>O47*'Exchange Rates'!L15</f>
        <v>15.995699000000002</v>
      </c>
      <c r="Q47" s="41">
        <f t="shared" si="7"/>
        <v>1811507</v>
      </c>
      <c r="R47" s="42">
        <f t="shared" si="8"/>
        <v>28976320.708393004</v>
      </c>
      <c r="S47" s="174">
        <f t="shared" si="3"/>
        <v>-31346630.291606996</v>
      </c>
      <c r="T47" s="29"/>
    </row>
    <row r="48" spans="1:20">
      <c r="A48" s="201" t="s">
        <v>118</v>
      </c>
      <c r="B48" s="188" t="s">
        <v>39</v>
      </c>
      <c r="C48" s="312" t="s">
        <v>44</v>
      </c>
      <c r="D48" s="176">
        <v>42801</v>
      </c>
      <c r="E48" s="177">
        <v>2015</v>
      </c>
      <c r="F48" s="177" t="s">
        <v>215</v>
      </c>
      <c r="G48" s="178">
        <v>1.6</v>
      </c>
      <c r="H48" s="179" t="s">
        <v>240</v>
      </c>
      <c r="I48" s="180">
        <f>G48*'Exchange Rates'!G17</f>
        <v>0.372448</v>
      </c>
      <c r="J48" s="180">
        <v>2030865</v>
      </c>
      <c r="K48" s="181">
        <f t="shared" si="6"/>
        <v>5452748</v>
      </c>
      <c r="L48" s="159"/>
      <c r="M48" s="182" t="s">
        <v>215</v>
      </c>
      <c r="N48" s="183" t="s">
        <v>241</v>
      </c>
      <c r="O48" s="294">
        <v>0.64</v>
      </c>
      <c r="P48" s="180">
        <f>O48*'Exchange Rates'!L17</f>
        <v>0.15231999999999998</v>
      </c>
      <c r="Q48" s="185">
        <f t="shared" si="7"/>
        <v>5452748</v>
      </c>
      <c r="R48" s="186">
        <f t="shared" si="8"/>
        <v>830562.5753599999</v>
      </c>
      <c r="S48" s="174">
        <f t="shared" si="3"/>
        <v>-1200302.4246400001</v>
      </c>
      <c r="T48" s="29"/>
    </row>
    <row r="49" spans="1:20">
      <c r="A49" s="175" t="e" vm="42">
        <v>#VALUE!</v>
      </c>
      <c r="B49" s="190" t="s">
        <v>5</v>
      </c>
      <c r="C49" s="310" t="s">
        <v>6</v>
      </c>
      <c r="D49" s="49">
        <v>42725</v>
      </c>
      <c r="E49" s="33">
        <v>2015</v>
      </c>
      <c r="F49" s="33" t="s">
        <v>196</v>
      </c>
      <c r="G49" s="34">
        <v>32.67</v>
      </c>
      <c r="H49" s="35" t="str">
        <f t="shared" ref="H49:H78" si="9">IF(AND(F49="USD",M49="USD"),"Yes","No")</f>
        <v>Yes</v>
      </c>
      <c r="I49" s="36">
        <f>IF(H49="Yes",G49," ")</f>
        <v>32.67</v>
      </c>
      <c r="J49" s="36">
        <v>50053675</v>
      </c>
      <c r="K49" s="37">
        <f t="shared" si="6"/>
        <v>1532100</v>
      </c>
      <c r="L49" s="158"/>
      <c r="M49" s="38" t="str" cm="1">
        <f t="array" ref="M49">_FV(A49,"Valuta")</f>
        <v>USD</v>
      </c>
      <c r="N49" s="39" t="str" cm="1">
        <f t="array" ref="N49">_FV(A49,"Exchange")</f>
        <v>Nasdaq Stock Market</v>
      </c>
      <c r="O49" s="40" cm="1">
        <f t="array" ref="O49">_FV(A49,"Prezzo")</f>
        <v>57.1</v>
      </c>
      <c r="P49" s="36">
        <f>IF(M49="USD",O49," ")</f>
        <v>57.1</v>
      </c>
      <c r="Q49" s="41">
        <f t="shared" si="7"/>
        <v>1532100</v>
      </c>
      <c r="R49" s="42">
        <f t="shared" si="8"/>
        <v>87482910</v>
      </c>
      <c r="S49" s="174">
        <f t="shared" si="3"/>
        <v>37429235</v>
      </c>
      <c r="T49" s="29"/>
    </row>
    <row r="50" spans="1:20">
      <c r="A50" s="175" t="e" vm="43">
        <v>#VALUE!</v>
      </c>
      <c r="B50" s="188" t="s">
        <v>5</v>
      </c>
      <c r="C50" s="312" t="s">
        <v>6</v>
      </c>
      <c r="D50" s="176">
        <v>42474</v>
      </c>
      <c r="E50" s="177">
        <v>2015</v>
      </c>
      <c r="F50" s="177" t="s">
        <v>203</v>
      </c>
      <c r="G50" s="178">
        <v>40.6</v>
      </c>
      <c r="H50" s="179" t="str">
        <f t="shared" si="9"/>
        <v>No</v>
      </c>
      <c r="I50" s="180">
        <f>G50*'Exchange Rates'!E14</f>
        <v>0.6335630000000001</v>
      </c>
      <c r="J50" s="180">
        <v>3631613</v>
      </c>
      <c r="K50" s="181">
        <f t="shared" si="6"/>
        <v>5732048</v>
      </c>
      <c r="L50" s="159"/>
      <c r="M50" s="182" t="str" cm="1">
        <f t="array" ref="M50">_FV(A50,"Valuta")</f>
        <v>INR</v>
      </c>
      <c r="N50" s="183" t="str" cm="1">
        <f t="array" ref="N50">_FV(A50,"Exchange")</f>
        <v>National Stock Exchange of India</v>
      </c>
      <c r="O50" s="187" cm="1">
        <f t="array" ref="O50">_FV(A50,"Prezzo")</f>
        <v>78.400000000000006</v>
      </c>
      <c r="P50" s="180">
        <f>O50*'Exchange Rates'!L14</f>
        <v>1.0442880000000001</v>
      </c>
      <c r="Q50" s="185">
        <f t="shared" si="7"/>
        <v>5732048</v>
      </c>
      <c r="R50" s="186">
        <f t="shared" si="8"/>
        <v>5985908.9418240003</v>
      </c>
      <c r="S50" s="174">
        <f t="shared" si="3"/>
        <v>2354295.9418240003</v>
      </c>
      <c r="T50" s="29"/>
    </row>
    <row r="51" spans="1:20">
      <c r="A51" s="175" t="e" vm="44">
        <v>#VALUE!</v>
      </c>
      <c r="B51" s="190" t="s">
        <v>5</v>
      </c>
      <c r="C51" s="310" t="s">
        <v>6</v>
      </c>
      <c r="D51" s="49">
        <v>42801</v>
      </c>
      <c r="E51" s="33">
        <v>2015</v>
      </c>
      <c r="F51" s="33" t="s">
        <v>198</v>
      </c>
      <c r="G51" s="34">
        <v>15.3</v>
      </c>
      <c r="H51" s="35" t="str">
        <f t="shared" si="9"/>
        <v>No</v>
      </c>
      <c r="I51" s="36">
        <f>G51*'Exchange Rates'!E9</f>
        <v>16.978853700000002</v>
      </c>
      <c r="J51" s="36">
        <v>32325788</v>
      </c>
      <c r="K51" s="37">
        <f t="shared" si="6"/>
        <v>1903886</v>
      </c>
      <c r="L51" s="158"/>
      <c r="M51" s="38" t="str" cm="1">
        <f t="array" ref="M51">_FV(A51,"Valuta")</f>
        <v>EUR</v>
      </c>
      <c r="N51" s="39" t="str" cm="1">
        <f t="array" ref="N51">_FV(A51,"Exchange")</f>
        <v>Deutsche Boerse AG</v>
      </c>
      <c r="O51" s="48" cm="1">
        <f t="array" ref="O51">_FV(A51,"Prezzo")</f>
        <v>16.93</v>
      </c>
      <c r="P51" s="36">
        <f>O51*'Exchange Rates'!L9</f>
        <v>19.075030999999999</v>
      </c>
      <c r="Q51" s="41">
        <f t="shared" si="7"/>
        <v>1903886</v>
      </c>
      <c r="R51" s="42">
        <f t="shared" si="8"/>
        <v>36316684.470465995</v>
      </c>
      <c r="S51" s="174">
        <f t="shared" si="3"/>
        <v>3990896.4704659954</v>
      </c>
      <c r="T51" s="29"/>
    </row>
    <row r="52" spans="1:20">
      <c r="A52" s="175" t="e" vm="45">
        <v>#VALUE!</v>
      </c>
      <c r="B52" s="188" t="s">
        <v>5</v>
      </c>
      <c r="C52" s="312" t="s">
        <v>6</v>
      </c>
      <c r="D52" s="176">
        <v>42474</v>
      </c>
      <c r="E52" s="177">
        <v>2015</v>
      </c>
      <c r="F52" s="177" t="s">
        <v>201</v>
      </c>
      <c r="G52" s="178">
        <v>65.099999999999994</v>
      </c>
      <c r="H52" s="179" t="str">
        <f t="shared" si="9"/>
        <v>No</v>
      </c>
      <c r="I52" s="180">
        <f>G52*'Exchange Rates'!E11</f>
        <v>8.3972489999999986</v>
      </c>
      <c r="J52" s="180">
        <v>46878974</v>
      </c>
      <c r="K52" s="181">
        <f t="shared" si="6"/>
        <v>5582659</v>
      </c>
      <c r="L52" s="159"/>
      <c r="M52" s="182" t="str" cm="1">
        <f t="array" ref="M52">_FV(A52,"Valuta")</f>
        <v>HKD</v>
      </c>
      <c r="N52" s="183" t="str" cm="1">
        <f t="array" ref="N52">_FV(A52,"Exchange")</f>
        <v>Hong Kong Stock Exchange</v>
      </c>
      <c r="O52" s="196" cm="1">
        <f t="array" ref="O52">_FV(A52,"Prezzo")</f>
        <v>80.349999999999994</v>
      </c>
      <c r="P52" s="180">
        <f>O52*'Exchange Rates'!$L$11</f>
        <v>10.292834999999998</v>
      </c>
      <c r="Q52" s="185">
        <f t="shared" si="7"/>
        <v>5582659</v>
      </c>
      <c r="R52" s="186">
        <f t="shared" si="8"/>
        <v>57461387.948264994</v>
      </c>
      <c r="S52" s="174">
        <f t="shared" si="3"/>
        <v>10582413.948264994</v>
      </c>
      <c r="T52" s="29"/>
    </row>
    <row r="53" spans="1:20">
      <c r="A53" s="197" t="e" vm="46">
        <v>#VALUE!</v>
      </c>
      <c r="B53" s="190" t="s">
        <v>39</v>
      </c>
      <c r="C53" s="310" t="s">
        <v>28</v>
      </c>
      <c r="D53" s="49">
        <v>42620</v>
      </c>
      <c r="E53" s="33">
        <v>2015</v>
      </c>
      <c r="F53" s="33" t="s">
        <v>196</v>
      </c>
      <c r="G53" s="34">
        <v>75.3</v>
      </c>
      <c r="H53" s="35" t="str">
        <f t="shared" si="9"/>
        <v>Yes</v>
      </c>
      <c r="I53" s="36">
        <f>IF(H53="Yes",G53," ")</f>
        <v>75.3</v>
      </c>
      <c r="J53" s="36">
        <v>304036660</v>
      </c>
      <c r="K53" s="37">
        <f t="shared" si="6"/>
        <v>4037672</v>
      </c>
      <c r="L53" s="158"/>
      <c r="M53" s="38" t="str" cm="1">
        <f t="array" ref="M53">_FV(A53,"Valuta")</f>
        <v>USD</v>
      </c>
      <c r="N53" s="39" t="str" cm="1">
        <f t="array" ref="N53">_FV(A53,"Exchange")</f>
        <v>New York Stock Exchange</v>
      </c>
      <c r="O53" s="40" cm="1">
        <f t="array" ref="O53">_FV(A53,"Prezzo")</f>
        <v>99.82</v>
      </c>
      <c r="P53" s="36">
        <f>IF(M53="USD",O53," ")</f>
        <v>99.82</v>
      </c>
      <c r="Q53" s="41">
        <f t="shared" si="7"/>
        <v>4037672</v>
      </c>
      <c r="R53" s="42">
        <f t="shared" si="8"/>
        <v>403040419.03999996</v>
      </c>
      <c r="S53" s="174">
        <f t="shared" si="3"/>
        <v>99003759.039999962</v>
      </c>
      <c r="T53" s="29"/>
    </row>
    <row r="54" spans="1:20">
      <c r="A54" s="175" t="e" vm="47">
        <v>#VALUE!</v>
      </c>
      <c r="B54" s="188" t="s">
        <v>5</v>
      </c>
      <c r="C54" s="312" t="s">
        <v>6</v>
      </c>
      <c r="D54" s="176">
        <v>42725</v>
      </c>
      <c r="E54" s="177">
        <v>2015</v>
      </c>
      <c r="F54" s="177" t="s">
        <v>198</v>
      </c>
      <c r="G54" s="178">
        <v>4.1710000000000003</v>
      </c>
      <c r="H54" s="179" t="str">
        <f t="shared" si="9"/>
        <v>No</v>
      </c>
      <c r="I54" s="180">
        <f>G54*'Exchange Rates'!E9</f>
        <v>4.6286796590000003</v>
      </c>
      <c r="J54" s="180">
        <v>3612255</v>
      </c>
      <c r="K54" s="181">
        <f t="shared" si="6"/>
        <v>780408</v>
      </c>
      <c r="L54" s="159"/>
      <c r="M54" s="182" t="str" cm="1">
        <f t="array" ref="M54">_FV(A54,"Valuta")</f>
        <v>EUR</v>
      </c>
      <c r="N54" s="183" t="str" cm="1">
        <f t="array" ref="N54">_FV(A54,"Exchange")</f>
        <v>Deutsche Boerse AG</v>
      </c>
      <c r="O54" s="202" cm="1">
        <f t="array" ref="O54">_FV(A54,"Prezzo")</f>
        <v>4.74</v>
      </c>
      <c r="P54" s="180">
        <f>O54*'Exchange Rates'!L9</f>
        <v>5.3405580000000006</v>
      </c>
      <c r="Q54" s="185">
        <f t="shared" si="7"/>
        <v>780408</v>
      </c>
      <c r="R54" s="186">
        <f t="shared" si="8"/>
        <v>4167814.1876640003</v>
      </c>
      <c r="S54" s="174">
        <f t="shared" si="3"/>
        <v>555559.18766400032</v>
      </c>
      <c r="T54" s="29"/>
    </row>
    <row r="55" spans="1:20">
      <c r="A55" s="175" t="e" vm="48">
        <v>#VALUE!</v>
      </c>
      <c r="B55" s="190" t="s">
        <v>5</v>
      </c>
      <c r="C55" s="310" t="s">
        <v>6</v>
      </c>
      <c r="D55" s="49">
        <v>42725</v>
      </c>
      <c r="E55" s="33">
        <v>2015</v>
      </c>
      <c r="F55" s="33" t="s">
        <v>202</v>
      </c>
      <c r="G55" s="34">
        <v>33.46</v>
      </c>
      <c r="H55" s="35" t="str">
        <f t="shared" si="9"/>
        <v>No</v>
      </c>
      <c r="I55" s="36">
        <f>G55*'Exchange Rates'!E4</f>
        <v>26.198912320000002</v>
      </c>
      <c r="J55" s="36">
        <v>29471993</v>
      </c>
      <c r="K55" s="37">
        <f t="shared" si="6"/>
        <v>1124932</v>
      </c>
      <c r="L55" s="158"/>
      <c r="M55" s="38" t="str" cm="1">
        <f t="array" ref="M55">_FV(A55,"Valuta")</f>
        <v>CAD</v>
      </c>
      <c r="N55" s="39" t="str" cm="1">
        <f t="array" ref="N55">_FV(A55,"Exchange")</f>
        <v>Toronto Stock Exchange</v>
      </c>
      <c r="O55" s="47" cm="1">
        <f t="array" ref="O55">_FV(A55,"Prezzo")</f>
        <v>24.1</v>
      </c>
      <c r="P55" s="36">
        <f>O55*'Exchange Rates'!L4</f>
        <v>18.961880000000001</v>
      </c>
      <c r="Q55" s="41">
        <f t="shared" si="7"/>
        <v>1124932</v>
      </c>
      <c r="R55" s="42">
        <f t="shared" si="8"/>
        <v>21330825.592160001</v>
      </c>
      <c r="S55" s="174">
        <f t="shared" si="3"/>
        <v>-8141167.4078399986</v>
      </c>
      <c r="T55" s="29"/>
    </row>
    <row r="56" spans="1:20">
      <c r="A56" s="175" t="e" vm="49">
        <v>#VALUE!</v>
      </c>
      <c r="B56" s="188" t="s">
        <v>5</v>
      </c>
      <c r="C56" s="312" t="s">
        <v>6</v>
      </c>
      <c r="D56" s="176">
        <v>43482</v>
      </c>
      <c r="E56" s="177">
        <v>2015</v>
      </c>
      <c r="F56" s="177" t="s">
        <v>196</v>
      </c>
      <c r="G56" s="178">
        <v>35.93</v>
      </c>
      <c r="H56" s="179" t="str">
        <f t="shared" si="9"/>
        <v>Yes</v>
      </c>
      <c r="I56" s="180">
        <f>IF(H56="Yes",G56," ")</f>
        <v>35.93</v>
      </c>
      <c r="J56" s="180">
        <v>47138715</v>
      </c>
      <c r="K56" s="181">
        <f t="shared" si="6"/>
        <v>1311960</v>
      </c>
      <c r="L56" s="159"/>
      <c r="M56" s="182" t="str" cm="1">
        <f t="array" ref="M56">_FV(A56,"Valuta")</f>
        <v>USD</v>
      </c>
      <c r="N56" s="183" t="str" cm="1">
        <f t="array" ref="N56">_FV(A56,"Exchange")</f>
        <v>New York Stock Exchange</v>
      </c>
      <c r="O56" s="195" cm="1">
        <f t="array" ref="O56">_FV(A56,"Prezzo")</f>
        <v>60.97</v>
      </c>
      <c r="P56" s="180">
        <f>IF(M56="USD",O56," ")</f>
        <v>60.97</v>
      </c>
      <c r="Q56" s="185">
        <f t="shared" si="7"/>
        <v>1311960</v>
      </c>
      <c r="R56" s="186">
        <f t="shared" si="8"/>
        <v>79990201.200000003</v>
      </c>
      <c r="S56" s="174">
        <f t="shared" si="3"/>
        <v>32851486.200000003</v>
      </c>
      <c r="T56" s="29"/>
    </row>
    <row r="57" spans="1:20">
      <c r="A57" s="175" t="e" vm="50">
        <v>#VALUE!</v>
      </c>
      <c r="B57" s="190" t="s">
        <v>5</v>
      </c>
      <c r="C57" s="310" t="s">
        <v>6</v>
      </c>
      <c r="D57" s="49">
        <v>42725</v>
      </c>
      <c r="E57" s="33">
        <v>2015</v>
      </c>
      <c r="F57" s="33" t="s">
        <v>201</v>
      </c>
      <c r="G57" s="34">
        <v>4.63</v>
      </c>
      <c r="H57" s="35" t="str">
        <f t="shared" si="9"/>
        <v>No</v>
      </c>
      <c r="I57" s="36">
        <f>G57*'Exchange Rates'!E11</f>
        <v>0.59722369999999991</v>
      </c>
      <c r="J57" s="36">
        <v>16044147</v>
      </c>
      <c r="K57" s="37">
        <f t="shared" si="6"/>
        <v>26864552</v>
      </c>
      <c r="L57" s="158"/>
      <c r="M57" s="38" t="str" cm="1">
        <f t="array" ref="M57">_FV(A57,"Valuta")</f>
        <v>HKD</v>
      </c>
      <c r="N57" s="39" t="str" cm="1">
        <f t="array" ref="N57">_FV(A57,"Exchange")</f>
        <v>Shenzhen Stock Exchange</v>
      </c>
      <c r="O57" s="45" cm="1">
        <f t="array" ref="O57">_FV(A57,"Prezzo")</f>
        <v>2.2999999999999998</v>
      </c>
      <c r="P57" s="36">
        <f>O57*'Exchange Rates'!L11</f>
        <v>0.29462999999999995</v>
      </c>
      <c r="Q57" s="41">
        <f t="shared" si="7"/>
        <v>26864552</v>
      </c>
      <c r="R57" s="42">
        <f t="shared" si="8"/>
        <v>7915102.9557599984</v>
      </c>
      <c r="S57" s="174">
        <f t="shared" si="3"/>
        <v>-8129044.0442400016</v>
      </c>
      <c r="T57" s="29"/>
    </row>
    <row r="58" spans="1:20">
      <c r="A58" s="175" t="e" vm="51">
        <v>#VALUE!</v>
      </c>
      <c r="B58" s="188" t="s">
        <v>5</v>
      </c>
      <c r="C58" s="312" t="s">
        <v>6</v>
      </c>
      <c r="D58" s="176">
        <v>42474</v>
      </c>
      <c r="E58" s="177">
        <v>2015</v>
      </c>
      <c r="F58" s="177" t="s">
        <v>196</v>
      </c>
      <c r="G58" s="178">
        <v>24.73</v>
      </c>
      <c r="H58" s="179" t="str">
        <f t="shared" si="9"/>
        <v>Yes</v>
      </c>
      <c r="I58" s="180">
        <f>IF(H58="Yes",G58," ")</f>
        <v>24.73</v>
      </c>
      <c r="J58" s="180">
        <v>6044190</v>
      </c>
      <c r="K58" s="181">
        <f t="shared" si="6"/>
        <v>244408</v>
      </c>
      <c r="L58" s="159"/>
      <c r="M58" s="182" t="str" cm="1">
        <f t="array" ref="M58">_FV(A58,"Valuta")</f>
        <v>USD</v>
      </c>
      <c r="N58" s="183" t="str" cm="1">
        <f t="array" ref="N58">_FV(A58,"Exchange")</f>
        <v>New York Stock Exchange</v>
      </c>
      <c r="O58" s="195" cm="1">
        <f t="array" ref="O58">_FV(A58,"Prezzo")</f>
        <v>22.75</v>
      </c>
      <c r="P58" s="180">
        <f>IF(M58="USD",O58," ")</f>
        <v>22.75</v>
      </c>
      <c r="Q58" s="185">
        <f t="shared" si="7"/>
        <v>244408</v>
      </c>
      <c r="R58" s="186">
        <f t="shared" si="8"/>
        <v>5560282</v>
      </c>
      <c r="S58" s="174">
        <f t="shared" si="3"/>
        <v>-483908</v>
      </c>
      <c r="T58" s="29"/>
    </row>
    <row r="59" spans="1:20">
      <c r="A59" s="175" t="e" vm="52">
        <v>#VALUE!</v>
      </c>
      <c r="B59" s="190" t="s">
        <v>5</v>
      </c>
      <c r="C59" s="310" t="s">
        <v>6</v>
      </c>
      <c r="D59" s="49">
        <v>42725</v>
      </c>
      <c r="E59" s="33">
        <v>2015</v>
      </c>
      <c r="F59" s="33" t="s">
        <v>209</v>
      </c>
      <c r="G59" s="34">
        <v>1691</v>
      </c>
      <c r="H59" s="35" t="str">
        <f t="shared" si="9"/>
        <v>No</v>
      </c>
      <c r="I59" s="36">
        <f>G59*'Exchange Rates'!E15</f>
        <v>13.972733</v>
      </c>
      <c r="J59" s="36">
        <v>43898345</v>
      </c>
      <c r="K59" s="37">
        <f t="shared" si="6"/>
        <v>3141716</v>
      </c>
      <c r="L59" s="158"/>
      <c r="M59" s="38" t="s">
        <v>209</v>
      </c>
      <c r="N59" s="39" t="s">
        <v>232</v>
      </c>
      <c r="O59" s="44">
        <v>567</v>
      </c>
      <c r="P59" s="36">
        <f>O59*'Exchange Rates'!L15</f>
        <v>4.9051170000000006</v>
      </c>
      <c r="Q59" s="41">
        <f t="shared" si="7"/>
        <v>3141716</v>
      </c>
      <c r="R59" s="42">
        <f t="shared" si="8"/>
        <v>15410484.560772002</v>
      </c>
      <c r="S59" s="174">
        <f t="shared" si="3"/>
        <v>-28487860.439227998</v>
      </c>
      <c r="T59" s="29"/>
    </row>
    <row r="60" spans="1:20">
      <c r="A60" s="175" t="e" vm="53">
        <v>#VALUE!</v>
      </c>
      <c r="B60" s="188" t="s">
        <v>5</v>
      </c>
      <c r="C60" s="312" t="s">
        <v>6</v>
      </c>
      <c r="D60" s="176">
        <v>42725</v>
      </c>
      <c r="E60" s="177">
        <v>2015</v>
      </c>
      <c r="F60" s="177" t="s">
        <v>196</v>
      </c>
      <c r="G60" s="178">
        <v>10.64</v>
      </c>
      <c r="H60" s="179" t="str">
        <f t="shared" si="9"/>
        <v>Yes</v>
      </c>
      <c r="I60" s="180">
        <f>IF(H60="Yes",G60," ")</f>
        <v>10.64</v>
      </c>
      <c r="J60" s="180">
        <v>32010810</v>
      </c>
      <c r="K60" s="181">
        <f t="shared" si="6"/>
        <v>3008535</v>
      </c>
      <c r="L60" s="159"/>
      <c r="M60" s="182" t="str" cm="1">
        <f t="array" ref="M60">_FV(A60,"Valuta")</f>
        <v>USD</v>
      </c>
      <c r="N60" s="183" t="str" cm="1">
        <f t="array" ref="N60">_FV(A60,"Exchange")</f>
        <v>New York Stock Exchange</v>
      </c>
      <c r="O60" s="195" cm="1">
        <f t="array" ref="O60">_FV(A60,"Prezzo")</f>
        <v>38.43</v>
      </c>
      <c r="P60" s="180">
        <f>IF(M60="USD",O60," ")</f>
        <v>38.43</v>
      </c>
      <c r="Q60" s="185">
        <f t="shared" si="7"/>
        <v>3008535</v>
      </c>
      <c r="R60" s="186">
        <f t="shared" si="8"/>
        <v>115618000.05</v>
      </c>
      <c r="S60" s="174">
        <f t="shared" si="3"/>
        <v>83607190.049999997</v>
      </c>
      <c r="T60" s="29"/>
    </row>
    <row r="61" spans="1:20">
      <c r="A61" s="175" t="e" vm="54">
        <v>#VALUE!</v>
      </c>
      <c r="B61" s="190" t="s">
        <v>5</v>
      </c>
      <c r="C61" s="310" t="s">
        <v>6</v>
      </c>
      <c r="D61" s="49">
        <v>42725</v>
      </c>
      <c r="E61" s="33">
        <v>2015</v>
      </c>
      <c r="F61" s="33" t="s">
        <v>196</v>
      </c>
      <c r="G61" s="34">
        <v>12.96</v>
      </c>
      <c r="H61" s="35" t="str">
        <f t="shared" si="9"/>
        <v>Yes</v>
      </c>
      <c r="I61" s="36">
        <f>IF(H61="Yes",G61," ")</f>
        <v>12.96</v>
      </c>
      <c r="J61" s="36">
        <v>43816161</v>
      </c>
      <c r="K61" s="37">
        <f t="shared" si="6"/>
        <v>3380877</v>
      </c>
      <c r="L61" s="158"/>
      <c r="M61" s="38" t="str" cm="1">
        <f t="array" ref="M61">_FV(A61,"Valuta")</f>
        <v>USD</v>
      </c>
      <c r="N61" s="39" t="str" cm="1">
        <f t="array" ref="N61">_FV(A61,"Exchange")</f>
        <v>OTC Markets</v>
      </c>
      <c r="O61" s="40" cm="1">
        <f t="array" ref="O61">_FV(A61,"Prezzo")</f>
        <v>8.5619999999999994</v>
      </c>
      <c r="P61" s="36">
        <f>IF(M61="USD",O61," ")</f>
        <v>8.5619999999999994</v>
      </c>
      <c r="Q61" s="41">
        <f t="shared" si="7"/>
        <v>3380877</v>
      </c>
      <c r="R61" s="42">
        <f t="shared" si="8"/>
        <v>28947068.873999998</v>
      </c>
      <c r="S61" s="174">
        <f t="shared" si="3"/>
        <v>-14869092.126000002</v>
      </c>
      <c r="T61" s="29"/>
    </row>
    <row r="62" spans="1:20">
      <c r="A62" s="175" t="e" vm="55">
        <v>#VALUE!</v>
      </c>
      <c r="B62" s="188" t="s">
        <v>5</v>
      </c>
      <c r="C62" s="312" t="s">
        <v>6</v>
      </c>
      <c r="D62" s="176">
        <v>42474</v>
      </c>
      <c r="E62" s="177">
        <v>2015</v>
      </c>
      <c r="F62" s="177" t="s">
        <v>196</v>
      </c>
      <c r="G62" s="178">
        <v>55.23</v>
      </c>
      <c r="H62" s="179" t="str">
        <f t="shared" si="9"/>
        <v>Yes</v>
      </c>
      <c r="I62" s="180">
        <f>IF(H62="Yes",G62," ")</f>
        <v>55.23</v>
      </c>
      <c r="J62" s="180">
        <v>103646200</v>
      </c>
      <c r="K62" s="181">
        <f t="shared" si="6"/>
        <v>1876629</v>
      </c>
      <c r="L62" s="159"/>
      <c r="M62" s="182" t="str" cm="1">
        <f t="array" ref="M62">_FV(A62,"Valuta")</f>
        <v>USD</v>
      </c>
      <c r="N62" s="183" t="str" cm="1">
        <f t="array" ref="N62">_FV(A62,"Exchange")</f>
        <v>New York Stock Exchange</v>
      </c>
      <c r="O62" s="195" cm="1">
        <f t="array" ref="O62">_FV(A62,"Prezzo")</f>
        <v>90</v>
      </c>
      <c r="P62" s="180">
        <f>IF(M62="USD",O62," ")</f>
        <v>90</v>
      </c>
      <c r="Q62" s="185">
        <f t="shared" si="7"/>
        <v>1876629</v>
      </c>
      <c r="R62" s="186">
        <f t="shared" si="8"/>
        <v>168896610</v>
      </c>
      <c r="S62" s="174">
        <f t="shared" si="3"/>
        <v>65250410</v>
      </c>
      <c r="T62" s="29"/>
    </row>
    <row r="63" spans="1:20">
      <c r="A63" s="175" t="e" vm="56">
        <v>#VALUE!</v>
      </c>
      <c r="B63" s="190" t="s">
        <v>5</v>
      </c>
      <c r="C63" s="310" t="s">
        <v>6</v>
      </c>
      <c r="D63" s="49">
        <v>42725</v>
      </c>
      <c r="E63" s="33">
        <v>2015</v>
      </c>
      <c r="F63" s="33" t="s">
        <v>201</v>
      </c>
      <c r="G63" s="34">
        <v>4.7300000000000004</v>
      </c>
      <c r="H63" s="35" t="str">
        <f t="shared" si="9"/>
        <v>No</v>
      </c>
      <c r="I63" s="36">
        <f>G63*'Exchange Rates'!E11</f>
        <v>0.61012270000000002</v>
      </c>
      <c r="J63" s="36">
        <v>3788682</v>
      </c>
      <c r="K63" s="37">
        <f t="shared" si="6"/>
        <v>6209706</v>
      </c>
      <c r="L63" s="158"/>
      <c r="M63" s="38" t="str" cm="1">
        <f t="array" ref="M63">_FV(A63,"Valuta")</f>
        <v>HKD</v>
      </c>
      <c r="N63" s="39" t="str" cm="1">
        <f t="array" ref="N63">_FV(A63,"Exchange")</f>
        <v>Hong Kong Stock Exchange</v>
      </c>
      <c r="O63" s="45" cm="1">
        <f t="array" ref="O63">_FV(A63,"Prezzo")</f>
        <v>7.4</v>
      </c>
      <c r="P63" s="36">
        <f>O63*'Exchange Rates'!L11</f>
        <v>0.94794</v>
      </c>
      <c r="Q63" s="41">
        <f t="shared" si="7"/>
        <v>6209706</v>
      </c>
      <c r="R63" s="42">
        <f t="shared" si="8"/>
        <v>5886428.7056400003</v>
      </c>
      <c r="S63" s="174">
        <f t="shared" si="3"/>
        <v>2097746.7056400003</v>
      </c>
      <c r="T63" s="29"/>
    </row>
    <row r="64" spans="1:20">
      <c r="A64" s="203" t="e" vm="57">
        <v>#VALUE!</v>
      </c>
      <c r="B64" s="188" t="s">
        <v>5</v>
      </c>
      <c r="C64" s="312" t="s">
        <v>10</v>
      </c>
      <c r="D64" s="176">
        <v>43116</v>
      </c>
      <c r="E64" s="177">
        <v>2016</v>
      </c>
      <c r="F64" s="177" t="s">
        <v>200</v>
      </c>
      <c r="G64" s="178">
        <v>582</v>
      </c>
      <c r="H64" s="179" t="str">
        <f t="shared" si="9"/>
        <v>No</v>
      </c>
      <c r="I64" s="180">
        <f>G64*'Exchange Rates'!F10</f>
        <v>789.00168599999995</v>
      </c>
      <c r="J64" s="180">
        <v>342254819</v>
      </c>
      <c r="K64" s="181">
        <f t="shared" si="6"/>
        <v>433783</v>
      </c>
      <c r="L64" s="159"/>
      <c r="M64" s="182" t="str" cm="1">
        <f t="array" ref="M64">_FV(A64,"Valuta")</f>
        <v>GBp</v>
      </c>
      <c r="N64" s="183" t="str" cm="1">
        <f t="array" ref="N64">_FV(A64,"Exchange")</f>
        <v>London Stock Exchange</v>
      </c>
      <c r="O64" s="204" cm="1">
        <f t="array" ref="O64">_FV(A64,"Prezzo")</f>
        <v>591.79999999999995</v>
      </c>
      <c r="P64" s="180">
        <f>O64*'Exchange Rates'!L10</f>
        <v>793.3078999999999</v>
      </c>
      <c r="Q64" s="185">
        <f t="shared" si="7"/>
        <v>433783</v>
      </c>
      <c r="R64" s="186">
        <f t="shared" si="8"/>
        <v>344123480.78569996</v>
      </c>
      <c r="S64" s="174">
        <f t="shared" si="3"/>
        <v>1868661.7856999636</v>
      </c>
      <c r="T64" s="29"/>
    </row>
    <row r="65" spans="1:20">
      <c r="A65" s="197" t="e" vm="58">
        <v>#VALUE!</v>
      </c>
      <c r="B65" s="190" t="s">
        <v>39</v>
      </c>
      <c r="C65" s="310" t="s">
        <v>28</v>
      </c>
      <c r="D65" s="49">
        <v>42860</v>
      </c>
      <c r="E65" s="33">
        <v>2016</v>
      </c>
      <c r="F65" s="33" t="s">
        <v>203</v>
      </c>
      <c r="G65" s="34">
        <v>85.25</v>
      </c>
      <c r="H65" s="35" t="str">
        <f t="shared" si="9"/>
        <v>No</v>
      </c>
      <c r="I65" s="36">
        <f>G65*'Exchange Rates'!F14</f>
        <v>1.2692019999999999</v>
      </c>
      <c r="J65" s="36">
        <v>4138894</v>
      </c>
      <c r="K65" s="37">
        <f t="shared" si="6"/>
        <v>3261021</v>
      </c>
      <c r="L65" s="158"/>
      <c r="M65" s="38" t="str" cm="1">
        <f t="array" ref="M65">_FV(A65,"Valuta")</f>
        <v>INR</v>
      </c>
      <c r="N65" s="39" t="str" cm="1">
        <f t="array" ref="N65">_FV(A65,"Exchange")</f>
        <v>National Stock Exchange of India</v>
      </c>
      <c r="O65" s="46" cm="1">
        <f t="array" ref="O65">_FV(A65,"Prezzo")</f>
        <v>48.15</v>
      </c>
      <c r="P65" s="36">
        <f>O65*'Exchange Rates'!L14</f>
        <v>0.64135799999999998</v>
      </c>
      <c r="Q65" s="41">
        <f t="shared" si="7"/>
        <v>3261021</v>
      </c>
      <c r="R65" s="42">
        <f t="shared" si="8"/>
        <v>2091481.9065179999</v>
      </c>
      <c r="S65" s="174">
        <f t="shared" si="3"/>
        <v>-2047412.0934820001</v>
      </c>
      <c r="T65" s="29"/>
    </row>
    <row r="66" spans="1:20">
      <c r="A66" s="197" t="e" vm="59">
        <v>#VALUE!</v>
      </c>
      <c r="B66" s="188" t="s">
        <v>39</v>
      </c>
      <c r="C66" s="312" t="s">
        <v>28</v>
      </c>
      <c r="D66" s="176">
        <v>43116</v>
      </c>
      <c r="E66" s="177">
        <v>2016</v>
      </c>
      <c r="F66" s="177" t="s">
        <v>210</v>
      </c>
      <c r="G66" s="178">
        <v>12</v>
      </c>
      <c r="H66" s="179" t="str">
        <f t="shared" si="9"/>
        <v>No</v>
      </c>
      <c r="I66" s="180">
        <f>G66*'Exchange Rates'!F24</f>
        <v>0.37007879999999999</v>
      </c>
      <c r="J66" s="180">
        <v>5051433</v>
      </c>
      <c r="K66" s="181">
        <f t="shared" ref="K66:K97" si="10">_xlfn.CEILING.MATH(J66/I66)</f>
        <v>13649615</v>
      </c>
      <c r="L66" s="159"/>
      <c r="M66" s="182" t="str" cm="1">
        <f t="array" ref="M66">_FV(A66,"Valuta")</f>
        <v>TWD</v>
      </c>
      <c r="N66" s="183" t="str" cm="1">
        <f t="array" ref="N66">_FV(A66,"Exchange")</f>
        <v>Taiwan Stock Exchange</v>
      </c>
      <c r="O66" s="205" cm="1">
        <f t="array" ref="O66">_FV(A66,"Prezzo")</f>
        <v>147</v>
      </c>
      <c r="P66" s="180">
        <f>O66*'Exchange Rates'!L24</f>
        <v>5.2508400000000002</v>
      </c>
      <c r="Q66" s="185">
        <f t="shared" ref="Q66:Q100" si="11">K66</f>
        <v>13649615</v>
      </c>
      <c r="R66" s="186">
        <f t="shared" ref="R66:R97" si="12">Q66*P66</f>
        <v>71671944.426600009</v>
      </c>
      <c r="S66" s="174">
        <f t="shared" si="3"/>
        <v>66620511.426600009</v>
      </c>
      <c r="T66" s="29"/>
    </row>
    <row r="67" spans="1:20">
      <c r="A67" s="175" t="e" vm="60">
        <v>#VALUE!</v>
      </c>
      <c r="B67" s="190" t="s">
        <v>5</v>
      </c>
      <c r="C67" s="310" t="s">
        <v>6</v>
      </c>
      <c r="D67" s="49">
        <v>42801</v>
      </c>
      <c r="E67" s="33">
        <v>2016</v>
      </c>
      <c r="F67" s="33" t="s">
        <v>205</v>
      </c>
      <c r="G67" s="34">
        <v>2.93</v>
      </c>
      <c r="H67" s="35" t="str">
        <f t="shared" si="9"/>
        <v>No</v>
      </c>
      <c r="I67" s="36">
        <f>G67*'Exchange Rates'!F3</f>
        <v>0.90009893000000007</v>
      </c>
      <c r="J67" s="36">
        <v>773648</v>
      </c>
      <c r="K67" s="37">
        <f t="shared" si="10"/>
        <v>859515</v>
      </c>
      <c r="L67" s="158"/>
      <c r="M67" s="38" t="str" cm="1">
        <f t="array" ref="M67">_FV(A67,"Valuta")</f>
        <v>BRL</v>
      </c>
      <c r="N67" s="39" t="str" cm="1">
        <f t="array" ref="N67">_FV(A67,"Exchange")</f>
        <v>B3 - Brazil Stock Exchange</v>
      </c>
      <c r="O67" s="50" cm="1">
        <f t="array" ref="O67">_FV(A67,"Prezzo")</f>
        <v>13.66</v>
      </c>
      <c r="P67" s="36">
        <f>O67*'Exchange Rates'!L3</f>
        <v>2.6459420000000002</v>
      </c>
      <c r="Q67" s="41">
        <f t="shared" si="11"/>
        <v>859515</v>
      </c>
      <c r="R67" s="42">
        <f t="shared" si="12"/>
        <v>2274226.83813</v>
      </c>
      <c r="S67" s="174">
        <f t="shared" ref="S67:S100" si="13">R67-J67</f>
        <v>1500578.83813</v>
      </c>
      <c r="T67" s="29"/>
    </row>
    <row r="68" spans="1:20">
      <c r="A68" s="203" t="e" vm="61">
        <v>#VALUE!</v>
      </c>
      <c r="B68" s="188" t="s">
        <v>5</v>
      </c>
      <c r="C68" s="312" t="s">
        <v>10</v>
      </c>
      <c r="D68" s="176">
        <v>43116</v>
      </c>
      <c r="E68" s="177">
        <v>2016</v>
      </c>
      <c r="F68" s="177" t="s">
        <v>196</v>
      </c>
      <c r="G68" s="178">
        <v>55.5</v>
      </c>
      <c r="H68" s="179" t="str">
        <f t="shared" si="9"/>
        <v>Yes</v>
      </c>
      <c r="I68" s="180">
        <f>IF(H68="Yes",G68," ")</f>
        <v>55.5</v>
      </c>
      <c r="J68" s="180">
        <v>72561842</v>
      </c>
      <c r="K68" s="181">
        <f t="shared" si="10"/>
        <v>1307421</v>
      </c>
      <c r="L68" s="159"/>
      <c r="M68" s="182" t="str" cm="1">
        <f t="array" ref="M68">_FV(A68,"Valuta")</f>
        <v>USD</v>
      </c>
      <c r="N68" s="183" t="str" cm="1">
        <f t="array" ref="N68">_FV(A68,"Exchange")</f>
        <v>New York Stock Exchange</v>
      </c>
      <c r="O68" s="195" cm="1">
        <f t="array" ref="O68">_FV(A68,"Prezzo")</f>
        <v>21.08</v>
      </c>
      <c r="P68" s="180">
        <f>IF(M68="USD",O68," ")</f>
        <v>21.08</v>
      </c>
      <c r="Q68" s="185">
        <f t="shared" si="11"/>
        <v>1307421</v>
      </c>
      <c r="R68" s="186">
        <f t="shared" si="12"/>
        <v>27560434.679999996</v>
      </c>
      <c r="S68" s="174">
        <f t="shared" si="13"/>
        <v>-45001407.320000008</v>
      </c>
      <c r="T68" s="29"/>
    </row>
    <row r="69" spans="1:20">
      <c r="A69" s="175" t="e" vm="62">
        <v>#VALUE!</v>
      </c>
      <c r="B69" s="190" t="s">
        <v>5</v>
      </c>
      <c r="C69" s="310" t="s">
        <v>6</v>
      </c>
      <c r="D69" s="49">
        <v>42801</v>
      </c>
      <c r="E69" s="33">
        <v>2016</v>
      </c>
      <c r="F69" s="33" t="s">
        <v>201</v>
      </c>
      <c r="G69" s="34">
        <v>6.48</v>
      </c>
      <c r="H69" s="35" t="str">
        <f t="shared" si="9"/>
        <v>No</v>
      </c>
      <c r="I69" s="36">
        <f>G69*'Exchange Rates'!F11</f>
        <v>0.83479896000000009</v>
      </c>
      <c r="J69" s="36">
        <v>2002856</v>
      </c>
      <c r="K69" s="37">
        <f t="shared" si="10"/>
        <v>2399208</v>
      </c>
      <c r="L69" s="158"/>
      <c r="M69" s="38" t="str" cm="1">
        <f t="array" ref="M69">_FV(A69,"Valuta")</f>
        <v>HKD</v>
      </c>
      <c r="N69" s="39" t="str" cm="1">
        <f t="array" ref="N69">_FV(A69,"Exchange")</f>
        <v>Hong Kong Stock Exchange</v>
      </c>
      <c r="O69" s="45" cm="1">
        <f t="array" ref="O69">_FV(A69,"Prezzo")</f>
        <v>7.89</v>
      </c>
      <c r="P69" s="36">
        <f>O69*'Exchange Rates'!L11</f>
        <v>1.0107089999999999</v>
      </c>
      <c r="Q69" s="41">
        <f t="shared" si="11"/>
        <v>2399208</v>
      </c>
      <c r="R69" s="42">
        <f t="shared" si="12"/>
        <v>2424901.1184719997</v>
      </c>
      <c r="S69" s="174">
        <f t="shared" si="13"/>
        <v>422045.11847199965</v>
      </c>
      <c r="T69" s="29"/>
    </row>
    <row r="70" spans="1:20">
      <c r="A70" s="203" t="e" vm="63">
        <v>#VALUE!</v>
      </c>
      <c r="B70" s="188" t="s">
        <v>5</v>
      </c>
      <c r="C70" s="312" t="s">
        <v>10</v>
      </c>
      <c r="D70" s="176">
        <v>43116</v>
      </c>
      <c r="E70" s="177">
        <v>2016</v>
      </c>
      <c r="F70" s="177" t="s">
        <v>196</v>
      </c>
      <c r="G70" s="178">
        <v>193.96</v>
      </c>
      <c r="H70" s="179" t="str">
        <f t="shared" si="9"/>
        <v>Yes</v>
      </c>
      <c r="I70" s="180">
        <f>IF(H70="Yes",G70," ")</f>
        <v>193.96</v>
      </c>
      <c r="J70" s="180">
        <v>190269828</v>
      </c>
      <c r="K70" s="181">
        <f t="shared" si="10"/>
        <v>980975</v>
      </c>
      <c r="L70" s="159"/>
      <c r="M70" s="182" t="str" cm="1">
        <f t="array" ref="M70">_FV(A70,"Valuta")</f>
        <v>USD</v>
      </c>
      <c r="N70" s="183" t="str" cm="1">
        <f t="array" ref="N70">_FV(A70,"Exchange")</f>
        <v>New York Stock Exchange</v>
      </c>
      <c r="O70" s="195" cm="1">
        <f t="array" ref="O70">_FV(A70,"Prezzo")</f>
        <v>186.13</v>
      </c>
      <c r="P70" s="180">
        <f>IF(M70="USD",O70," ")</f>
        <v>186.13</v>
      </c>
      <c r="Q70" s="185">
        <f t="shared" si="11"/>
        <v>980975</v>
      </c>
      <c r="R70" s="186">
        <f t="shared" si="12"/>
        <v>182588876.75</v>
      </c>
      <c r="S70" s="174">
        <f t="shared" si="13"/>
        <v>-7680951.25</v>
      </c>
      <c r="T70" s="29"/>
    </row>
    <row r="71" spans="1:20">
      <c r="A71" s="175" t="e" vm="64">
        <v>#VALUE!</v>
      </c>
      <c r="B71" s="190" t="s">
        <v>5</v>
      </c>
      <c r="C71" s="310" t="s">
        <v>6</v>
      </c>
      <c r="D71" s="49">
        <v>42801</v>
      </c>
      <c r="E71" s="33">
        <v>2016</v>
      </c>
      <c r="F71" s="33" t="s">
        <v>196</v>
      </c>
      <c r="G71" s="34">
        <v>18.34</v>
      </c>
      <c r="H71" s="35" t="str">
        <f t="shared" si="9"/>
        <v>Yes</v>
      </c>
      <c r="I71" s="36">
        <f>IF(H71="Yes",G71," ")</f>
        <v>18.34</v>
      </c>
      <c r="J71" s="36">
        <v>10446940</v>
      </c>
      <c r="K71" s="37">
        <f t="shared" si="10"/>
        <v>569626</v>
      </c>
      <c r="L71" s="158"/>
      <c r="M71" s="38" t="str" cm="1">
        <f t="array" ref="M71">_FV(A71,"Valuta")</f>
        <v>USD</v>
      </c>
      <c r="N71" s="39" t="str" cm="1">
        <f t="array" ref="N71">_FV(A71,"Exchange")</f>
        <v>New York Stock Exchange</v>
      </c>
      <c r="O71" s="40" cm="1">
        <f t="array" ref="O71">_FV(A71,"Prezzo")</f>
        <v>9.42</v>
      </c>
      <c r="P71" s="36">
        <f>IF(M71="USD",O71," ")</f>
        <v>9.42</v>
      </c>
      <c r="Q71" s="41">
        <f t="shared" si="11"/>
        <v>569626</v>
      </c>
      <c r="R71" s="42">
        <f t="shared" si="12"/>
        <v>5365876.92</v>
      </c>
      <c r="S71" s="174">
        <f t="shared" si="13"/>
        <v>-5081063.08</v>
      </c>
      <c r="T71" s="29"/>
    </row>
    <row r="72" spans="1:20">
      <c r="A72" s="197" t="e" vm="65">
        <v>#VALUE!</v>
      </c>
      <c r="B72" s="188" t="s">
        <v>39</v>
      </c>
      <c r="C72" s="312" t="s">
        <v>28</v>
      </c>
      <c r="D72" s="176">
        <v>43116</v>
      </c>
      <c r="E72" s="177">
        <v>2016</v>
      </c>
      <c r="F72" s="177" t="s">
        <v>217</v>
      </c>
      <c r="G72" s="178">
        <v>1820</v>
      </c>
      <c r="H72" s="179" t="str">
        <f t="shared" si="9"/>
        <v>No</v>
      </c>
      <c r="I72" s="180">
        <f>G72*'Exchange Rates'!F16</f>
        <v>1.5682895303748383</v>
      </c>
      <c r="J72" s="180">
        <v>2033468</v>
      </c>
      <c r="K72" s="181">
        <f t="shared" si="10"/>
        <v>1296616</v>
      </c>
      <c r="L72" s="159"/>
      <c r="M72" s="182" t="str" cm="1">
        <f t="array" ref="M72">_FV(A72,"Valuta")</f>
        <v>KRW</v>
      </c>
      <c r="N72" s="183" t="str" cm="1">
        <f t="array" ref="N72">_FV(A72,"Exchange")</f>
        <v>Korea Stock Exchange</v>
      </c>
      <c r="O72" s="198" cm="1">
        <f t="array" ref="O72">_FV(A72,"Prezzo")</f>
        <v>2615</v>
      </c>
      <c r="P72" s="180">
        <f>O72*'Exchange Rates'!L16</f>
        <v>2.1822174999999997</v>
      </c>
      <c r="Q72" s="185">
        <f t="shared" si="11"/>
        <v>1296616</v>
      </c>
      <c r="R72" s="186">
        <f t="shared" si="12"/>
        <v>2829498.1259799995</v>
      </c>
      <c r="S72" s="174">
        <f t="shared" si="13"/>
        <v>796030.12597999955</v>
      </c>
      <c r="T72" s="29"/>
    </row>
    <row r="73" spans="1:20">
      <c r="A73" s="175" t="e" vm="66">
        <v>#VALUE!</v>
      </c>
      <c r="B73" s="190" t="s">
        <v>5</v>
      </c>
      <c r="C73" s="310" t="s">
        <v>6</v>
      </c>
      <c r="D73" s="49">
        <v>42801</v>
      </c>
      <c r="E73" s="33">
        <v>2016</v>
      </c>
      <c r="F73" s="33" t="s">
        <v>196</v>
      </c>
      <c r="G73" s="34">
        <v>37.85</v>
      </c>
      <c r="H73" s="35" t="str">
        <f t="shared" si="9"/>
        <v>Yes</v>
      </c>
      <c r="I73" s="36">
        <f>IF(H73="Yes",G73," ")</f>
        <v>37.85</v>
      </c>
      <c r="J73" s="36">
        <v>8462491</v>
      </c>
      <c r="K73" s="37">
        <f t="shared" si="10"/>
        <v>223580</v>
      </c>
      <c r="L73" s="158"/>
      <c r="M73" s="38" t="str" cm="1">
        <f t="array" ref="M73">_FV(A73,"Valuta")</f>
        <v>USD</v>
      </c>
      <c r="N73" s="39" t="str" cm="1">
        <f t="array" ref="N73">_FV(A73,"Exchange")</f>
        <v>Nasdaq Stock Market</v>
      </c>
      <c r="O73" s="40" cm="1">
        <f t="array" ref="O73">_FV(A73,"Prezzo")</f>
        <v>60.42</v>
      </c>
      <c r="P73" s="36">
        <f>IF(M73="USD",O73," ")</f>
        <v>60.42</v>
      </c>
      <c r="Q73" s="41">
        <f t="shared" si="11"/>
        <v>223580</v>
      </c>
      <c r="R73" s="42">
        <f t="shared" si="12"/>
        <v>13508703.6</v>
      </c>
      <c r="S73" s="174">
        <f t="shared" si="13"/>
        <v>5046212.5999999996</v>
      </c>
      <c r="T73" s="29"/>
    </row>
    <row r="74" spans="1:20">
      <c r="A74" s="197" t="e" vm="67">
        <v>#VALUE!</v>
      </c>
      <c r="B74" s="188" t="s">
        <v>39</v>
      </c>
      <c r="C74" s="312" t="s">
        <v>28</v>
      </c>
      <c r="D74" s="176">
        <v>43116</v>
      </c>
      <c r="E74" s="177">
        <v>2016</v>
      </c>
      <c r="F74" s="177" t="s">
        <v>198</v>
      </c>
      <c r="G74" s="178">
        <v>0.24399999999999999</v>
      </c>
      <c r="H74" s="179" t="str">
        <f t="shared" si="9"/>
        <v>No</v>
      </c>
      <c r="I74" s="180">
        <f>G74*'Exchange Rates'!F9</f>
        <v>0.27000064000000001</v>
      </c>
      <c r="J74" s="180">
        <v>1747083</v>
      </c>
      <c r="K74" s="181">
        <f t="shared" si="10"/>
        <v>6470663</v>
      </c>
      <c r="L74" s="159"/>
      <c r="M74" s="182" t="str" cm="1">
        <f t="array" ref="M74">_FV(A74,"Valuta")</f>
        <v>EUR</v>
      </c>
      <c r="N74" s="183" t="str" cm="1">
        <f t="array" ref="N74">_FV(A74,"Exchange")</f>
        <v>Deutsche Boerse AG</v>
      </c>
      <c r="O74" s="202" cm="1">
        <f t="array" ref="O74">_FV(A74,"Prezzo")</f>
        <v>0.254</v>
      </c>
      <c r="P74" s="180">
        <f>O74*'Exchange Rates'!L9</f>
        <v>0.28618179999999999</v>
      </c>
      <c r="Q74" s="185">
        <f t="shared" si="11"/>
        <v>6470663</v>
      </c>
      <c r="R74" s="186">
        <f t="shared" si="12"/>
        <v>1851785.9845333998</v>
      </c>
      <c r="S74" s="174">
        <f t="shared" si="13"/>
        <v>104702.98453339981</v>
      </c>
      <c r="T74" s="29"/>
    </row>
    <row r="75" spans="1:20">
      <c r="A75" s="197" t="s">
        <v>257</v>
      </c>
      <c r="B75" s="190" t="s">
        <v>39</v>
      </c>
      <c r="C75" s="310" t="s">
        <v>28</v>
      </c>
      <c r="D75" s="49">
        <v>43542</v>
      </c>
      <c r="E75" s="33">
        <v>2017</v>
      </c>
      <c r="F75" s="33" t="s">
        <v>214</v>
      </c>
      <c r="G75" s="34">
        <v>0.66</v>
      </c>
      <c r="H75" s="35" t="str">
        <f t="shared" si="9"/>
        <v>No</v>
      </c>
      <c r="I75" s="36">
        <f>G75*'Exchange Rates'!G22</f>
        <v>0.47821752000000001</v>
      </c>
      <c r="J75" s="36">
        <v>672846</v>
      </c>
      <c r="K75" s="37">
        <f t="shared" si="10"/>
        <v>1406988</v>
      </c>
      <c r="L75" s="158"/>
      <c r="M75" s="38" t="s">
        <v>214</v>
      </c>
      <c r="N75" s="39" t="s">
        <v>258</v>
      </c>
      <c r="O75" s="295">
        <v>0.24</v>
      </c>
      <c r="P75" s="156">
        <f>O75*'Exchange Rates'!L22</f>
        <v>0.17721599999999998</v>
      </c>
      <c r="Q75" s="41">
        <f t="shared" si="11"/>
        <v>1406988</v>
      </c>
      <c r="R75" s="42">
        <f t="shared" si="12"/>
        <v>249340.78540799997</v>
      </c>
      <c r="S75" s="174">
        <f t="shared" si="13"/>
        <v>-423505.214592</v>
      </c>
      <c r="T75" s="29"/>
    </row>
    <row r="76" spans="1:20">
      <c r="A76" s="200" t="e" vm="68">
        <v>#VALUE!</v>
      </c>
      <c r="B76" s="188" t="s">
        <v>39</v>
      </c>
      <c r="C76" s="312" t="s">
        <v>101</v>
      </c>
      <c r="D76" s="176">
        <v>43291</v>
      </c>
      <c r="E76" s="177">
        <v>2017</v>
      </c>
      <c r="F76" s="177" t="s">
        <v>205</v>
      </c>
      <c r="G76" s="178">
        <v>8.68</v>
      </c>
      <c r="H76" s="179" t="str">
        <f t="shared" si="9"/>
        <v>No</v>
      </c>
      <c r="I76" s="180">
        <f>G76*'Exchange Rates'!G3</f>
        <v>2.6631368399999999</v>
      </c>
      <c r="J76" s="180">
        <v>143410302</v>
      </c>
      <c r="K76" s="181">
        <f t="shared" si="10"/>
        <v>53850144</v>
      </c>
      <c r="L76" s="159"/>
      <c r="M76" s="182" t="str" cm="1">
        <f t="array" ref="M76">_FV(A76,"Valuta")</f>
        <v>BRL</v>
      </c>
      <c r="N76" s="183" t="str" cm="1">
        <f t="array" ref="N76">_FV(A76,"Exchange")</f>
        <v>B3 - Brazil Stock Exchange</v>
      </c>
      <c r="O76" s="206" cm="1">
        <f t="array" ref="O76">_FV(A76,"Prezzo")</f>
        <v>36.07</v>
      </c>
      <c r="P76" s="180">
        <f>O76*'Exchange Rates'!L3</f>
        <v>6.9867590000000002</v>
      </c>
      <c r="Q76" s="185">
        <f t="shared" si="11"/>
        <v>53850144</v>
      </c>
      <c r="R76" s="186">
        <f t="shared" si="12"/>
        <v>376237978.24329603</v>
      </c>
      <c r="S76" s="174">
        <f t="shared" si="13"/>
        <v>232827676.24329603</v>
      </c>
      <c r="T76" s="29"/>
    </row>
    <row r="77" spans="1:20">
      <c r="A77" s="201" t="e" vm="69">
        <v>#VALUE!</v>
      </c>
      <c r="B77" s="190" t="s">
        <v>39</v>
      </c>
      <c r="C77" s="310" t="s">
        <v>44</v>
      </c>
      <c r="D77" s="49">
        <v>43291</v>
      </c>
      <c r="E77" s="33">
        <v>2017</v>
      </c>
      <c r="F77" s="33" t="s">
        <v>212</v>
      </c>
      <c r="G77" s="34">
        <v>11.05</v>
      </c>
      <c r="H77" s="35" t="str">
        <f t="shared" si="9"/>
        <v>No</v>
      </c>
      <c r="I77" s="36">
        <f>G77*'Exchange Rates'!G6</f>
        <v>1.6989596</v>
      </c>
      <c r="J77" s="36">
        <v>5746023</v>
      </c>
      <c r="K77" s="37">
        <f t="shared" si="10"/>
        <v>3382084</v>
      </c>
      <c r="L77" s="158"/>
      <c r="M77" s="38" t="str" cm="1">
        <f t="array" ref="M77">_FV(A77,"Valuta")</f>
        <v>CNY</v>
      </c>
      <c r="N77" s="39" t="str" cm="1">
        <f t="array" ref="N77">_FV(A77,"Exchange")</f>
        <v>Shenzhen Stock Exchange</v>
      </c>
      <c r="O77" s="52" cm="1">
        <f t="array" ref="O77">_FV(A77,"Prezzo")</f>
        <v>7.09</v>
      </c>
      <c r="P77" s="36">
        <f>O77*'Exchange Rates'!L6</f>
        <v>1.122347</v>
      </c>
      <c r="Q77" s="41">
        <f t="shared" si="11"/>
        <v>3382084</v>
      </c>
      <c r="R77" s="42">
        <f t="shared" si="12"/>
        <v>3795871.831148</v>
      </c>
      <c r="S77" s="174">
        <f t="shared" si="13"/>
        <v>-1950151.168852</v>
      </c>
      <c r="T77" s="29"/>
    </row>
    <row r="78" spans="1:20">
      <c r="A78" s="175" t="e" vm="70">
        <v>#VALUE!</v>
      </c>
      <c r="B78" s="188" t="s">
        <v>5</v>
      </c>
      <c r="C78" s="312" t="s">
        <v>6</v>
      </c>
      <c r="D78" s="176">
        <v>43964</v>
      </c>
      <c r="E78" s="177">
        <v>2018</v>
      </c>
      <c r="F78" s="177" t="s">
        <v>198</v>
      </c>
      <c r="G78" s="178">
        <v>21.64</v>
      </c>
      <c r="H78" s="179" t="str">
        <f t="shared" si="9"/>
        <v>No</v>
      </c>
      <c r="I78" s="180">
        <f>G78*'Exchange Rates'!H9</f>
        <v>25.55707804</v>
      </c>
      <c r="J78" s="180">
        <v>185616153</v>
      </c>
      <c r="K78" s="181">
        <f t="shared" si="10"/>
        <v>7262809</v>
      </c>
      <c r="L78" s="159"/>
      <c r="M78" s="182" t="str" cm="1">
        <f t="array" ref="M78">_FV(A78,"Valuta")</f>
        <v>EUR</v>
      </c>
      <c r="N78" s="183" t="str" cm="1">
        <f t="array" ref="N78">_FV(A78,"Exchange")</f>
        <v>Deutsche Boerse AG</v>
      </c>
      <c r="O78" s="202" cm="1">
        <f t="array" ref="O78">_FV(A78,"Prezzo")</f>
        <v>37.200000000000003</v>
      </c>
      <c r="P78" s="180">
        <f>O78*'Exchange Rates'!L9</f>
        <v>41.913240000000002</v>
      </c>
      <c r="Q78" s="185">
        <f t="shared" si="11"/>
        <v>7262809</v>
      </c>
      <c r="R78" s="186">
        <f t="shared" si="12"/>
        <v>304407856.69116002</v>
      </c>
      <c r="S78" s="174">
        <f t="shared" si="13"/>
        <v>118791703.69116002</v>
      </c>
      <c r="T78" s="29"/>
    </row>
    <row r="79" spans="1:20">
      <c r="A79" s="207" t="s">
        <v>68</v>
      </c>
      <c r="B79" s="208" t="s">
        <v>39</v>
      </c>
      <c r="C79" s="310" t="s">
        <v>28</v>
      </c>
      <c r="D79" s="49">
        <v>43964</v>
      </c>
      <c r="E79" s="33">
        <v>2019</v>
      </c>
      <c r="F79" s="33" t="s">
        <v>207</v>
      </c>
      <c r="G79" s="34">
        <v>10.88</v>
      </c>
      <c r="H79" s="35" t="s">
        <v>240</v>
      </c>
      <c r="I79" s="36">
        <f>G79*'Exchange Rates'!I8</f>
        <v>0.67845612799999999</v>
      </c>
      <c r="J79" s="36">
        <v>7308411</v>
      </c>
      <c r="K79" s="37">
        <f t="shared" si="10"/>
        <v>10772121</v>
      </c>
      <c r="L79" s="158"/>
      <c r="M79" s="38" t="s">
        <v>207</v>
      </c>
      <c r="N79" s="39" t="s">
        <v>246</v>
      </c>
      <c r="O79" s="296">
        <v>7.83</v>
      </c>
      <c r="P79" s="36">
        <f>O79*'Exchange Rates'!L8</f>
        <v>0.49681350000000007</v>
      </c>
      <c r="Q79" s="41">
        <f t="shared" si="11"/>
        <v>10772121</v>
      </c>
      <c r="R79" s="42">
        <f t="shared" si="12"/>
        <v>5351735.1364335008</v>
      </c>
      <c r="S79" s="174">
        <f t="shared" si="13"/>
        <v>-1956675.8635664992</v>
      </c>
      <c r="T79" s="29"/>
    </row>
    <row r="80" spans="1:20">
      <c r="A80" s="175" t="e" vm="71">
        <v>#VALUE!</v>
      </c>
      <c r="B80" s="188" t="s">
        <v>5</v>
      </c>
      <c r="C80" s="312" t="s">
        <v>6</v>
      </c>
      <c r="D80" s="176">
        <v>43964</v>
      </c>
      <c r="E80" s="177">
        <v>2019</v>
      </c>
      <c r="F80" s="177" t="s">
        <v>197</v>
      </c>
      <c r="G80" s="178">
        <v>19.95</v>
      </c>
      <c r="H80" s="179" t="str">
        <f t="shared" ref="H80:H100" si="14">IF(AND(F80="USD",M80="USD"),"Yes","No")</f>
        <v>No</v>
      </c>
      <c r="I80" s="180">
        <f>G80*'Exchange Rates'!I2</f>
        <v>13.872392100000001</v>
      </c>
      <c r="J80" s="180">
        <v>42215931</v>
      </c>
      <c r="K80" s="181">
        <f t="shared" si="10"/>
        <v>3043162</v>
      </c>
      <c r="L80" s="159"/>
      <c r="M80" s="182" t="str" cm="1">
        <f t="array" ref="M80">_FV(A80,"Valuta")</f>
        <v>AUD</v>
      </c>
      <c r="N80" s="183" t="str" cm="1">
        <f t="array" ref="N80">_FV(A80,"Exchange")</f>
        <v>Australian Securities Exchange</v>
      </c>
      <c r="O80" s="192" cm="1">
        <f t="array" ref="O80">_FV(A80,"Prezzo")</f>
        <v>7.92</v>
      </c>
      <c r="P80" s="180">
        <f>O80*'Exchange Rates'!L2</f>
        <v>5.7277439999999995</v>
      </c>
      <c r="Q80" s="185">
        <f t="shared" si="11"/>
        <v>3043162</v>
      </c>
      <c r="R80" s="186">
        <f t="shared" si="12"/>
        <v>17430452.886528</v>
      </c>
      <c r="S80" s="174">
        <f t="shared" si="13"/>
        <v>-24785478.113472</v>
      </c>
      <c r="T80" s="29"/>
    </row>
    <row r="81" spans="1:20">
      <c r="A81" s="209" t="e" vm="72">
        <v>#VALUE!</v>
      </c>
      <c r="B81" s="190" t="s">
        <v>39</v>
      </c>
      <c r="C81" s="310" t="s">
        <v>40</v>
      </c>
      <c r="D81" s="49">
        <v>43964</v>
      </c>
      <c r="E81" s="33">
        <v>2019</v>
      </c>
      <c r="F81" s="33" t="s">
        <v>196</v>
      </c>
      <c r="G81" s="34">
        <v>24.73</v>
      </c>
      <c r="H81" s="35" t="str">
        <f t="shared" si="14"/>
        <v>Yes</v>
      </c>
      <c r="I81" s="36">
        <f>IF(H81="Yes",G81," ")</f>
        <v>24.73</v>
      </c>
      <c r="J81" s="36">
        <v>380233070</v>
      </c>
      <c r="K81" s="37">
        <f t="shared" si="10"/>
        <v>15375377</v>
      </c>
      <c r="L81" s="158"/>
      <c r="M81" s="38" t="str" cm="1">
        <f t="array" ref="M81">_FV(A81,"Valuta")</f>
        <v>USD</v>
      </c>
      <c r="N81" s="39" t="str" cm="1">
        <f t="array" ref="N81">_FV(A81,"Exchange")</f>
        <v>New York Stock Exchange</v>
      </c>
      <c r="O81" s="40" cm="1">
        <f t="array" ref="O81">_FV(A81,"Prezzo")</f>
        <v>51.87</v>
      </c>
      <c r="P81" s="36">
        <f>IF(M81="USD",O81," ")</f>
        <v>51.87</v>
      </c>
      <c r="Q81" s="41">
        <f t="shared" si="11"/>
        <v>15375377</v>
      </c>
      <c r="R81" s="42">
        <f t="shared" si="12"/>
        <v>797520804.99000001</v>
      </c>
      <c r="S81" s="174">
        <f t="shared" si="13"/>
        <v>417287734.99000001</v>
      </c>
      <c r="T81" s="29"/>
    </row>
    <row r="82" spans="1:20">
      <c r="A82" s="209" t="e" vm="73">
        <v>#VALUE!</v>
      </c>
      <c r="B82" s="188" t="s">
        <v>39</v>
      </c>
      <c r="C82" s="312" t="s">
        <v>40</v>
      </c>
      <c r="D82" s="176">
        <v>43964</v>
      </c>
      <c r="E82" s="177">
        <v>2019</v>
      </c>
      <c r="F82" s="177" t="s">
        <v>196</v>
      </c>
      <c r="G82" s="178">
        <v>8.7100000000000009</v>
      </c>
      <c r="H82" s="179" t="str">
        <f t="shared" si="14"/>
        <v>Yes</v>
      </c>
      <c r="I82" s="180">
        <f>IF(H82="Yes",G82," ")</f>
        <v>8.7100000000000009</v>
      </c>
      <c r="J82" s="180">
        <v>102924387</v>
      </c>
      <c r="K82" s="181">
        <f t="shared" si="10"/>
        <v>11816807</v>
      </c>
      <c r="L82" s="159"/>
      <c r="M82" s="182" t="str" cm="1">
        <f t="array" ref="M82">_FV(A82,"Valuta")</f>
        <v>USD</v>
      </c>
      <c r="N82" s="183" t="str" cm="1">
        <f t="array" ref="N82">_FV(A82,"Exchange")</f>
        <v>New York Stock Exchange</v>
      </c>
      <c r="O82" s="195" cm="1">
        <f t="array" ref="O82">_FV(A82,"Prezzo")</f>
        <v>15.37</v>
      </c>
      <c r="P82" s="180">
        <f>IF(M82="USD",O82," ")</f>
        <v>15.37</v>
      </c>
      <c r="Q82" s="185">
        <f t="shared" si="11"/>
        <v>11816807</v>
      </c>
      <c r="R82" s="186">
        <f t="shared" si="12"/>
        <v>181624323.59</v>
      </c>
      <c r="S82" s="174">
        <f t="shared" si="13"/>
        <v>78699936.590000004</v>
      </c>
      <c r="T82" s="29"/>
    </row>
    <row r="83" spans="1:20">
      <c r="A83" s="201" t="e" vm="74">
        <v>#VALUE!</v>
      </c>
      <c r="B83" s="190" t="s">
        <v>39</v>
      </c>
      <c r="C83" s="310" t="s">
        <v>44</v>
      </c>
      <c r="D83" s="49">
        <v>43964</v>
      </c>
      <c r="E83" s="33">
        <v>2019</v>
      </c>
      <c r="F83" s="33" t="s">
        <v>196</v>
      </c>
      <c r="G83" s="34">
        <v>8.49</v>
      </c>
      <c r="H83" s="35" t="str">
        <f t="shared" si="14"/>
        <v>Yes</v>
      </c>
      <c r="I83" s="36">
        <f>IF(H83="Yes",G83," ")</f>
        <v>8.49</v>
      </c>
      <c r="J83" s="36">
        <v>52613307</v>
      </c>
      <c r="K83" s="37">
        <f t="shared" si="10"/>
        <v>6197092</v>
      </c>
      <c r="L83" s="158"/>
      <c r="M83" s="38" t="str" cm="1">
        <f t="array" ref="M83">_FV(A83,"Valuta")</f>
        <v>USD</v>
      </c>
      <c r="N83" s="39" t="str" cm="1">
        <f t="array" ref="N83">_FV(A83,"Exchange")</f>
        <v>New York Stock Exchange</v>
      </c>
      <c r="O83" s="40" cm="1">
        <f t="array" ref="O83">_FV(A83,"Prezzo")</f>
        <v>6.68</v>
      </c>
      <c r="P83" s="36">
        <f>IF(M83="USD",O83," ")</f>
        <v>6.68</v>
      </c>
      <c r="Q83" s="41">
        <f t="shared" si="11"/>
        <v>6197092</v>
      </c>
      <c r="R83" s="42">
        <f t="shared" si="12"/>
        <v>41396574.559999995</v>
      </c>
      <c r="S83" s="174">
        <f t="shared" si="13"/>
        <v>-11216732.440000005</v>
      </c>
      <c r="T83" s="29"/>
    </row>
    <row r="84" spans="1:20">
      <c r="A84" s="201" t="e" vm="75">
        <v>#VALUE!</v>
      </c>
      <c r="B84" s="188" t="s">
        <v>39</v>
      </c>
      <c r="C84" s="312" t="s">
        <v>44</v>
      </c>
      <c r="D84" s="176">
        <v>44074</v>
      </c>
      <c r="E84" s="177">
        <v>2019</v>
      </c>
      <c r="F84" s="177" t="s">
        <v>210</v>
      </c>
      <c r="G84" s="178">
        <v>33.799999999999997</v>
      </c>
      <c r="H84" s="179" t="str">
        <f t="shared" si="14"/>
        <v>No</v>
      </c>
      <c r="I84" s="180">
        <f>G84*'Exchange Rates'!I24</f>
        <v>1.12298472</v>
      </c>
      <c r="J84" s="180">
        <v>12239997</v>
      </c>
      <c r="K84" s="181">
        <f t="shared" si="10"/>
        <v>10899523</v>
      </c>
      <c r="L84" s="159"/>
      <c r="M84" s="182" t="str" cm="1">
        <f t="array" ref="M84">_FV(A84,"Valuta")</f>
        <v>TWD</v>
      </c>
      <c r="N84" s="183" t="str" cm="1">
        <f t="array" ref="N84">_FV(A84,"Exchange")</f>
        <v>Taiwan Stock Exchange</v>
      </c>
      <c r="O84" s="205" cm="1">
        <f t="array" ref="O84">_FV(A84,"Prezzo")</f>
        <v>29</v>
      </c>
      <c r="P84" s="180">
        <f>O84*'Exchange Rates'!L24</f>
        <v>1.0358800000000001</v>
      </c>
      <c r="Q84" s="185">
        <f t="shared" si="11"/>
        <v>10899523</v>
      </c>
      <c r="R84" s="186">
        <f t="shared" si="12"/>
        <v>11290597.885240002</v>
      </c>
      <c r="S84" s="174">
        <f t="shared" si="13"/>
        <v>-949399.1147599984</v>
      </c>
      <c r="T84" s="29"/>
    </row>
    <row r="85" spans="1:20">
      <c r="A85" s="201" t="e" vm="76">
        <v>#VALUE!</v>
      </c>
      <c r="B85" s="190" t="s">
        <v>39</v>
      </c>
      <c r="C85" s="310" t="s">
        <v>44</v>
      </c>
      <c r="D85" s="49">
        <v>44074</v>
      </c>
      <c r="E85" s="33">
        <v>2019</v>
      </c>
      <c r="F85" s="33" t="s">
        <v>210</v>
      </c>
      <c r="G85" s="34">
        <v>84.9</v>
      </c>
      <c r="H85" s="35" t="str">
        <f t="shared" si="14"/>
        <v>No</v>
      </c>
      <c r="I85" s="36">
        <f>G85*'Exchange Rates'!I24</f>
        <v>2.8207515600000002</v>
      </c>
      <c r="J85" s="36">
        <v>144012304</v>
      </c>
      <c r="K85" s="37">
        <f t="shared" si="10"/>
        <v>51054587</v>
      </c>
      <c r="L85" s="158"/>
      <c r="M85" s="38" t="str" cm="1">
        <f t="array" ref="M85">_FV(A85,"Valuta")</f>
        <v>TWD</v>
      </c>
      <c r="N85" s="39" t="str" cm="1">
        <f t="array" ref="N85">_FV(A85,"Exchange")</f>
        <v>Taiwan Stock Exchange</v>
      </c>
      <c r="O85" s="51" cm="1">
        <f t="array" ref="O85">_FV(A85,"Prezzo")</f>
        <v>80.7</v>
      </c>
      <c r="P85" s="36">
        <f>O85*'Exchange Rates'!L24</f>
        <v>2.8826040000000002</v>
      </c>
      <c r="Q85" s="41">
        <f t="shared" si="11"/>
        <v>51054587</v>
      </c>
      <c r="R85" s="42">
        <f t="shared" si="12"/>
        <v>147170156.704548</v>
      </c>
      <c r="S85" s="174">
        <f t="shared" si="13"/>
        <v>3157852.7045480013</v>
      </c>
      <c r="T85" s="29"/>
    </row>
    <row r="86" spans="1:20">
      <c r="A86" s="175" t="e" vm="77">
        <v>#VALUE!</v>
      </c>
      <c r="B86" s="188" t="s">
        <v>5</v>
      </c>
      <c r="C86" s="312" t="s">
        <v>6</v>
      </c>
      <c r="D86" s="176">
        <v>43964</v>
      </c>
      <c r="E86" s="177">
        <v>2019</v>
      </c>
      <c r="F86" s="177" t="s">
        <v>196</v>
      </c>
      <c r="G86" s="178">
        <v>5.79</v>
      </c>
      <c r="H86" s="179" t="str">
        <f t="shared" si="14"/>
        <v>Yes</v>
      </c>
      <c r="I86" s="180">
        <f>IF(H86="Yes",G86," ")</f>
        <v>5.79</v>
      </c>
      <c r="J86" s="180">
        <v>158144609</v>
      </c>
      <c r="K86" s="181">
        <f t="shared" si="10"/>
        <v>27313404</v>
      </c>
      <c r="L86" s="159"/>
      <c r="M86" s="182" t="str" cm="1">
        <f t="array" ref="M86">_FV(A86,"Valuta")</f>
        <v>USD</v>
      </c>
      <c r="N86" s="183" t="str" cm="1">
        <f t="array" ref="N86">_FV(A86,"Exchange")</f>
        <v>London Stock Exchange</v>
      </c>
      <c r="O86" s="195" cm="1">
        <f t="array" ref="O86">_FV(A86,"Prezzo")</f>
        <v>11.4</v>
      </c>
      <c r="P86" s="180">
        <f>IF(M86="USD",O86," ")</f>
        <v>11.4</v>
      </c>
      <c r="Q86" s="185">
        <f t="shared" si="11"/>
        <v>27313404</v>
      </c>
      <c r="R86" s="186">
        <f t="shared" si="12"/>
        <v>311372805.60000002</v>
      </c>
      <c r="S86" s="174">
        <f t="shared" si="13"/>
        <v>153228196.60000002</v>
      </c>
      <c r="T86" s="29"/>
    </row>
    <row r="87" spans="1:20">
      <c r="A87" s="209" t="e" vm="78">
        <v>#VALUE!</v>
      </c>
      <c r="B87" s="190" t="s">
        <v>39</v>
      </c>
      <c r="C87" s="310" t="s">
        <v>40</v>
      </c>
      <c r="D87" s="49">
        <v>43964</v>
      </c>
      <c r="E87" s="33">
        <v>2019</v>
      </c>
      <c r="F87" s="33" t="s">
        <v>196</v>
      </c>
      <c r="G87" s="34">
        <v>23.68</v>
      </c>
      <c r="H87" s="35" t="str">
        <f t="shared" si="14"/>
        <v>Yes</v>
      </c>
      <c r="I87" s="36">
        <f>IF(H87="Yes",G87," ")</f>
        <v>23.68</v>
      </c>
      <c r="J87" s="36">
        <v>97714313</v>
      </c>
      <c r="K87" s="37">
        <f t="shared" si="10"/>
        <v>4126450</v>
      </c>
      <c r="L87" s="158"/>
      <c r="M87" s="38" t="str" cm="1">
        <f t="array" ref="M87">_FV(A87,"Valuta")</f>
        <v>USD</v>
      </c>
      <c r="N87" s="39" t="str" cm="1">
        <f t="array" ref="N87">_FV(A87,"Exchange")</f>
        <v>New York Stock Exchange</v>
      </c>
      <c r="O87" s="40" cm="1">
        <f t="array" ref="O87">_FV(A87,"Prezzo")</f>
        <v>43.43</v>
      </c>
      <c r="P87" s="36">
        <f>IF(M87="USD",O87," ")</f>
        <v>43.43</v>
      </c>
      <c r="Q87" s="41">
        <f t="shared" si="11"/>
        <v>4126450</v>
      </c>
      <c r="R87" s="42">
        <f t="shared" si="12"/>
        <v>179211723.5</v>
      </c>
      <c r="S87" s="174">
        <f t="shared" si="13"/>
        <v>81497410.5</v>
      </c>
      <c r="T87" s="29"/>
    </row>
    <row r="88" spans="1:20">
      <c r="A88" s="201" t="e" vm="79">
        <v>#VALUE!</v>
      </c>
      <c r="B88" s="188" t="s">
        <v>39</v>
      </c>
      <c r="C88" s="312" t="s">
        <v>44</v>
      </c>
      <c r="D88" s="176">
        <v>44074</v>
      </c>
      <c r="E88" s="177">
        <v>2019</v>
      </c>
      <c r="F88" s="177" t="s">
        <v>203</v>
      </c>
      <c r="G88" s="178">
        <v>24437.75</v>
      </c>
      <c r="H88" s="179" t="str">
        <f t="shared" si="14"/>
        <v>No</v>
      </c>
      <c r="I88" s="180">
        <f>G88*'Exchange Rates'!I14</f>
        <v>347.23598974999999</v>
      </c>
      <c r="J88" s="180">
        <v>64265122</v>
      </c>
      <c r="K88" s="181">
        <f t="shared" si="10"/>
        <v>185077</v>
      </c>
      <c r="L88" s="159"/>
      <c r="M88" s="182" t="str" cm="1">
        <f t="array" ref="M88">_FV(A88,"Valuta")</f>
        <v>INR</v>
      </c>
      <c r="N88" s="183" t="str" cm="1">
        <f t="array" ref="N88">_FV(A88,"Exchange")</f>
        <v>National Stock Exchange of India</v>
      </c>
      <c r="O88" s="187" cm="1">
        <f t="array" ref="O88">_FV(A88,"Prezzo")</f>
        <v>41019.800000000003</v>
      </c>
      <c r="P88" s="180">
        <f>O88*'Exchange Rates'!L14</f>
        <v>546.383736</v>
      </c>
      <c r="Q88" s="185">
        <f t="shared" si="11"/>
        <v>185077</v>
      </c>
      <c r="R88" s="186">
        <f t="shared" si="12"/>
        <v>101123062.707672</v>
      </c>
      <c r="S88" s="174">
        <f t="shared" si="13"/>
        <v>36857940.707672</v>
      </c>
      <c r="T88" s="29"/>
    </row>
    <row r="89" spans="1:20">
      <c r="A89" s="209" t="e" vm="80">
        <v>#VALUE!</v>
      </c>
      <c r="B89" s="190" t="s">
        <v>39</v>
      </c>
      <c r="C89" s="310" t="s">
        <v>40</v>
      </c>
      <c r="D89" s="49">
        <v>43964</v>
      </c>
      <c r="E89" s="33">
        <v>2019</v>
      </c>
      <c r="F89" s="33" t="s">
        <v>196</v>
      </c>
      <c r="G89" s="34">
        <v>30.59</v>
      </c>
      <c r="H89" s="35" t="str">
        <f t="shared" si="14"/>
        <v>Yes</v>
      </c>
      <c r="I89" s="36">
        <f>IF(H89="Yes",G89," ")</f>
        <v>30.59</v>
      </c>
      <c r="J89" s="36">
        <v>110010178</v>
      </c>
      <c r="K89" s="37">
        <f t="shared" si="10"/>
        <v>3596280</v>
      </c>
      <c r="L89" s="158"/>
      <c r="M89" s="38" t="str" cm="1">
        <f t="array" ref="M89">_FV(A89,"Valuta")</f>
        <v>USD</v>
      </c>
      <c r="N89" s="39" t="str" cm="1">
        <f t="array" ref="N89">_FV(A89,"Exchange")</f>
        <v>New York Stock Exchange</v>
      </c>
      <c r="O89" s="40" cm="1">
        <f t="array" ref="O89">_FV(A89,"Prezzo")</f>
        <v>29.07</v>
      </c>
      <c r="P89" s="36">
        <f>IF(M89="USD",O89," ")</f>
        <v>29.07</v>
      </c>
      <c r="Q89" s="41">
        <f t="shared" si="11"/>
        <v>3596280</v>
      </c>
      <c r="R89" s="42">
        <f t="shared" si="12"/>
        <v>104543859.59999999</v>
      </c>
      <c r="S89" s="174">
        <f t="shared" si="13"/>
        <v>-5466318.400000006</v>
      </c>
      <c r="T89" s="29"/>
    </row>
    <row r="90" spans="1:20">
      <c r="A90" s="197" t="e" vm="81">
        <v>#VALUE!</v>
      </c>
      <c r="B90" s="188" t="s">
        <v>39</v>
      </c>
      <c r="C90" s="312" t="s">
        <v>28</v>
      </c>
      <c r="D90" s="176">
        <v>43964</v>
      </c>
      <c r="E90" s="177">
        <v>2019</v>
      </c>
      <c r="F90" s="177" t="s">
        <v>196</v>
      </c>
      <c r="G90" s="178">
        <v>11.73</v>
      </c>
      <c r="H90" s="179" t="str">
        <f t="shared" si="14"/>
        <v>Yes</v>
      </c>
      <c r="I90" s="180">
        <f>IF(H90="Yes",G90," ")</f>
        <v>11.73</v>
      </c>
      <c r="J90" s="180">
        <v>375086106</v>
      </c>
      <c r="K90" s="181">
        <f t="shared" si="10"/>
        <v>31976651</v>
      </c>
      <c r="L90" s="159"/>
      <c r="M90" s="182" t="str" cm="1">
        <f t="array" ref="M90">_FV(A90,"Valuta")</f>
        <v>USD</v>
      </c>
      <c r="N90" s="183" t="str" cm="1">
        <f t="array" ref="N90">_FV(A90,"Exchange")</f>
        <v>New York Stock Exchange</v>
      </c>
      <c r="O90" s="195" cm="1">
        <f t="array" ref="O90">_FV(A90,"Prezzo")</f>
        <v>16.64</v>
      </c>
      <c r="P90" s="180">
        <f>IF(M90="USD",O90," ")</f>
        <v>16.64</v>
      </c>
      <c r="Q90" s="185">
        <f t="shared" si="11"/>
        <v>31976651</v>
      </c>
      <c r="R90" s="186">
        <f t="shared" si="12"/>
        <v>532091472.64000005</v>
      </c>
      <c r="S90" s="174">
        <f t="shared" si="13"/>
        <v>157005366.64000005</v>
      </c>
      <c r="T90" s="29"/>
    </row>
    <row r="91" spans="1:20">
      <c r="A91" s="210" t="e" vm="82">
        <v>#VALUE!</v>
      </c>
      <c r="B91" s="190" t="s">
        <v>39</v>
      </c>
      <c r="C91" s="310" t="s">
        <v>27</v>
      </c>
      <c r="D91" s="49">
        <v>44441</v>
      </c>
      <c r="E91" s="33">
        <v>2020</v>
      </c>
      <c r="F91" s="33" t="s">
        <v>199</v>
      </c>
      <c r="G91" s="34">
        <v>6243</v>
      </c>
      <c r="H91" s="35" t="str">
        <f t="shared" si="14"/>
        <v>No</v>
      </c>
      <c r="I91" s="36">
        <f>G91*'Exchange Rates'!J13</f>
        <v>1939.7438010000001</v>
      </c>
      <c r="J91" s="36">
        <v>749414</v>
      </c>
      <c r="K91" s="37">
        <f t="shared" si="10"/>
        <v>387</v>
      </c>
      <c r="L91" s="193"/>
      <c r="M91" s="38" t="str" cm="1">
        <f t="array" ref="M91">_FV(A91,"Valuta")</f>
        <v>ILa</v>
      </c>
      <c r="N91" s="39" t="str" cm="1">
        <f t="array" ref="N91">_FV(A91,"Exchange")</f>
        <v>Tel Aviv Stock Exchange</v>
      </c>
      <c r="O91" s="44" cm="1">
        <f t="array" ref="O91">_FV(A91,"Prezzo")</f>
        <v>9193</v>
      </c>
      <c r="P91" s="36">
        <f>O91*'Exchange Rates'!L13</f>
        <v>2844.3142000000003</v>
      </c>
      <c r="Q91" s="41">
        <f t="shared" si="11"/>
        <v>387</v>
      </c>
      <c r="R91" s="42">
        <f t="shared" si="12"/>
        <v>1100749.5954</v>
      </c>
      <c r="S91" s="174">
        <f t="shared" si="13"/>
        <v>351335.59539999999</v>
      </c>
      <c r="T91" s="29"/>
    </row>
    <row r="92" spans="1:20">
      <c r="A92" s="210" t="e" vm="83">
        <v>#VALUE!</v>
      </c>
      <c r="B92" s="188" t="s">
        <v>39</v>
      </c>
      <c r="C92" s="312" t="s">
        <v>27</v>
      </c>
      <c r="D92" s="176">
        <v>44441</v>
      </c>
      <c r="E92" s="177">
        <v>2020</v>
      </c>
      <c r="F92" s="177" t="s">
        <v>199</v>
      </c>
      <c r="G92" s="178">
        <v>16270</v>
      </c>
      <c r="H92" s="179" t="str">
        <f t="shared" si="14"/>
        <v>No</v>
      </c>
      <c r="I92" s="180">
        <f>G92*'Exchange Rates'!J13</f>
        <v>5055.2028900000005</v>
      </c>
      <c r="J92" s="180">
        <v>1350884</v>
      </c>
      <c r="K92" s="181">
        <f t="shared" si="10"/>
        <v>268</v>
      </c>
      <c r="L92" s="159"/>
      <c r="M92" s="182" t="str" cm="1">
        <f t="array" ref="M92">_FV(A92,"Valuta")</f>
        <v>ILa</v>
      </c>
      <c r="N92" s="183" t="str" cm="1">
        <f t="array" ref="N92">_FV(A92,"Exchange")</f>
        <v>Tel Aviv Stock Exchange</v>
      </c>
      <c r="O92" s="204" cm="1">
        <f t="array" ref="O92">_FV(A92,"Prezzo")</f>
        <v>28480</v>
      </c>
      <c r="P92" s="180">
        <f>O92*'Exchange Rates'!L13</f>
        <v>8811.7119999999995</v>
      </c>
      <c r="Q92" s="185">
        <f t="shared" si="11"/>
        <v>268</v>
      </c>
      <c r="R92" s="186">
        <f t="shared" si="12"/>
        <v>2361538.8159999996</v>
      </c>
      <c r="S92" s="174">
        <f t="shared" si="13"/>
        <v>1010654.8159999996</v>
      </c>
      <c r="T92" s="29"/>
    </row>
    <row r="93" spans="1:20">
      <c r="A93" s="210" t="e" vm="84">
        <v>#VALUE!</v>
      </c>
      <c r="B93" s="190" t="s">
        <v>39</v>
      </c>
      <c r="C93" s="310" t="s">
        <v>27</v>
      </c>
      <c r="D93" s="49">
        <v>44441</v>
      </c>
      <c r="E93" s="33">
        <v>2020</v>
      </c>
      <c r="F93" s="33" t="s">
        <v>199</v>
      </c>
      <c r="G93" s="34">
        <v>175600</v>
      </c>
      <c r="H93" s="35" t="str">
        <f t="shared" si="14"/>
        <v>No</v>
      </c>
      <c r="I93" s="36">
        <f>G93*'Exchange Rates'!J13</f>
        <v>54560.1492</v>
      </c>
      <c r="J93" s="36">
        <v>7768774</v>
      </c>
      <c r="K93" s="37">
        <f t="shared" si="10"/>
        <v>143</v>
      </c>
      <c r="L93" s="158"/>
      <c r="M93" s="38" t="str" cm="1">
        <f t="array" ref="M93">_FV(A93,"Valuta")</f>
        <v>ILa</v>
      </c>
      <c r="N93" s="39" t="str" cm="1">
        <f t="array" ref="N93">_FV(A93,"Exchange")</f>
        <v>Tel Aviv Stock Exchange</v>
      </c>
      <c r="O93" s="44" cm="1">
        <f t="array" ref="O93">_FV(A93,"Prezzo")</f>
        <v>242500</v>
      </c>
      <c r="P93" s="36">
        <f>O93*'Exchange Rates'!L13</f>
        <v>75029.5</v>
      </c>
      <c r="Q93" s="41">
        <f t="shared" si="11"/>
        <v>143</v>
      </c>
      <c r="R93" s="42">
        <f t="shared" si="12"/>
        <v>10729218.5</v>
      </c>
      <c r="S93" s="174">
        <f t="shared" si="13"/>
        <v>2960444.5</v>
      </c>
      <c r="T93" s="29"/>
    </row>
    <row r="94" spans="1:20">
      <c r="A94" s="197" t="e" vm="85">
        <v>#VALUE!</v>
      </c>
      <c r="B94" s="188" t="s">
        <v>39</v>
      </c>
      <c r="C94" s="312" t="s">
        <v>28</v>
      </c>
      <c r="D94" s="176">
        <v>44468</v>
      </c>
      <c r="E94" s="177">
        <v>2020</v>
      </c>
      <c r="F94" s="177" t="s">
        <v>201</v>
      </c>
      <c r="G94" s="178">
        <v>6.1929999999999996</v>
      </c>
      <c r="H94" s="179" t="str">
        <f t="shared" si="14"/>
        <v>No</v>
      </c>
      <c r="I94" s="180">
        <f>G94*'Exchange Rates'!J11</f>
        <v>0.7984572969999999</v>
      </c>
      <c r="J94" s="180">
        <v>8315786</v>
      </c>
      <c r="K94" s="181">
        <f t="shared" si="10"/>
        <v>10414817</v>
      </c>
      <c r="L94" s="159"/>
      <c r="M94" s="182" t="str" cm="1">
        <f t="array" ref="M94">_FV(A94,"Valuta")</f>
        <v>HKD</v>
      </c>
      <c r="N94" s="183" t="str" cm="1">
        <f t="array" ref="N94">_FV(A94,"Exchange")</f>
        <v>Hong Kong Stock Exchange</v>
      </c>
      <c r="O94" s="196" cm="1">
        <f t="array" ref="O94">_FV(A94,"Prezzo")</f>
        <v>6.36</v>
      </c>
      <c r="P94" s="180">
        <f>O94*'Exchange Rates'!L11</f>
        <v>0.814716</v>
      </c>
      <c r="Q94" s="185">
        <f t="shared" si="11"/>
        <v>10414817</v>
      </c>
      <c r="R94" s="186">
        <f t="shared" si="12"/>
        <v>8485118.0469719991</v>
      </c>
      <c r="S94" s="174">
        <f t="shared" si="13"/>
        <v>169332.04697199911</v>
      </c>
      <c r="T94" s="29"/>
    </row>
    <row r="95" spans="1:20">
      <c r="A95" s="210" t="e" vm="86">
        <v>#VALUE!</v>
      </c>
      <c r="B95" s="313" t="s">
        <v>39</v>
      </c>
      <c r="C95" s="310" t="s">
        <v>27</v>
      </c>
      <c r="D95" s="49">
        <v>44335</v>
      </c>
      <c r="E95" s="33">
        <v>2020</v>
      </c>
      <c r="F95" s="33" t="s">
        <v>199</v>
      </c>
      <c r="G95" s="34">
        <v>789</v>
      </c>
      <c r="H95" s="35" t="str">
        <f t="shared" si="14"/>
        <v>No</v>
      </c>
      <c r="I95" s="36">
        <f>G95*'Exchange Rates'!J13</f>
        <v>245.14782300000002</v>
      </c>
      <c r="J95" s="36">
        <v>11929353</v>
      </c>
      <c r="K95" s="37">
        <f t="shared" si="10"/>
        <v>48662</v>
      </c>
      <c r="L95" s="158"/>
      <c r="M95" s="38" t="str" cm="1">
        <f t="array" ref="M95">_FV(A95,"Valuta")</f>
        <v>ILa</v>
      </c>
      <c r="N95" s="39" t="str" cm="1">
        <f t="array" ref="N95">_FV(A95,"Exchange")</f>
        <v>Tel Aviv Stock Exchange</v>
      </c>
      <c r="O95" s="44" cm="1">
        <f t="array" ref="O95">_FV(A95,"Prezzo")</f>
        <v>1294</v>
      </c>
      <c r="P95" s="36">
        <f>O95*'Exchange Rates'!L13</f>
        <v>400.36360000000002</v>
      </c>
      <c r="Q95" s="41">
        <f t="shared" si="11"/>
        <v>48662</v>
      </c>
      <c r="R95" s="42">
        <f t="shared" si="12"/>
        <v>19482493.503200002</v>
      </c>
      <c r="S95" s="174">
        <f t="shared" si="13"/>
        <v>7553140.503200002</v>
      </c>
      <c r="T95" s="29"/>
    </row>
    <row r="96" spans="1:20">
      <c r="A96" s="210" t="e" vm="87">
        <v>#VALUE!</v>
      </c>
      <c r="B96" s="314" t="s">
        <v>39</v>
      </c>
      <c r="C96" s="312" t="s">
        <v>27</v>
      </c>
      <c r="D96" s="176">
        <v>44441</v>
      </c>
      <c r="E96" s="177">
        <v>2020</v>
      </c>
      <c r="F96" s="177" t="s">
        <v>203</v>
      </c>
      <c r="G96" s="178">
        <v>88.3</v>
      </c>
      <c r="H96" s="179" t="str">
        <f t="shared" si="14"/>
        <v>No</v>
      </c>
      <c r="I96" s="180">
        <f>G96*'Exchange Rates'!J15</f>
        <v>0.82763589999999987</v>
      </c>
      <c r="J96" s="180">
        <v>60645334</v>
      </c>
      <c r="K96" s="181">
        <f t="shared" si="10"/>
        <v>73275379</v>
      </c>
      <c r="L96" s="159"/>
      <c r="M96" s="182" t="str" cm="1">
        <f t="array" ref="M96">_FV(A96,"Valuta")</f>
        <v>INR</v>
      </c>
      <c r="N96" s="183" t="str" cm="1">
        <f t="array" ref="N96">_FV(A96,"Exchange")</f>
        <v>Bombay Stock Exchange</v>
      </c>
      <c r="O96" s="187" cm="1">
        <f t="array" ref="O96">_FV(A96,"Prezzo")</f>
        <v>163.4</v>
      </c>
      <c r="P96" s="180">
        <f>O96*'Exchange Rates'!L14</f>
        <v>2.176488</v>
      </c>
      <c r="Q96" s="185">
        <f t="shared" si="11"/>
        <v>73275379</v>
      </c>
      <c r="R96" s="186">
        <f t="shared" si="12"/>
        <v>159482983.088952</v>
      </c>
      <c r="S96" s="174">
        <f t="shared" si="13"/>
        <v>98837649.088952005</v>
      </c>
      <c r="T96" s="29"/>
    </row>
    <row r="97" spans="1:20">
      <c r="A97" s="210" t="e" vm="88">
        <v>#VALUE!</v>
      </c>
      <c r="B97" s="190" t="s">
        <v>39</v>
      </c>
      <c r="C97" s="310" t="s">
        <v>27</v>
      </c>
      <c r="D97" s="49">
        <v>44335</v>
      </c>
      <c r="E97" s="33">
        <v>2020</v>
      </c>
      <c r="F97" s="33" t="s">
        <v>199</v>
      </c>
      <c r="G97" s="34">
        <v>2378</v>
      </c>
      <c r="H97" s="35" t="str">
        <f t="shared" si="14"/>
        <v>No</v>
      </c>
      <c r="I97" s="36">
        <f>G97*'Exchange Rates'!J13</f>
        <v>738.86124600000005</v>
      </c>
      <c r="J97" s="36">
        <v>1055360</v>
      </c>
      <c r="K97" s="37">
        <f t="shared" si="10"/>
        <v>1429</v>
      </c>
      <c r="L97" s="158"/>
      <c r="M97" s="38" t="str" cm="1">
        <f t="array" ref="M97">_FV(A97,"Valuta")</f>
        <v>ILa</v>
      </c>
      <c r="N97" s="39" t="str" cm="1">
        <f t="array" ref="N97">_FV(A97,"Exchange")</f>
        <v>Tel Aviv Stock Exchange</v>
      </c>
      <c r="O97" s="44" cm="1">
        <f t="array" ref="O97">_FV(A97,"Prezzo")</f>
        <v>3260</v>
      </c>
      <c r="P97" s="36">
        <f>O97*'Exchange Rates'!L13</f>
        <v>1008.644</v>
      </c>
      <c r="Q97" s="41">
        <f t="shared" si="11"/>
        <v>1429</v>
      </c>
      <c r="R97" s="42">
        <f t="shared" si="12"/>
        <v>1441352.2760000001</v>
      </c>
      <c r="S97" s="174">
        <f t="shared" si="13"/>
        <v>385992.27600000007</v>
      </c>
      <c r="T97" s="29"/>
    </row>
    <row r="98" spans="1:20">
      <c r="A98" s="197" t="e" vm="89">
        <v>#VALUE!</v>
      </c>
      <c r="B98" s="188" t="s">
        <v>39</v>
      </c>
      <c r="C98" s="311" t="s">
        <v>28</v>
      </c>
      <c r="D98" s="176">
        <v>44468</v>
      </c>
      <c r="E98" s="177">
        <v>2020</v>
      </c>
      <c r="F98" s="177" t="s">
        <v>201</v>
      </c>
      <c r="G98" s="178">
        <v>8.33</v>
      </c>
      <c r="H98" s="179" t="str">
        <f t="shared" si="14"/>
        <v>No</v>
      </c>
      <c r="I98" s="180">
        <f>G98*'Exchange Rates'!J11</f>
        <v>1.07397857</v>
      </c>
      <c r="J98" s="180">
        <v>3667256</v>
      </c>
      <c r="K98" s="181">
        <f t="shared" ref="K98:K100" si="15">_xlfn.CEILING.MATH(J98/I98)</f>
        <v>3414646</v>
      </c>
      <c r="L98" s="159"/>
      <c r="M98" s="182" t="str" cm="1">
        <f t="array" ref="M98">_FV(A98,"Valuta")</f>
        <v>HKD</v>
      </c>
      <c r="N98" s="183" t="str" cm="1">
        <f t="array" ref="N98">_FV(A98,"Exchange")</f>
        <v>Hong Kong Stock Exchange</v>
      </c>
      <c r="O98" s="196" cm="1">
        <f t="array" ref="O98">_FV(A98,"Prezzo")</f>
        <v>11.34</v>
      </c>
      <c r="P98" s="180">
        <f>O98*'Exchange Rates'!L11</f>
        <v>1.4526539999999999</v>
      </c>
      <c r="Q98" s="185">
        <f t="shared" si="11"/>
        <v>3414646</v>
      </c>
      <c r="R98" s="186">
        <f t="shared" ref="R98:R100" si="16">Q98*P98</f>
        <v>4960299.1704839999</v>
      </c>
      <c r="S98" s="174">
        <f t="shared" si="13"/>
        <v>1293043.1704839999</v>
      </c>
      <c r="T98" s="29"/>
    </row>
    <row r="99" spans="1:20">
      <c r="A99" s="197" t="e" vm="90">
        <v>#VALUE!</v>
      </c>
      <c r="B99" s="190" t="s">
        <v>39</v>
      </c>
      <c r="C99" s="310" t="s">
        <v>28</v>
      </c>
      <c r="D99" s="49">
        <v>44468</v>
      </c>
      <c r="E99" s="33">
        <v>2020</v>
      </c>
      <c r="F99" s="33" t="s">
        <v>201</v>
      </c>
      <c r="G99" s="34">
        <v>4.3</v>
      </c>
      <c r="H99" s="35" t="str">
        <f t="shared" si="14"/>
        <v>No</v>
      </c>
      <c r="I99" s="36">
        <f>G99*'Exchange Rates'!J11</f>
        <v>0.55439469999999991</v>
      </c>
      <c r="J99" s="36">
        <v>11761899</v>
      </c>
      <c r="K99" s="37">
        <f t="shared" si="15"/>
        <v>21215750</v>
      </c>
      <c r="L99" s="158"/>
      <c r="M99" s="38" t="str" cm="1">
        <f t="array" ref="M99">_FV(A99,"Valuta")</f>
        <v>HKD</v>
      </c>
      <c r="N99" s="39" t="str" cm="1">
        <f t="array" ref="N99">_FV(A99,"Exchange")</f>
        <v>Hong Kong Stock Exchange</v>
      </c>
      <c r="O99" s="45" cm="1">
        <f t="array" ref="O99">_FV(A99,"Prezzo")</f>
        <v>4.5199999999999996</v>
      </c>
      <c r="P99" s="36">
        <f>O99*'Exchange Rates'!$L$11</f>
        <v>0.57901199999999986</v>
      </c>
      <c r="Q99" s="41">
        <f t="shared" si="11"/>
        <v>21215750</v>
      </c>
      <c r="R99" s="42">
        <f t="shared" si="16"/>
        <v>12284173.838999998</v>
      </c>
      <c r="S99" s="174">
        <f t="shared" si="13"/>
        <v>522274.83899999782</v>
      </c>
      <c r="T99" s="29"/>
    </row>
    <row r="100" spans="1:20">
      <c r="A100" s="211" t="e" vm="91">
        <v>#VALUE!</v>
      </c>
      <c r="B100" s="212" t="s">
        <v>39</v>
      </c>
      <c r="C100" s="315" t="s">
        <v>28</v>
      </c>
      <c r="D100" s="213">
        <v>44551</v>
      </c>
      <c r="E100" s="214">
        <v>2020</v>
      </c>
      <c r="F100" s="214" t="s">
        <v>212</v>
      </c>
      <c r="G100" s="215">
        <v>132.97</v>
      </c>
      <c r="H100" s="216" t="str">
        <f t="shared" si="14"/>
        <v>No</v>
      </c>
      <c r="I100" s="217">
        <f>G100*'Exchange Rates'!J6</f>
        <v>20.358371849999997</v>
      </c>
      <c r="J100" s="217">
        <v>23613442</v>
      </c>
      <c r="K100" s="218">
        <f t="shared" si="15"/>
        <v>1159889</v>
      </c>
      <c r="L100" s="160"/>
      <c r="M100" s="219" t="str" cm="1">
        <f t="array" ref="M100">_FV(A100,"Valuta")</f>
        <v>CNY</v>
      </c>
      <c r="N100" s="220" t="str" cm="1">
        <f t="array" ref="N100">_FV(A100,"Exchange")</f>
        <v>Shenzhen Stock Exchange</v>
      </c>
      <c r="O100" s="221" cm="1">
        <f t="array" ref="O100">_FV(A100,"Prezzo")</f>
        <v>92.64</v>
      </c>
      <c r="P100" s="217">
        <f>O100*'Exchange Rates'!L6</f>
        <v>14.664911999999999</v>
      </c>
      <c r="Q100" s="222">
        <f t="shared" si="11"/>
        <v>1159889</v>
      </c>
      <c r="R100" s="223">
        <f t="shared" si="16"/>
        <v>17009670.114767998</v>
      </c>
      <c r="S100" s="174">
        <f t="shared" si="13"/>
        <v>-6603771.8852320015</v>
      </c>
      <c r="T100" s="29"/>
    </row>
    <row r="101" spans="1:20">
      <c r="A101" s="14"/>
      <c r="B101" s="77"/>
      <c r="C101" s="14"/>
      <c r="D101" s="14"/>
      <c r="E101" s="14"/>
      <c r="F101" s="14"/>
      <c r="G101" s="14"/>
      <c r="H101" s="14"/>
      <c r="I101" s="14"/>
      <c r="J101" s="14"/>
      <c r="L101" s="14"/>
      <c r="M101" s="14"/>
      <c r="N101" s="14"/>
      <c r="O101" s="14"/>
      <c r="P101" s="14"/>
      <c r="Q101" s="14"/>
      <c r="R101" s="14"/>
    </row>
    <row r="102" spans="1:20">
      <c r="A102" s="14"/>
      <c r="B102" s="77"/>
      <c r="C102" s="14"/>
      <c r="D102" s="14"/>
      <c r="E102" s="14"/>
      <c r="F102" s="14"/>
      <c r="G102" s="14"/>
      <c r="H102" s="14"/>
      <c r="I102" s="14"/>
      <c r="J102" s="14"/>
      <c r="L102" s="14"/>
      <c r="M102" s="14"/>
      <c r="N102" s="14"/>
      <c r="O102" s="14"/>
      <c r="P102" s="14"/>
      <c r="Q102" s="14"/>
      <c r="R102" s="14"/>
    </row>
    <row r="103" spans="1:20" ht="20" customHeight="1">
      <c r="A103" s="14"/>
      <c r="B103" s="77"/>
      <c r="C103" s="14"/>
      <c r="D103" s="14"/>
      <c r="E103" s="14"/>
      <c r="F103" s="14"/>
      <c r="G103" s="14"/>
      <c r="H103" s="14"/>
      <c r="I103" s="14"/>
      <c r="J103" s="14"/>
      <c r="L103" s="14"/>
      <c r="M103" s="14"/>
      <c r="N103" s="14"/>
      <c r="O103" s="14"/>
      <c r="P103" s="14"/>
      <c r="Q103" s="14"/>
      <c r="S103" s="76">
        <f>SUM(S2:S100)</f>
        <v>1864253177.6844864</v>
      </c>
    </row>
    <row r="104" spans="1:20">
      <c r="A104" s="14"/>
      <c r="B104" s="77"/>
      <c r="C104" s="316" t="s">
        <v>253</v>
      </c>
      <c r="D104" s="317" t="s">
        <v>259</v>
      </c>
      <c r="E104" s="14"/>
      <c r="F104" s="14"/>
      <c r="G104" s="14"/>
      <c r="H104" s="14"/>
      <c r="L104" s="14"/>
      <c r="M104" s="14"/>
      <c r="N104" s="14"/>
      <c r="O104" s="14"/>
      <c r="P104" s="14"/>
      <c r="Q104" s="14"/>
    </row>
    <row r="105" spans="1:20">
      <c r="A105" s="14"/>
      <c r="B105" s="77"/>
      <c r="C105" s="318" t="s">
        <v>10</v>
      </c>
      <c r="D105" s="319">
        <f>SUMIF(Capitalizzazioni!$C$2:$C$100,C105,Capitalizzazioni!$S$2:$S$100)</f>
        <v>-50813696.784300044</v>
      </c>
      <c r="E105" s="14"/>
      <c r="F105" s="14"/>
      <c r="G105" s="14"/>
      <c r="H105" s="14"/>
      <c r="L105" s="14"/>
      <c r="M105" s="14"/>
      <c r="N105" s="14"/>
      <c r="O105" s="14"/>
      <c r="P105" s="14"/>
      <c r="Q105" s="14"/>
    </row>
    <row r="106" spans="1:20">
      <c r="A106" s="14"/>
      <c r="B106" s="77"/>
      <c r="C106" s="320" t="s">
        <v>6</v>
      </c>
      <c r="D106" s="321">
        <f>SUMIF(Capitalizzazioni!$C$2:$C$100,C106,Capitalizzazioni!$S$2:$S$100)</f>
        <v>755655705.9088639</v>
      </c>
      <c r="E106" s="14"/>
      <c r="F106" s="14"/>
      <c r="G106" s="14"/>
      <c r="H106" s="14"/>
      <c r="L106" s="14"/>
      <c r="M106" s="14"/>
      <c r="N106" s="14"/>
      <c r="O106" s="14"/>
      <c r="P106" s="14"/>
      <c r="Q106" s="14"/>
    </row>
    <row r="107" spans="1:20">
      <c r="C107" s="318" t="s">
        <v>44</v>
      </c>
      <c r="D107" s="319">
        <f>SUMIF(Capitalizzazioni!$C$2:$C$100,C107,Capitalizzazioni!$S$2:$S$100)</f>
        <v>24699208.263967998</v>
      </c>
    </row>
    <row r="108" spans="1:20">
      <c r="C108" s="320" t="s">
        <v>40</v>
      </c>
      <c r="D108" s="321">
        <f>SUMIF(Capitalizzazioni!$C$2:$C$100,C108,Capitalizzazioni!$S$2:$S$100)</f>
        <v>572018763.68000007</v>
      </c>
    </row>
    <row r="109" spans="1:20">
      <c r="C109" s="318" t="s">
        <v>28</v>
      </c>
      <c r="D109" s="319">
        <f>SUMIF(Capitalizzazioni!$C$2:$C$100,C109,Capitalizzazioni!$S$2:$S$100)</f>
        <v>210896559.06218088</v>
      </c>
    </row>
    <row r="110" spans="1:20">
      <c r="C110" s="320" t="s">
        <v>27</v>
      </c>
      <c r="D110" s="321">
        <f>SUMIF(Capitalizzazioni!$C$2:$C$100,C110,Capitalizzazioni!$S$2:$S$100)</f>
        <v>111099216.779552</v>
      </c>
    </row>
    <row r="111" spans="1:20">
      <c r="C111" s="318" t="s">
        <v>63</v>
      </c>
      <c r="D111" s="319">
        <f>SUMIF(Capitalizzazioni!$C$2:$C$100,C111,Capitalizzazioni!$S$2:$S$100)</f>
        <v>-122322.58987500001</v>
      </c>
    </row>
    <row r="112" spans="1:20">
      <c r="C112" s="320" t="s">
        <v>101</v>
      </c>
      <c r="D112" s="321">
        <f>SUMIF(Capitalizzazioni!$C$2:$C$100,C112,Capitalizzazioni!$S$2:$S$100)</f>
        <v>240819743.36409602</v>
      </c>
    </row>
    <row r="113" spans="1:29">
      <c r="A113" s="30"/>
      <c r="B113" s="31"/>
      <c r="C113" s="322"/>
      <c r="D113" s="323"/>
      <c r="E113" s="30"/>
    </row>
    <row r="114" spans="1:29">
      <c r="A114" s="30"/>
      <c r="B114" s="31"/>
      <c r="C114" s="324" t="s">
        <v>268</v>
      </c>
      <c r="D114" s="324" t="s">
        <v>259</v>
      </c>
      <c r="E114" s="30"/>
    </row>
    <row r="115" spans="1:29">
      <c r="A115" s="30"/>
      <c r="B115" s="31"/>
      <c r="C115" s="318" t="s">
        <v>14</v>
      </c>
      <c r="D115" s="319">
        <f>SUM(S2:S64)</f>
        <v>510488277.03204274</v>
      </c>
      <c r="E115" s="31"/>
      <c r="F115" s="31"/>
      <c r="G115" s="31"/>
      <c r="H115" s="31"/>
      <c r="I115" s="31"/>
      <c r="J115" s="31"/>
      <c r="L115" s="31"/>
      <c r="M115" s="31"/>
      <c r="N115" s="31"/>
      <c r="O115" s="31"/>
      <c r="P115" s="31"/>
      <c r="Q115" s="31"/>
      <c r="R115" s="31"/>
      <c r="S115" s="31"/>
      <c r="T115" s="31"/>
      <c r="U115" s="31"/>
      <c r="V115" s="31"/>
      <c r="W115" s="31"/>
      <c r="X115" s="31"/>
      <c r="Y115" s="31"/>
      <c r="Z115" s="31"/>
      <c r="AA115" s="31"/>
      <c r="AB115" s="31"/>
      <c r="AC115" s="31"/>
    </row>
    <row r="116" spans="1:29">
      <c r="A116" s="30"/>
      <c r="B116" s="31"/>
      <c r="C116" s="320" t="s">
        <v>39</v>
      </c>
      <c r="D116" s="321">
        <f>SUM(S65:S100)</f>
        <v>1353764900.6524434</v>
      </c>
      <c r="E116" s="31"/>
      <c r="F116" s="31"/>
      <c r="G116" s="31"/>
      <c r="H116" s="31"/>
      <c r="I116" s="31"/>
      <c r="J116" s="31"/>
      <c r="L116" s="31"/>
      <c r="M116" s="31"/>
      <c r="N116" s="31"/>
      <c r="O116" s="31"/>
      <c r="P116" s="31"/>
      <c r="Q116" s="31"/>
      <c r="R116" s="31"/>
      <c r="S116" s="31"/>
      <c r="T116" s="31"/>
      <c r="U116" s="31"/>
      <c r="V116" s="31"/>
      <c r="W116" s="31"/>
      <c r="X116" s="31"/>
      <c r="Y116" s="31"/>
      <c r="Z116" s="31"/>
      <c r="AA116" s="31"/>
      <c r="AB116" s="31"/>
      <c r="AC116" s="31"/>
    </row>
    <row r="117" spans="1:29" ht="19">
      <c r="A117" s="30"/>
      <c r="B117" s="31"/>
      <c r="E117" s="53"/>
      <c r="F117" s="53"/>
      <c r="G117" s="53"/>
      <c r="H117" s="53"/>
      <c r="I117" s="53"/>
      <c r="J117" s="53"/>
      <c r="L117" s="53"/>
      <c r="M117" s="53"/>
      <c r="N117" s="53"/>
      <c r="O117" s="53"/>
      <c r="P117" s="53"/>
      <c r="Q117" s="53"/>
      <c r="R117" s="53"/>
      <c r="S117" s="54"/>
      <c r="T117" s="31"/>
      <c r="U117" s="31"/>
      <c r="V117" s="31"/>
      <c r="W117" s="31"/>
      <c r="X117" s="31"/>
      <c r="Y117" s="31"/>
      <c r="Z117" s="31"/>
      <c r="AA117" s="31"/>
      <c r="AB117" s="31"/>
      <c r="AC117" s="31"/>
    </row>
    <row r="118" spans="1:29">
      <c r="A118" s="31"/>
      <c r="B118" s="31"/>
      <c r="D118" s="31"/>
      <c r="E118" s="31"/>
      <c r="F118" s="31"/>
      <c r="G118" s="31"/>
      <c r="H118" s="31"/>
      <c r="I118" s="31"/>
      <c r="J118" s="31"/>
      <c r="L118" s="31"/>
      <c r="M118" s="31"/>
      <c r="N118" s="31"/>
      <c r="O118" s="31"/>
      <c r="P118" s="31"/>
      <c r="Q118" s="31"/>
      <c r="R118" s="31"/>
      <c r="S118" s="31"/>
      <c r="T118" s="31"/>
      <c r="U118" s="31"/>
      <c r="V118" s="31"/>
      <c r="W118" s="31"/>
      <c r="X118" s="31"/>
      <c r="Y118" s="31"/>
      <c r="Z118" s="31"/>
      <c r="AA118" s="31"/>
      <c r="AB118" s="31"/>
      <c r="AC118" s="31"/>
    </row>
    <row r="119" spans="1:29">
      <c r="A119" s="31"/>
      <c r="B119" s="31"/>
      <c r="D119" s="31"/>
      <c r="E119" s="31"/>
      <c r="F119" s="31"/>
      <c r="G119" s="31"/>
      <c r="H119" s="31"/>
      <c r="I119" s="31"/>
      <c r="J119" s="31"/>
      <c r="L119" s="31"/>
      <c r="M119" s="31"/>
      <c r="N119" s="31"/>
      <c r="O119" s="31"/>
      <c r="P119" s="31"/>
      <c r="Q119" s="31"/>
      <c r="R119" s="31"/>
      <c r="S119" s="31"/>
      <c r="T119" s="31"/>
      <c r="U119" s="31"/>
      <c r="V119" s="31"/>
      <c r="W119" s="31"/>
      <c r="X119" s="31"/>
      <c r="Y119" s="31"/>
      <c r="Z119" s="31"/>
      <c r="AA119" s="31"/>
      <c r="AB119" s="31"/>
      <c r="AC119" s="31"/>
    </row>
    <row r="120" spans="1:29">
      <c r="A120" s="31"/>
      <c r="B120" s="31"/>
      <c r="D120" s="31"/>
      <c r="E120" s="31"/>
      <c r="F120" s="31"/>
      <c r="G120" s="31"/>
      <c r="H120" s="31"/>
      <c r="I120" s="31"/>
      <c r="J120" s="31"/>
      <c r="L120" s="31"/>
      <c r="M120" s="31"/>
      <c r="N120" s="31"/>
      <c r="O120" s="31"/>
      <c r="P120" s="31"/>
      <c r="Q120" s="31"/>
      <c r="R120" s="31"/>
      <c r="S120" s="31"/>
      <c r="T120" s="31"/>
      <c r="U120" s="31"/>
      <c r="V120" s="31"/>
      <c r="W120" s="31"/>
      <c r="X120" s="31"/>
      <c r="Y120" s="31"/>
      <c r="Z120" s="31"/>
      <c r="AA120" s="31"/>
      <c r="AB120" s="31"/>
      <c r="AC120" s="31"/>
    </row>
    <row r="121" spans="1:29">
      <c r="A121" s="31"/>
      <c r="B121" s="31"/>
      <c r="D121" s="31"/>
      <c r="E121" s="31"/>
      <c r="F121" s="31"/>
      <c r="G121" s="31"/>
      <c r="H121" s="31"/>
      <c r="I121" s="31"/>
      <c r="J121" s="31"/>
      <c r="L121" s="31"/>
      <c r="M121" s="31"/>
      <c r="N121" s="31"/>
      <c r="O121" s="31"/>
      <c r="P121" s="31"/>
      <c r="Q121" s="31"/>
      <c r="R121" s="31"/>
      <c r="S121" s="31"/>
      <c r="T121" s="31"/>
      <c r="U121" s="31"/>
      <c r="V121" s="31"/>
      <c r="W121" s="31"/>
      <c r="X121" s="31"/>
      <c r="Y121" s="31"/>
      <c r="Z121" s="31"/>
      <c r="AA121" s="31"/>
      <c r="AB121" s="31"/>
      <c r="AC121" s="31"/>
    </row>
    <row r="122" spans="1:29">
      <c r="A122" s="31"/>
      <c r="B122" s="31"/>
      <c r="D122" s="31"/>
      <c r="E122" s="31"/>
      <c r="F122" s="31"/>
      <c r="G122" s="31"/>
      <c r="H122" s="31"/>
      <c r="I122" s="31"/>
      <c r="J122" s="31"/>
      <c r="L122" s="31"/>
      <c r="M122" s="31"/>
      <c r="N122" s="31"/>
      <c r="O122" s="31"/>
      <c r="P122" s="31"/>
      <c r="Q122" s="31"/>
      <c r="R122" s="31"/>
      <c r="S122" s="31"/>
      <c r="T122" s="31"/>
      <c r="U122" s="31"/>
      <c r="V122" s="31"/>
      <c r="W122" s="31"/>
      <c r="X122" s="31"/>
      <c r="Y122" s="31"/>
      <c r="Z122" s="31"/>
      <c r="AA122" s="31"/>
      <c r="AB122" s="31"/>
      <c r="AC122" s="31"/>
    </row>
    <row r="123" spans="1:29">
      <c r="A123" s="31"/>
      <c r="B123" s="31"/>
      <c r="D123" s="31"/>
      <c r="E123" s="31"/>
      <c r="F123" s="31"/>
      <c r="G123" s="31"/>
      <c r="H123" s="31"/>
      <c r="I123" s="31"/>
      <c r="J123" s="31"/>
      <c r="L123" s="31"/>
      <c r="M123" s="31"/>
      <c r="N123" s="31"/>
      <c r="O123" s="31"/>
      <c r="P123" s="31"/>
      <c r="Q123" s="31"/>
      <c r="R123" s="31"/>
      <c r="S123" s="31"/>
      <c r="T123" s="31"/>
      <c r="U123" s="31"/>
      <c r="V123" s="31"/>
      <c r="W123" s="31"/>
      <c r="X123" s="31"/>
      <c r="Y123" s="31"/>
      <c r="Z123" s="31"/>
      <c r="AA123" s="31"/>
      <c r="AB123" s="31"/>
      <c r="AC123" s="31"/>
    </row>
    <row r="124" spans="1:29">
      <c r="A124" s="31"/>
      <c r="B124" s="31"/>
      <c r="D124" s="31"/>
      <c r="E124" s="31"/>
      <c r="F124" s="31"/>
      <c r="G124" s="31"/>
      <c r="H124" s="31"/>
      <c r="I124" s="31"/>
      <c r="J124" s="31"/>
      <c r="L124" s="31"/>
      <c r="M124" s="31"/>
      <c r="N124" s="31"/>
      <c r="O124" s="31"/>
      <c r="P124" s="31"/>
      <c r="Q124" s="31"/>
      <c r="R124" s="31"/>
      <c r="S124" s="31"/>
      <c r="T124" s="31"/>
      <c r="U124" s="31"/>
      <c r="V124" s="31"/>
      <c r="W124" s="31"/>
      <c r="X124" s="31"/>
      <c r="Y124" s="31"/>
      <c r="Z124" s="31"/>
      <c r="AA124" s="31"/>
      <c r="AB124" s="31"/>
      <c r="AC124" s="31"/>
    </row>
    <row r="125" spans="1:29">
      <c r="A125" s="31"/>
      <c r="B125" s="31"/>
      <c r="D125" s="31"/>
      <c r="E125" s="31"/>
      <c r="F125" s="55"/>
      <c r="G125" s="55"/>
      <c r="H125" s="55"/>
      <c r="I125" s="31"/>
      <c r="J125" s="31"/>
      <c r="L125" s="31"/>
      <c r="M125" s="31"/>
      <c r="N125" s="31"/>
      <c r="O125" s="31"/>
      <c r="P125" s="31"/>
      <c r="Q125" s="31"/>
      <c r="R125" s="31"/>
      <c r="S125" s="31"/>
      <c r="T125" s="31"/>
      <c r="U125" s="31"/>
      <c r="V125" s="31"/>
      <c r="W125" s="31"/>
      <c r="X125" s="31"/>
      <c r="Y125" s="31"/>
      <c r="Z125" s="31"/>
      <c r="AA125" s="31"/>
      <c r="AB125" s="31"/>
      <c r="AC125" s="31"/>
    </row>
    <row r="126" spans="1:29">
      <c r="A126" s="31"/>
      <c r="B126" s="31"/>
      <c r="D126" s="31"/>
      <c r="E126" s="31"/>
      <c r="F126" s="55"/>
      <c r="G126" s="55"/>
      <c r="H126" s="55"/>
      <c r="I126" s="31"/>
      <c r="J126" s="31"/>
      <c r="L126" s="31"/>
      <c r="M126" s="31"/>
      <c r="N126" s="31"/>
      <c r="O126" s="31"/>
      <c r="P126" s="31"/>
      <c r="Q126" s="31"/>
      <c r="R126" s="31"/>
      <c r="S126" s="31"/>
      <c r="T126" s="31"/>
      <c r="U126" s="31"/>
      <c r="V126" s="31"/>
      <c r="W126" s="31"/>
      <c r="X126" s="31"/>
      <c r="Y126" s="31"/>
      <c r="Z126" s="31"/>
      <c r="AA126" s="31"/>
      <c r="AB126" s="31"/>
      <c r="AC126" s="31"/>
    </row>
    <row r="127" spans="1:29">
      <c r="A127" s="31"/>
      <c r="B127" s="31"/>
      <c r="D127" s="31"/>
      <c r="E127" s="31"/>
      <c r="F127" s="55"/>
      <c r="G127" s="55"/>
      <c r="H127" s="55"/>
      <c r="I127" s="31"/>
      <c r="J127" s="31"/>
      <c r="L127" s="31"/>
      <c r="M127" s="31"/>
      <c r="N127" s="31"/>
      <c r="O127" s="31"/>
      <c r="P127" s="31"/>
      <c r="Q127" s="31"/>
      <c r="R127" s="31"/>
      <c r="S127" s="31"/>
      <c r="T127" s="31"/>
      <c r="U127" s="31"/>
      <c r="V127" s="31"/>
      <c r="W127" s="31"/>
      <c r="X127" s="31"/>
      <c r="Y127" s="31"/>
      <c r="Z127" s="31"/>
      <c r="AA127" s="31"/>
      <c r="AB127" s="31"/>
      <c r="AC127" s="31"/>
    </row>
    <row r="128" spans="1:29">
      <c r="A128" s="31"/>
      <c r="B128" s="31"/>
      <c r="D128" s="31"/>
      <c r="E128" s="31"/>
      <c r="F128" s="55"/>
      <c r="G128" s="55"/>
      <c r="H128" s="55"/>
      <c r="I128" s="31"/>
      <c r="J128" s="31"/>
      <c r="L128" s="31"/>
      <c r="M128" s="31"/>
      <c r="N128" s="31"/>
      <c r="O128" s="31"/>
      <c r="P128" s="14"/>
      <c r="Q128" s="14"/>
      <c r="R128" s="31"/>
      <c r="S128" s="31"/>
      <c r="T128" s="31"/>
      <c r="U128" s="31"/>
      <c r="V128" s="31"/>
      <c r="W128" s="31"/>
      <c r="X128" s="31"/>
      <c r="Y128" s="31"/>
      <c r="Z128" s="31"/>
      <c r="AA128" s="31"/>
      <c r="AB128" s="31"/>
      <c r="AC128" s="31"/>
    </row>
    <row r="129" spans="1:18">
      <c r="A129" s="31"/>
      <c r="B129" s="31"/>
      <c r="D129" s="31"/>
      <c r="E129" s="31"/>
      <c r="F129" s="15"/>
      <c r="G129" s="15"/>
      <c r="H129" s="15"/>
      <c r="P129" s="31"/>
      <c r="Q129" s="31"/>
      <c r="R129" s="31"/>
    </row>
    <row r="130" spans="1:18">
      <c r="A130" s="31"/>
      <c r="B130" s="31"/>
      <c r="D130" s="31"/>
      <c r="E130" s="31"/>
      <c r="F130" s="16"/>
      <c r="G130" s="16"/>
      <c r="H130" s="16"/>
      <c r="P130" s="31"/>
      <c r="Q130" s="31"/>
      <c r="R130" s="31"/>
    </row>
    <row r="131" spans="1:18">
      <c r="A131" s="31"/>
      <c r="B131" s="31"/>
      <c r="D131" s="31"/>
      <c r="E131" s="31"/>
      <c r="F131" s="16"/>
      <c r="G131" s="16"/>
      <c r="H131" s="16"/>
      <c r="P131" s="31"/>
      <c r="Q131" s="31"/>
      <c r="R131" s="31"/>
    </row>
    <row r="132" spans="1:18">
      <c r="A132" s="31"/>
      <c r="B132" s="31"/>
      <c r="D132" s="31"/>
      <c r="E132" s="31"/>
      <c r="F132" s="16"/>
      <c r="G132" s="16"/>
      <c r="H132" s="16"/>
      <c r="P132" s="31"/>
      <c r="Q132" s="31"/>
      <c r="R132" s="31"/>
    </row>
    <row r="133" spans="1:18">
      <c r="A133" s="31"/>
      <c r="B133" s="31"/>
      <c r="D133" s="31"/>
      <c r="E133" s="31"/>
      <c r="F133" s="16"/>
      <c r="G133" s="16"/>
      <c r="H133" s="16"/>
      <c r="P133" s="31"/>
      <c r="Q133" s="31"/>
      <c r="R133" s="31"/>
    </row>
    <row r="134" spans="1:18">
      <c r="A134" s="31"/>
      <c r="B134" s="31"/>
      <c r="D134" s="31"/>
      <c r="E134" s="31"/>
      <c r="F134" s="16"/>
      <c r="G134" s="16"/>
      <c r="H134" s="16"/>
      <c r="P134" s="31"/>
      <c r="Q134" s="31"/>
      <c r="R134" s="31"/>
    </row>
    <row r="135" spans="1:18">
      <c r="A135" s="31"/>
      <c r="B135" s="31"/>
      <c r="D135" s="31"/>
      <c r="E135" s="31"/>
      <c r="F135" s="15"/>
      <c r="G135" s="15"/>
      <c r="H135" s="15"/>
      <c r="P135" s="31"/>
      <c r="Q135" s="31"/>
      <c r="R135" s="31"/>
    </row>
    <row r="136" spans="1:18">
      <c r="A136" s="31"/>
      <c r="B136" s="31"/>
      <c r="D136" s="31"/>
      <c r="E136" s="31"/>
      <c r="F136" s="16"/>
      <c r="G136" s="16"/>
      <c r="H136" s="16"/>
      <c r="P136" s="31"/>
      <c r="Q136" s="31"/>
      <c r="R136" s="31"/>
    </row>
    <row r="137" spans="1:18">
      <c r="A137" s="31"/>
      <c r="B137" s="31"/>
      <c r="D137" s="31"/>
      <c r="E137" s="31"/>
      <c r="F137" s="16"/>
      <c r="G137" s="16"/>
      <c r="H137" s="16"/>
      <c r="P137" s="31"/>
      <c r="Q137" s="31"/>
      <c r="R137" s="31"/>
    </row>
    <row r="138" spans="1:18">
      <c r="A138" s="31"/>
      <c r="B138" s="31"/>
      <c r="D138" s="31"/>
      <c r="E138" s="31"/>
      <c r="F138" s="16"/>
      <c r="G138" s="16"/>
      <c r="H138" s="16"/>
    </row>
    <row r="139" spans="1:18">
      <c r="A139" s="31"/>
      <c r="B139" s="31"/>
      <c r="D139" s="31"/>
      <c r="E139" s="31"/>
      <c r="F139" s="15"/>
      <c r="G139" s="15"/>
      <c r="H139" s="15"/>
    </row>
    <row r="140" spans="1:18">
      <c r="A140" s="31"/>
      <c r="B140" s="31"/>
      <c r="D140" s="31"/>
      <c r="E140" s="31"/>
      <c r="F140" s="15"/>
      <c r="G140" s="15"/>
      <c r="H140" s="15"/>
    </row>
    <row r="141" spans="1:18">
      <c r="A141" s="31"/>
      <c r="B141" s="31"/>
      <c r="D141" s="31"/>
      <c r="E141" s="31"/>
      <c r="F141" s="15"/>
      <c r="G141" s="15"/>
      <c r="H141" s="15"/>
    </row>
    <row r="142" spans="1:18">
      <c r="A142" s="31"/>
      <c r="B142" s="31"/>
      <c r="D142" s="31"/>
      <c r="E142" s="31"/>
      <c r="F142" s="15"/>
      <c r="G142" s="15"/>
      <c r="H142" s="15"/>
    </row>
    <row r="143" spans="1:18">
      <c r="A143" s="31"/>
      <c r="B143" s="31"/>
      <c r="D143" s="31"/>
      <c r="E143" s="31"/>
      <c r="F143" s="15"/>
      <c r="G143" s="15"/>
      <c r="H143" s="15"/>
    </row>
    <row r="144" spans="1:18">
      <c r="A144" s="31"/>
      <c r="B144" s="31"/>
      <c r="D144" s="31"/>
      <c r="E144" s="31"/>
      <c r="F144" s="15"/>
      <c r="G144" s="15"/>
      <c r="H144" s="15"/>
    </row>
    <row r="145" spans="1:8">
      <c r="A145" s="31"/>
      <c r="B145" s="31"/>
      <c r="D145" s="31"/>
      <c r="E145" s="31"/>
      <c r="F145" s="16"/>
      <c r="G145" s="16"/>
      <c r="H145" s="16"/>
    </row>
    <row r="146" spans="1:8">
      <c r="A146" s="31"/>
      <c r="B146" s="31"/>
      <c r="D146" s="31"/>
      <c r="E146" s="31"/>
      <c r="F146" s="16"/>
      <c r="G146" s="16"/>
      <c r="H146" s="16"/>
    </row>
    <row r="147" spans="1:8">
      <c r="A147" s="31"/>
      <c r="B147" s="31"/>
      <c r="D147" s="31"/>
      <c r="E147" s="31"/>
      <c r="F147" s="16"/>
      <c r="G147" s="16"/>
      <c r="H147" s="16"/>
    </row>
    <row r="148" spans="1:8">
      <c r="A148" s="31"/>
      <c r="B148" s="31"/>
      <c r="D148" s="31"/>
      <c r="E148" s="31"/>
      <c r="F148" s="16"/>
      <c r="G148" s="16"/>
      <c r="H148" s="16"/>
    </row>
    <row r="149" spans="1:8">
      <c r="A149" s="31"/>
      <c r="B149" s="31"/>
      <c r="D149" s="31"/>
      <c r="E149" s="31"/>
    </row>
    <row r="150" spans="1:8">
      <c r="A150" s="31"/>
      <c r="B150" s="31"/>
      <c r="D150" s="31"/>
      <c r="E150" s="31"/>
    </row>
    <row r="151" spans="1:8">
      <c r="A151" s="31"/>
      <c r="B151" s="31"/>
      <c r="D151" s="31"/>
      <c r="E151" s="31"/>
    </row>
    <row r="152" spans="1:8">
      <c r="A152" s="31"/>
      <c r="B152" s="31"/>
      <c r="D152" s="31"/>
      <c r="E152" s="31"/>
    </row>
    <row r="153" spans="1:8">
      <c r="A153" s="31"/>
      <c r="B153" s="31"/>
      <c r="D153" s="31"/>
      <c r="E153" s="31"/>
    </row>
    <row r="154" spans="1:8">
      <c r="A154" s="31"/>
      <c r="B154" s="31"/>
      <c r="D154" s="31"/>
      <c r="E154" s="31"/>
    </row>
    <row r="155" spans="1:8">
      <c r="A155" s="31"/>
      <c r="B155" s="31"/>
      <c r="D155" s="31"/>
      <c r="E155" s="31"/>
    </row>
    <row r="156" spans="1:8">
      <c r="A156" s="31"/>
      <c r="B156" s="31"/>
      <c r="D156" s="31"/>
      <c r="E156" s="31"/>
    </row>
    <row r="157" spans="1:8">
      <c r="A157" s="31"/>
      <c r="B157" s="31"/>
      <c r="D157" s="31"/>
      <c r="E157" s="31"/>
    </row>
    <row r="158" spans="1:8">
      <c r="A158" s="31"/>
      <c r="B158" s="31"/>
      <c r="D158" s="31"/>
      <c r="E158" s="31"/>
    </row>
    <row r="159" spans="1:8">
      <c r="A159" s="31"/>
      <c r="B159" s="31"/>
      <c r="D159" s="31"/>
      <c r="E159" s="31"/>
    </row>
    <row r="160" spans="1:8">
      <c r="A160" s="31"/>
      <c r="B160" s="31"/>
      <c r="D160" s="31"/>
      <c r="E160" s="31"/>
    </row>
    <row r="161" spans="1:5">
      <c r="A161" s="31"/>
      <c r="B161" s="31"/>
      <c r="D161" s="31"/>
      <c r="E161" s="31"/>
    </row>
    <row r="162" spans="1:5">
      <c r="A162" s="31"/>
      <c r="B162" s="31"/>
      <c r="D162" s="31"/>
      <c r="E162" s="31"/>
    </row>
    <row r="163" spans="1:5">
      <c r="A163" s="31"/>
      <c r="B163" s="31"/>
      <c r="D163" s="31"/>
      <c r="E163" s="31"/>
    </row>
    <row r="164" spans="1:5">
      <c r="A164" s="31"/>
      <c r="B164" s="31"/>
      <c r="D164" s="31"/>
      <c r="E164" s="31"/>
    </row>
    <row r="165" spans="1:5">
      <c r="A165" s="31"/>
      <c r="B165" s="31"/>
      <c r="D165" s="31"/>
      <c r="E165" s="31"/>
    </row>
    <row r="166" spans="1:5">
      <c r="A166" s="31"/>
      <c r="B166" s="31"/>
      <c r="D166" s="31"/>
      <c r="E166" s="31"/>
    </row>
    <row r="167" spans="1:5">
      <c r="A167" s="31"/>
      <c r="B167" s="31"/>
      <c r="D167" s="31"/>
      <c r="E167" s="31"/>
    </row>
    <row r="168" spans="1:5">
      <c r="A168" s="31"/>
      <c r="B168" s="31"/>
      <c r="D168" s="31"/>
      <c r="E168" s="31"/>
    </row>
    <row r="169" spans="1:5">
      <c r="A169" s="31"/>
      <c r="B169" s="31"/>
      <c r="D169" s="31"/>
      <c r="E169" s="31"/>
    </row>
    <row r="170" spans="1:5">
      <c r="A170" s="31"/>
      <c r="B170" s="31"/>
      <c r="D170" s="31"/>
      <c r="E170" s="31"/>
    </row>
    <row r="171" spans="1:5">
      <c r="A171" s="31"/>
      <c r="B171" s="31"/>
      <c r="D171" s="31"/>
      <c r="E171" s="31"/>
    </row>
    <row r="172" spans="1:5">
      <c r="A172" s="31"/>
      <c r="B172" s="31"/>
      <c r="D172" s="31"/>
      <c r="E172" s="31"/>
    </row>
    <row r="173" spans="1:5">
      <c r="A173" s="31"/>
      <c r="B173" s="31"/>
      <c r="D173" s="31"/>
      <c r="E173" s="31"/>
    </row>
    <row r="174" spans="1:5">
      <c r="A174" s="31"/>
      <c r="B174" s="31"/>
      <c r="D174" s="31"/>
      <c r="E174" s="31"/>
    </row>
    <row r="175" spans="1:5">
      <c r="A175" s="31"/>
      <c r="B175" s="31"/>
      <c r="D175" s="31"/>
      <c r="E175" s="31"/>
    </row>
    <row r="176" spans="1:5">
      <c r="A176" s="31"/>
      <c r="B176" s="31"/>
      <c r="D176" s="31"/>
      <c r="E176" s="31"/>
    </row>
    <row r="177" spans="1:5">
      <c r="A177" s="31"/>
      <c r="B177" s="31"/>
      <c r="D177" s="31"/>
      <c r="E177" s="31"/>
    </row>
    <row r="178" spans="1:5">
      <c r="A178" s="31"/>
      <c r="B178" s="31"/>
      <c r="D178" s="31"/>
      <c r="E178" s="31"/>
    </row>
    <row r="179" spans="1:5">
      <c r="A179" s="31"/>
      <c r="B179" s="31"/>
      <c r="D179" s="31"/>
      <c r="E179" s="31"/>
    </row>
    <row r="180" spans="1:5">
      <c r="A180" s="31"/>
      <c r="B180" s="31"/>
      <c r="D180" s="31"/>
      <c r="E180" s="31"/>
    </row>
    <row r="181" spans="1:5">
      <c r="A181" s="31"/>
      <c r="B181" s="31"/>
      <c r="D181" s="31"/>
      <c r="E181" s="31"/>
    </row>
    <row r="182" spans="1:5">
      <c r="A182" s="31"/>
      <c r="B182" s="31"/>
      <c r="D182" s="31"/>
      <c r="E182" s="31"/>
    </row>
    <row r="183" spans="1:5">
      <c r="A183" s="31"/>
      <c r="B183" s="31"/>
      <c r="D183" s="31"/>
      <c r="E183" s="31"/>
    </row>
    <row r="184" spans="1:5">
      <c r="A184" s="31"/>
      <c r="B184" s="31"/>
      <c r="D184" s="31"/>
      <c r="E184" s="31"/>
    </row>
    <row r="185" spans="1:5">
      <c r="A185" s="31"/>
      <c r="B185" s="31"/>
      <c r="D185" s="31"/>
      <c r="E185" s="31"/>
    </row>
    <row r="186" spans="1:5">
      <c r="A186" s="31"/>
      <c r="B186" s="31"/>
      <c r="D186" s="31"/>
      <c r="E186" s="31"/>
    </row>
    <row r="187" spans="1:5">
      <c r="A187" s="31"/>
      <c r="B187" s="31"/>
      <c r="D187" s="31"/>
      <c r="E187" s="31"/>
    </row>
    <row r="188" spans="1:5">
      <c r="A188" s="31"/>
      <c r="B188" s="31"/>
      <c r="D188" s="31"/>
      <c r="E188" s="31"/>
    </row>
    <row r="189" spans="1:5">
      <c r="A189" s="31"/>
      <c r="B189" s="31"/>
      <c r="D189" s="31"/>
      <c r="E189" s="31"/>
    </row>
    <row r="190" spans="1:5">
      <c r="A190" s="31"/>
      <c r="B190" s="31"/>
      <c r="D190" s="31"/>
      <c r="E190" s="31"/>
    </row>
    <row r="191" spans="1:5">
      <c r="A191" s="31"/>
      <c r="B191" s="31"/>
      <c r="D191" s="31"/>
      <c r="E191" s="31"/>
    </row>
    <row r="192" spans="1:5">
      <c r="A192" s="31"/>
      <c r="B192" s="31"/>
      <c r="D192" s="31"/>
      <c r="E192" s="31"/>
    </row>
    <row r="193" spans="1:5">
      <c r="A193" s="31"/>
      <c r="B193" s="31"/>
      <c r="D193" s="31"/>
      <c r="E193" s="31"/>
    </row>
    <row r="194" spans="1:5">
      <c r="A194" s="31"/>
      <c r="B194" s="31"/>
      <c r="D194" s="31"/>
      <c r="E194" s="31"/>
    </row>
    <row r="195" spans="1:5">
      <c r="A195" s="31"/>
      <c r="B195" s="31"/>
      <c r="D195" s="31"/>
      <c r="E195" s="31"/>
    </row>
    <row r="196" spans="1:5">
      <c r="A196" s="31"/>
      <c r="B196" s="31"/>
      <c r="D196" s="31"/>
      <c r="E196" s="31"/>
    </row>
    <row r="197" spans="1:5">
      <c r="A197" s="31"/>
      <c r="B197" s="31"/>
      <c r="D197" s="31"/>
      <c r="E197" s="31"/>
    </row>
    <row r="198" spans="1:5">
      <c r="A198" s="31"/>
      <c r="B198" s="31"/>
      <c r="D198" s="31"/>
      <c r="E198" s="31"/>
    </row>
    <row r="199" spans="1:5">
      <c r="A199" s="31"/>
      <c r="B199" s="31"/>
      <c r="D199" s="31"/>
      <c r="E199" s="31"/>
    </row>
    <row r="200" spans="1:5">
      <c r="A200" s="31"/>
      <c r="B200" s="31"/>
      <c r="D200" s="31"/>
      <c r="E200" s="31"/>
    </row>
    <row r="201" spans="1:5">
      <c r="A201" s="31"/>
      <c r="B201" s="31"/>
      <c r="D201" s="31"/>
      <c r="E201" s="31"/>
    </row>
    <row r="202" spans="1:5">
      <c r="A202" s="31"/>
      <c r="B202" s="31"/>
      <c r="D202" s="31"/>
      <c r="E202" s="31"/>
    </row>
    <row r="203" spans="1:5">
      <c r="A203" s="31"/>
      <c r="B203" s="31"/>
      <c r="D203" s="31"/>
      <c r="E203" s="31"/>
    </row>
    <row r="204" spans="1:5">
      <c r="A204" s="31"/>
      <c r="B204" s="31"/>
      <c r="D204" s="31"/>
      <c r="E204" s="31"/>
    </row>
    <row r="205" spans="1:5">
      <c r="A205" s="31"/>
      <c r="B205" s="31"/>
      <c r="C205" s="14"/>
      <c r="D205" s="31"/>
      <c r="E205" s="31"/>
    </row>
    <row r="206" spans="1:5">
      <c r="A206" s="31"/>
      <c r="B206" s="31"/>
      <c r="C206" s="14"/>
      <c r="D206" s="31"/>
      <c r="E206" s="31"/>
    </row>
    <row r="207" spans="1:5">
      <c r="A207" s="31"/>
      <c r="B207" s="31"/>
      <c r="C207" s="14"/>
      <c r="D207" s="31"/>
      <c r="E207" s="31"/>
    </row>
    <row r="208" spans="1:5">
      <c r="A208" s="32"/>
      <c r="B208" s="32"/>
      <c r="C208" s="14"/>
      <c r="D208" s="31"/>
      <c r="E208" s="31"/>
    </row>
    <row r="209" spans="1:5">
      <c r="A209" s="31"/>
      <c r="B209" s="31"/>
      <c r="C209" s="14"/>
      <c r="D209" s="31"/>
      <c r="E209" s="31"/>
    </row>
    <row r="210" spans="1:5">
      <c r="A210" s="31"/>
      <c r="B210" s="31"/>
      <c r="C210" s="14"/>
      <c r="D210" s="31"/>
      <c r="E210" s="31"/>
    </row>
    <row r="211" spans="1:5">
      <c r="A211" s="31"/>
      <c r="B211" s="31"/>
      <c r="C211" s="14"/>
      <c r="D211" s="31"/>
      <c r="E211" s="31"/>
    </row>
    <row r="212" spans="1:5">
      <c r="A212" s="31"/>
      <c r="B212" s="31"/>
      <c r="C212" s="14"/>
      <c r="D212" s="31"/>
      <c r="E212" s="31"/>
    </row>
    <row r="213" spans="1:5">
      <c r="A213" s="31"/>
      <c r="B213" s="31"/>
      <c r="C213" s="14"/>
      <c r="D213" s="31"/>
      <c r="E213" s="31"/>
    </row>
    <row r="214" spans="1:5">
      <c r="A214" s="31"/>
      <c r="B214" s="31"/>
      <c r="C214" s="14"/>
      <c r="D214" s="31"/>
      <c r="E214" s="31"/>
    </row>
    <row r="215" spans="1:5">
      <c r="A215" s="31"/>
      <c r="B215" s="31"/>
      <c r="C215" s="14"/>
      <c r="D215" s="31"/>
      <c r="E215" s="31"/>
    </row>
    <row r="216" spans="1:5">
      <c r="A216" s="31"/>
      <c r="B216" s="31"/>
      <c r="C216" s="14"/>
      <c r="D216" s="31"/>
      <c r="E216" s="31"/>
    </row>
    <row r="217" spans="1:5">
      <c r="A217" s="31"/>
      <c r="B217" s="31"/>
      <c r="C217" s="14"/>
      <c r="D217" s="31"/>
      <c r="E217" s="31"/>
    </row>
    <row r="218" spans="1:5">
      <c r="A218" s="31"/>
      <c r="B218" s="31"/>
      <c r="C218" s="14"/>
      <c r="D218" s="31"/>
      <c r="E218" s="31"/>
    </row>
    <row r="219" spans="1:5">
      <c r="A219" s="31"/>
      <c r="B219" s="31"/>
      <c r="C219" s="14"/>
      <c r="D219" s="31"/>
      <c r="E219" s="31"/>
    </row>
    <row r="220" spans="1:5">
      <c r="A220" s="31"/>
      <c r="B220" s="31"/>
      <c r="C220" s="14"/>
      <c r="D220" s="31"/>
      <c r="E220" s="31"/>
    </row>
    <row r="221" spans="1:5">
      <c r="A221" s="31"/>
      <c r="B221" s="31"/>
      <c r="C221" s="14"/>
      <c r="D221" s="31"/>
      <c r="E221" s="31"/>
    </row>
    <row r="222" spans="1:5">
      <c r="A222" s="32"/>
      <c r="B222" s="32"/>
      <c r="C222" s="14"/>
      <c r="D222" s="31"/>
      <c r="E222" s="31"/>
    </row>
    <row r="223" spans="1:5">
      <c r="A223" s="31"/>
      <c r="B223" s="31"/>
      <c r="C223" s="14"/>
      <c r="D223" s="31"/>
      <c r="E223" s="31"/>
    </row>
    <row r="224" spans="1:5">
      <c r="A224" s="31"/>
      <c r="B224" s="31"/>
      <c r="C224" s="14"/>
      <c r="D224" s="31"/>
      <c r="E224" s="31"/>
    </row>
    <row r="225" spans="1:5">
      <c r="A225" s="31"/>
      <c r="B225" s="31"/>
      <c r="C225" s="14"/>
      <c r="D225" s="31"/>
      <c r="E225" s="31"/>
    </row>
    <row r="226" spans="1:5">
      <c r="A226" s="31"/>
      <c r="B226" s="31"/>
      <c r="C226" s="14"/>
      <c r="D226" s="31"/>
      <c r="E226" s="31"/>
    </row>
    <row r="227" spans="1:5">
      <c r="A227" s="32"/>
      <c r="B227" s="32"/>
      <c r="C227" s="14"/>
      <c r="D227" s="31"/>
      <c r="E227" s="31"/>
    </row>
    <row r="228" spans="1:5">
      <c r="A228" s="31"/>
      <c r="B228" s="31"/>
      <c r="C228" s="14"/>
      <c r="D228" s="31"/>
      <c r="E228" s="31"/>
    </row>
    <row r="229" spans="1:5">
      <c r="A229" s="31"/>
      <c r="B229" s="31"/>
      <c r="C229" s="14"/>
      <c r="D229" s="31"/>
      <c r="E229" s="31"/>
    </row>
    <row r="230" spans="1:5">
      <c r="A230" s="31"/>
      <c r="B230" s="31"/>
      <c r="C230" s="14"/>
      <c r="D230" s="31"/>
      <c r="E230" s="31"/>
    </row>
    <row r="231" spans="1:5">
      <c r="A231" s="31"/>
      <c r="B231" s="31"/>
      <c r="C231" s="14"/>
      <c r="D231" s="31"/>
      <c r="E231" s="31"/>
    </row>
    <row r="232" spans="1:5">
      <c r="A232" s="31"/>
      <c r="B232" s="31"/>
      <c r="C232" s="14"/>
      <c r="D232" s="31"/>
      <c r="E232" s="31"/>
    </row>
    <row r="233" spans="1:5">
      <c r="A233" s="31"/>
      <c r="B233" s="31"/>
      <c r="C233" s="14"/>
      <c r="D233" s="31"/>
      <c r="E233" s="31"/>
    </row>
    <row r="234" spans="1:5">
      <c r="A234" s="31"/>
      <c r="B234" s="31"/>
      <c r="C234" s="14"/>
      <c r="D234" s="31"/>
      <c r="E234" s="31"/>
    </row>
    <row r="235" spans="1:5">
      <c r="A235" s="31"/>
      <c r="B235" s="31"/>
      <c r="C235" s="14"/>
      <c r="D235" s="31"/>
      <c r="E235" s="31"/>
    </row>
    <row r="236" spans="1:5">
      <c r="A236" s="31"/>
      <c r="B236" s="31"/>
      <c r="C236" s="14"/>
      <c r="D236" s="31"/>
      <c r="E236" s="31"/>
    </row>
    <row r="237" spans="1:5">
      <c r="A237" s="31"/>
      <c r="B237" s="31"/>
      <c r="C237" s="14"/>
      <c r="D237" s="31"/>
      <c r="E237" s="31"/>
    </row>
    <row r="238" spans="1:5">
      <c r="A238" s="31"/>
      <c r="B238" s="31"/>
      <c r="C238" s="14"/>
      <c r="D238" s="31"/>
      <c r="E238" s="31"/>
    </row>
    <row r="239" spans="1:5">
      <c r="A239" s="31"/>
      <c r="B239" s="31"/>
      <c r="C239" s="14"/>
      <c r="D239" s="31"/>
      <c r="E239" s="31"/>
    </row>
    <row r="240" spans="1:5">
      <c r="A240" s="31"/>
      <c r="B240" s="31"/>
      <c r="C240" s="14"/>
      <c r="D240" s="31"/>
      <c r="E240" s="31"/>
    </row>
    <row r="241" spans="1:5">
      <c r="A241" s="31"/>
      <c r="B241" s="31"/>
      <c r="C241" s="32"/>
      <c r="D241" s="31"/>
      <c r="E241" s="31"/>
    </row>
    <row r="242" spans="1:5">
      <c r="A242" s="31"/>
      <c r="B242" s="31"/>
      <c r="C242" s="32"/>
      <c r="D242" s="31"/>
      <c r="E242" s="31"/>
    </row>
    <row r="243" spans="1:5">
      <c r="A243" s="31"/>
      <c r="B243" s="31"/>
      <c r="C243" s="32"/>
      <c r="D243" s="31"/>
      <c r="E243" s="31"/>
    </row>
    <row r="244" spans="1:5">
      <c r="A244" s="31"/>
      <c r="B244" s="31"/>
      <c r="C244" s="32"/>
      <c r="D244" s="31"/>
      <c r="E244" s="31"/>
    </row>
    <row r="245" spans="1:5">
      <c r="A245" s="31"/>
      <c r="B245" s="31"/>
      <c r="C245" s="32"/>
      <c r="D245" s="31"/>
      <c r="E245" s="31"/>
    </row>
    <row r="246" spans="1:5">
      <c r="A246" s="31"/>
      <c r="B246" s="31"/>
      <c r="C246" s="32"/>
      <c r="D246" s="31"/>
      <c r="E246" s="31"/>
    </row>
    <row r="247" spans="1:5">
      <c r="A247" s="31"/>
      <c r="B247" s="31"/>
      <c r="C247" s="32"/>
      <c r="D247" s="31"/>
      <c r="E247" s="31"/>
    </row>
    <row r="248" spans="1:5">
      <c r="A248" s="31"/>
      <c r="B248" s="31"/>
      <c r="C248" s="32"/>
      <c r="D248" s="31"/>
      <c r="E248" s="31"/>
    </row>
    <row r="249" spans="1:5">
      <c r="A249" s="31"/>
      <c r="B249" s="31"/>
      <c r="C249" s="32"/>
      <c r="D249" s="31"/>
      <c r="E249" s="31"/>
    </row>
    <row r="250" spans="1:5">
      <c r="A250" s="31"/>
      <c r="B250" s="31"/>
      <c r="C250" s="32"/>
      <c r="D250" s="31"/>
      <c r="E250" s="31"/>
    </row>
    <row r="251" spans="1:5">
      <c r="A251" s="32"/>
      <c r="B251" s="32"/>
      <c r="C251" s="32"/>
      <c r="D251" s="31"/>
      <c r="E251" s="31"/>
    </row>
    <row r="252" spans="1:5">
      <c r="A252" s="31"/>
      <c r="B252" s="31"/>
      <c r="C252" s="32"/>
      <c r="D252" s="31"/>
      <c r="E252" s="31"/>
    </row>
    <row r="253" spans="1:5">
      <c r="A253" s="31"/>
      <c r="B253" s="31"/>
      <c r="C253" s="32"/>
      <c r="D253" s="31"/>
      <c r="E253" s="31"/>
    </row>
    <row r="254" spans="1:5">
      <c r="A254" s="31"/>
      <c r="B254" s="31"/>
      <c r="C254" s="32"/>
      <c r="D254" s="31"/>
      <c r="E254" s="31"/>
    </row>
    <row r="255" spans="1:5">
      <c r="A255" s="31"/>
      <c r="B255" s="31"/>
      <c r="C255" s="32"/>
      <c r="D255" s="31"/>
      <c r="E255" s="31"/>
    </row>
    <row r="256" spans="1:5">
      <c r="A256" s="31"/>
      <c r="B256" s="31"/>
      <c r="C256" s="31"/>
      <c r="D256" s="31"/>
      <c r="E256" s="31"/>
    </row>
    <row r="257" spans="1:5">
      <c r="A257" s="31"/>
      <c r="B257" s="31"/>
      <c r="C257" s="31"/>
      <c r="D257" s="31"/>
      <c r="E257" s="31"/>
    </row>
    <row r="258" spans="1:5">
      <c r="A258" s="30"/>
      <c r="B258" s="31"/>
      <c r="C258" s="30"/>
      <c r="D258" s="30"/>
      <c r="E258" s="30"/>
    </row>
    <row r="259" spans="1:5">
      <c r="A259" s="30"/>
      <c r="B259" s="31"/>
      <c r="C259" s="30"/>
      <c r="D259" s="30"/>
      <c r="E259" s="30"/>
    </row>
    <row r="260" spans="1:5">
      <c r="A260" s="30"/>
      <c r="B260" s="31"/>
      <c r="C260" s="30"/>
      <c r="D260" s="30"/>
      <c r="E260" s="30"/>
    </row>
  </sheetData>
  <sortState xmlns:xlrd2="http://schemas.microsoft.com/office/spreadsheetml/2017/richdata2" ref="F125:F148">
    <sortCondition ref="F125:F148"/>
  </sortState>
  <conditionalFormatting sqref="J59:K78 J18:K39 J2:K16 J41:K57 J80:K100 M2:M100 I2:I100 P2:P100">
    <cfRule type="containsBlanks" dxfId="41" priority="30">
      <formula>LEN(TRIM(I2))=0</formula>
    </cfRule>
  </conditionalFormatting>
  <conditionalFormatting sqref="E2:F100 F125:H148">
    <cfRule type="containsText" dxfId="40" priority="29" operator="containsText" text="Non trovata">
      <formula>NOT(ISERROR(SEARCH("Non trovata",E2)))</formula>
    </cfRule>
  </conditionalFormatting>
  <conditionalFormatting sqref="H2:H100">
    <cfRule type="expression" dxfId="39" priority="26">
      <formula>H2="Yes"</formula>
    </cfRule>
  </conditionalFormatting>
  <conditionalFormatting sqref="E2:E100">
    <cfRule type="expression" dxfId="38" priority="25">
      <formula>E2&lt;2013</formula>
    </cfRule>
  </conditionalFormatting>
  <conditionalFormatting sqref="Q2:R100">
    <cfRule type="expression" dxfId="37" priority="24">
      <formula>E2&lt;2013</formula>
    </cfRule>
  </conditionalFormatting>
  <conditionalFormatting sqref="R2:R100">
    <cfRule type="expression" dxfId="36" priority="23">
      <formula>E2&lt;2013</formula>
    </cfRule>
  </conditionalFormatting>
  <conditionalFormatting sqref="J59:K78 J41:K57 J80:K100 M2:M100 J18:K39 J2:K16 I2:I100 P2:P100">
    <cfRule type="expression" dxfId="35" priority="75">
      <formula>$J$2:$J$100=""</formula>
    </cfRule>
  </conditionalFormatting>
  <conditionalFormatting sqref="S2:S100">
    <cfRule type="colorScale" priority="927">
      <colorScale>
        <cfvo type="min"/>
        <cfvo type="percentile" val="50"/>
        <cfvo type="max"/>
        <color rgb="FFF8696B"/>
        <color rgb="FFFFEB84"/>
        <color rgb="FF63BE7B"/>
      </colorScale>
    </cfRule>
    <cfRule type="dataBar" priority="928">
      <dataBar>
        <cfvo type="min"/>
        <cfvo type="max"/>
        <color rgb="FF00B050"/>
      </dataBar>
      <extLst>
        <ext xmlns:x14="http://schemas.microsoft.com/office/spreadsheetml/2009/9/main" uri="{B025F937-C7B1-47D3-B67F-A62EFF666E3E}">
          <x14:id>{00000000-000E-0000-0100-000001000000}</x14:id>
        </ext>
      </extLst>
    </cfRule>
  </conditionalFormatting>
  <pageMargins left="0.7" right="0.7" top="0.75" bottom="0.75" header="0.3" footer="0.3"/>
  <pageSetup paperSize="8" firstPageNumber="0" fitToWidth="0" fitToHeight="0" orientation="landscape" horizontalDpi="0" verticalDpi="0"/>
  <drawing r:id="rId1"/>
  <extLst>
    <ext xmlns:x14="http://schemas.microsoft.com/office/spreadsheetml/2009/9/main" uri="{78C0D931-6437-407d-A8EE-F0AAD7539E65}">
      <x14:conditionalFormattings>
        <x14:conditionalFormatting xmlns:xm="http://schemas.microsoft.com/office/excel/2006/main">
          <x14:cfRule type="dataBar" id="{00000000-000E-0000-0100-000001000000}">
            <x14:dataBar minLength="0" maxLength="100">
              <x14:cfvo type="autoMin"/>
              <x14:cfvo type="autoMax"/>
              <x14:negativeFillColor rgb="FFFF0000"/>
              <x14:axisColor rgb="FF000000"/>
            </x14:dataBar>
          </x14:cfRule>
          <xm:sqref>S2:S100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7C0E3-00F0-5148-8124-C0EF4D436021}">
  <sheetPr>
    <tabColor theme="4" tint="0.79998168889431442"/>
    <pageSetUpPr fitToPage="1"/>
  </sheetPr>
  <dimension ref="A1:AK111"/>
  <sheetViews>
    <sheetView topLeftCell="A26" zoomScale="50" zoomScaleNormal="30" workbookViewId="0">
      <pane xSplit="1" topLeftCell="B1" activePane="topRight" state="frozen"/>
      <selection activeCell="A12" sqref="A12"/>
      <selection pane="topRight" activeCell="F157" sqref="F157"/>
    </sheetView>
  </sheetViews>
  <sheetFormatPr baseColWidth="10" defaultColWidth="10.83203125" defaultRowHeight="16"/>
  <cols>
    <col min="1" max="1" width="13.5" customWidth="1"/>
    <col min="2" max="2" width="61" customWidth="1"/>
    <col min="3" max="3" width="8.83203125" style="31" customWidth="1"/>
    <col min="4" max="4" width="5.83203125" customWidth="1"/>
    <col min="5" max="5" width="22.1640625" customWidth="1"/>
    <col min="6" max="6" width="27.5" customWidth="1"/>
    <col min="7" max="7" width="25.6640625" customWidth="1"/>
    <col min="8" max="8" width="23.1640625" customWidth="1"/>
    <col min="9" max="9" width="25.6640625" customWidth="1"/>
    <col min="10" max="10" width="23.83203125" customWidth="1"/>
    <col min="11" max="11" width="26" customWidth="1"/>
    <col min="12" max="12" width="11.6640625" customWidth="1"/>
    <col min="13" max="13" width="24.33203125" customWidth="1"/>
    <col min="14" max="14" width="11.33203125" customWidth="1"/>
    <col min="15" max="15" width="16" customWidth="1"/>
    <col min="16" max="16" width="13" customWidth="1"/>
    <col min="17" max="17" width="28.83203125" customWidth="1"/>
    <col min="18" max="18" width="11.5" customWidth="1"/>
    <col min="19" max="19" width="15.33203125" customWidth="1"/>
    <col min="20" max="20" width="12.33203125" customWidth="1"/>
    <col min="21" max="21" width="28" customWidth="1"/>
    <col min="22" max="22" width="11" customWidth="1"/>
    <col min="23" max="23" width="17" customWidth="1"/>
    <col min="24" max="24" width="12.6640625" customWidth="1"/>
    <col min="25" max="25" width="28" customWidth="1"/>
    <col min="26" max="26" width="11.6640625" customWidth="1"/>
    <col min="27" max="27" width="16.33203125" customWidth="1"/>
    <col min="28" max="28" width="13.5" customWidth="1"/>
    <col min="29" max="29" width="26.33203125" customWidth="1"/>
    <col min="30" max="30" width="12" customWidth="1"/>
    <col min="31" max="31" width="16.1640625" customWidth="1"/>
    <col min="32" max="32" width="13.83203125" customWidth="1"/>
    <col min="33" max="33" width="26" customWidth="1"/>
    <col min="34" max="34" width="11.33203125" customWidth="1"/>
    <col min="35" max="35" width="17.33203125" customWidth="1"/>
    <col min="36" max="36" width="14.1640625" customWidth="1"/>
    <col min="37" max="37" width="29" customWidth="1"/>
    <col min="40" max="40" width="38.83203125" customWidth="1"/>
  </cols>
  <sheetData>
    <row r="1" spans="1:37" ht="24">
      <c r="C1" s="285"/>
      <c r="F1" s="325">
        <v>2013</v>
      </c>
      <c r="G1" s="325"/>
      <c r="H1" s="325"/>
      <c r="I1" s="325"/>
      <c r="J1" s="325">
        <v>2014</v>
      </c>
      <c r="K1" s="325"/>
      <c r="L1" s="325"/>
      <c r="M1" s="325"/>
      <c r="N1" s="325">
        <v>2015</v>
      </c>
      <c r="O1" s="325"/>
      <c r="P1" s="325"/>
      <c r="Q1" s="325"/>
      <c r="R1" s="325">
        <v>2016</v>
      </c>
      <c r="S1" s="325"/>
      <c r="T1" s="325"/>
      <c r="U1" s="325"/>
      <c r="V1" s="325">
        <v>2017</v>
      </c>
      <c r="W1" s="325"/>
      <c r="X1" s="325"/>
      <c r="Y1" s="325"/>
      <c r="Z1" s="325">
        <v>2018</v>
      </c>
      <c r="AA1" s="325"/>
      <c r="AB1" s="325"/>
      <c r="AC1" s="325"/>
      <c r="AD1" s="325">
        <v>2019</v>
      </c>
      <c r="AE1" s="325"/>
      <c r="AF1" s="325"/>
      <c r="AG1" s="325"/>
      <c r="AH1" s="325">
        <v>2020</v>
      </c>
      <c r="AI1" s="325"/>
      <c r="AJ1" s="325"/>
      <c r="AK1" s="325"/>
    </row>
    <row r="2" spans="1:37">
      <c r="A2" s="89"/>
      <c r="B2" s="89"/>
      <c r="C2" s="286" t="s">
        <v>247</v>
      </c>
      <c r="D2" s="120"/>
      <c r="E2" s="120" t="s">
        <v>255</v>
      </c>
      <c r="F2" s="326">
        <v>2013</v>
      </c>
      <c r="G2" s="327"/>
      <c r="H2" s="121" t="s">
        <v>254</v>
      </c>
      <c r="I2" s="288" t="s">
        <v>260</v>
      </c>
      <c r="J2" s="326">
        <v>2014</v>
      </c>
      <c r="K2" s="327"/>
      <c r="L2" s="121" t="s">
        <v>254</v>
      </c>
      <c r="M2" s="288" t="s">
        <v>260</v>
      </c>
      <c r="N2" s="326">
        <v>2015</v>
      </c>
      <c r="O2" s="327"/>
      <c r="P2" s="121" t="s">
        <v>254</v>
      </c>
      <c r="Q2" s="288" t="s">
        <v>260</v>
      </c>
      <c r="R2" s="326">
        <v>2016</v>
      </c>
      <c r="S2" s="327"/>
      <c r="T2" s="121" t="s">
        <v>254</v>
      </c>
      <c r="U2" s="288" t="s">
        <v>260</v>
      </c>
      <c r="V2" s="326">
        <v>2017</v>
      </c>
      <c r="W2" s="327"/>
      <c r="X2" s="121" t="s">
        <v>254</v>
      </c>
      <c r="Y2" s="288" t="s">
        <v>260</v>
      </c>
      <c r="Z2" s="326">
        <v>2018</v>
      </c>
      <c r="AA2" s="327"/>
      <c r="AB2" s="121" t="s">
        <v>254</v>
      </c>
      <c r="AC2" s="288" t="s">
        <v>260</v>
      </c>
      <c r="AD2" s="326">
        <v>2019</v>
      </c>
      <c r="AE2" s="327"/>
      <c r="AF2" s="121" t="s">
        <v>254</v>
      </c>
      <c r="AG2" s="288" t="s">
        <v>260</v>
      </c>
      <c r="AH2" s="327">
        <v>2020</v>
      </c>
      <c r="AI2" s="327"/>
      <c r="AJ2" s="121" t="s">
        <v>254</v>
      </c>
      <c r="AK2" s="288" t="s">
        <v>260</v>
      </c>
    </row>
    <row r="3" spans="1:37">
      <c r="A3" s="78" t="str">
        <f>VLOOKUP(B3,Capitalizzazioni!$A$2:$B$100,2,FALSE)</f>
        <v>Product-based </v>
      </c>
      <c r="B3" s="230" t="s">
        <v>234</v>
      </c>
      <c r="C3" s="287" t="s">
        <v>209</v>
      </c>
      <c r="D3" s="78">
        <v>2013</v>
      </c>
      <c r="E3" s="135">
        <v>723526</v>
      </c>
      <c r="F3" s="103">
        <v>41639</v>
      </c>
      <c r="G3" s="278">
        <v>1081</v>
      </c>
      <c r="H3" s="84">
        <v>11.095384000000001</v>
      </c>
      <c r="I3" s="153" t="s">
        <v>252</v>
      </c>
      <c r="J3" vm="92">
        <v>42004</v>
      </c>
      <c r="K3" s="248">
        <v>853.08</v>
      </c>
      <c r="L3" s="84">
        <f>K3*'Exchange Rates'!D15</f>
        <v>8.0812268400000011</v>
      </c>
      <c r="M3" s="110">
        <f>(L3-H3)*E3</f>
        <v>-2180821.0733461599</v>
      </c>
      <c r="N3" s="99">
        <v>42369</v>
      </c>
      <c r="O3" s="248">
        <v>994.37</v>
      </c>
      <c r="P3" s="84">
        <f>O3*'Exchange Rates'!E15</f>
        <v>8.2164793100000004</v>
      </c>
      <c r="Q3" s="109">
        <f>(P3-L3)*E3</f>
        <v>97858.678609219482</v>
      </c>
      <c r="R3" s="105">
        <v>42735</v>
      </c>
      <c r="S3" s="278">
        <v>735.35</v>
      </c>
      <c r="T3" s="86">
        <f>S3*'Exchange Rates'!F15</f>
        <v>6.77772095</v>
      </c>
      <c r="U3" s="107">
        <f t="shared" ref="U3:U64" si="0">(T3-P3)*E3</f>
        <v>-1040979.0811773604</v>
      </c>
      <c r="V3" s="105">
        <v>43101</v>
      </c>
      <c r="W3" s="248">
        <v>643</v>
      </c>
      <c r="X3" s="86">
        <f>W3*'Exchange Rates'!G15</f>
        <v>5.7349170000000003</v>
      </c>
      <c r="Y3" s="107">
        <f t="shared" ref="Y3:Y66" si="1">(X3-T3)*E3</f>
        <v>-754495.77072769974</v>
      </c>
      <c r="Z3" s="105">
        <v>43830</v>
      </c>
      <c r="AA3" s="248">
        <v>686.03</v>
      </c>
      <c r="AB3" s="86">
        <f>AA3*'Exchange Rates'!H15</f>
        <v>6.2147457699999995</v>
      </c>
      <c r="AC3" s="108">
        <f t="shared" ref="AC3:AC66" si="2">(AB3-X3)*E3</f>
        <v>347168.59064301947</v>
      </c>
      <c r="AD3" s="105">
        <v>43830</v>
      </c>
      <c r="AE3" s="248">
        <v>480.52</v>
      </c>
      <c r="AF3" s="86">
        <f>AE3*'Exchange Rates'!I15</f>
        <v>4.4092515199999998</v>
      </c>
      <c r="AG3" s="108">
        <f>(AF3-AB3)*E3</f>
        <v>-1306322.0327254997</v>
      </c>
      <c r="AH3" s="88">
        <v>44197</v>
      </c>
      <c r="AI3" s="248">
        <v>422.31</v>
      </c>
      <c r="AJ3" s="86">
        <f>AI3*'Exchange Rates'!J15</f>
        <v>3.9583116299999999</v>
      </c>
      <c r="AK3" s="108">
        <f>(AJ3-AF3)*E3</f>
        <v>-326266.73485213995</v>
      </c>
    </row>
    <row r="4" spans="1:37">
      <c r="A4" s="78" t="str">
        <f>VLOOKUP(B4,Capitalizzazioni!$A$2:$B$100,2,FALSE)</f>
        <v>Product-based </v>
      </c>
      <c r="B4" s="230" t="e" vm="1">
        <v>#VALUE!</v>
      </c>
      <c r="C4" s="287" t="str" cm="1">
        <f t="array" ref="C4">_FV(B4,"Valuta")</f>
        <v>USD</v>
      </c>
      <c r="D4" s="78">
        <v>2013</v>
      </c>
      <c r="E4" s="135">
        <v>324690</v>
      </c>
      <c r="F4" s="103">
        <v>41639</v>
      </c>
      <c r="G4" s="244">
        <v>49.98</v>
      </c>
      <c r="H4" s="84">
        <v>49.98</v>
      </c>
      <c r="I4" s="153" t="s">
        <v>252</v>
      </c>
      <c r="J4" vm="92">
        <v>42004</v>
      </c>
      <c r="K4" vm="93">
        <v>55.14</v>
      </c>
      <c r="L4" s="30" vm="93">
        <v>55.14</v>
      </c>
      <c r="M4" s="110">
        <f>(L4-H4)*E4</f>
        <v>1675400.4000000013</v>
      </c>
      <c r="N4" s="97" cm="1" vm="94">
        <f t="array" aca="1" ref="N4:O4" ca="1">_xlfn.STOCKHISTORY(B4,DATE(2015,12,31),DATE(2016,1,),0,0)</f>
        <v>42369</v>
      </c>
      <c r="O4" s="245" vm="95">
        <f ca="1"/>
        <v>50.83</v>
      </c>
      <c r="P4" s="244" vm="95">
        <f ca="1">IF(C4="USD",O4)</f>
        <v>50.83</v>
      </c>
      <c r="Q4" s="109">
        <f t="shared" ref="Q4:Q47" ca="1" si="3">(P4-L4)*E4</f>
        <v>-1399413.9000000008</v>
      </c>
      <c r="R4" s="100" cm="1" vm="96">
        <f t="array" aca="1" ref="R4:S4" ca="1">_xlfn.STOCKHISTORY(B4,DATE(2016,12,30),DATE(2017,1,1),0,0)</f>
        <v>42734</v>
      </c>
      <c r="S4" s="244" vm="97">
        <f ca="1"/>
        <v>64.19</v>
      </c>
      <c r="T4" s="86">
        <v>64.19</v>
      </c>
      <c r="U4" s="107">
        <f t="shared" ca="1" si="0"/>
        <v>4337858.3999999994</v>
      </c>
      <c r="V4" s="100" cm="1" vm="98">
        <f t="array" aca="1" ref="V4:W4" ca="1">_xlfn.STOCKHISTORY(B4,DATE(2017,12,29),DATE(2018,1,1),0,0)</f>
        <v>43098</v>
      </c>
      <c r="W4" s="245" vm="99">
        <f ca="1"/>
        <v>74.36</v>
      </c>
      <c r="X4" s="86">
        <v>74.36</v>
      </c>
      <c r="Y4" s="107">
        <f t="shared" si="1"/>
        <v>3302097.3000000007</v>
      </c>
      <c r="Z4" s="90" cm="1" vm="100">
        <f t="array" aca="1" ref="Z4:AA4" ca="1">_xlfn.STOCKHISTORY(B4,DATE(2018,12,30),DATE(2019,1,1),0,0)</f>
        <v>43465</v>
      </c>
      <c r="AA4" s="245" vm="101">
        <f ca="1"/>
        <v>76.22</v>
      </c>
      <c r="AB4" s="87">
        <v>76.22</v>
      </c>
      <c r="AC4" s="108">
        <f t="shared" si="2"/>
        <v>603923.39999999979</v>
      </c>
      <c r="AD4" s="90" cm="1" vm="102">
        <f t="array" aca="1" ref="AD4:AE4" ca="1">_xlfn.STOCKHISTORY(B4,DATE(2019,12,31),DATE(2020,1,1),0,0)</f>
        <v>43830</v>
      </c>
      <c r="AE4" s="245" vm="103">
        <f ca="1"/>
        <v>81.17</v>
      </c>
      <c r="AF4" s="87">
        <v>81.17</v>
      </c>
      <c r="AG4" s="108">
        <f t="shared" ref="AG4:AG67" si="4">(AF4-AB4)*E4</f>
        <v>1607215.5000000009</v>
      </c>
      <c r="AH4" s="30" cm="1" vm="104">
        <f t="array" aca="1" ref="AH4:AI4" ca="1">_xlfn.STOCKHISTORY(B4,DATE(2020,12,31),DATE(2021,1,1),0,0)</f>
        <v>44196</v>
      </c>
      <c r="AI4" s="245" vm="105">
        <f ca="1"/>
        <v>61.94</v>
      </c>
      <c r="AJ4" s="87">
        <v>61.94</v>
      </c>
      <c r="AK4" s="108">
        <f t="shared" ref="AK4:AK67" si="5">(AJ4-AF4)*E4</f>
        <v>-6243788.7000000011</v>
      </c>
    </row>
    <row r="5" spans="1:37">
      <c r="A5" s="78" t="str">
        <f>VLOOKUP(B5,Capitalizzazioni!$A$2:$B$100,2,FALSE)</f>
        <v>Product-based </v>
      </c>
      <c r="B5" s="230" t="e" vm="2">
        <v>#VALUE!</v>
      </c>
      <c r="C5" s="287" t="str" cm="1">
        <f t="array" ref="C5">_FV(B5,"Valuta")</f>
        <v>CAD</v>
      </c>
      <c r="D5" s="78">
        <v>2013</v>
      </c>
      <c r="E5" s="135">
        <v>502144</v>
      </c>
      <c r="F5" s="103">
        <v>41639</v>
      </c>
      <c r="G5" s="31">
        <v>22.79</v>
      </c>
      <c r="H5" s="84">
        <v>22.132827559999999</v>
      </c>
      <c r="I5" s="153" t="s">
        <v>252</v>
      </c>
      <c r="J5" s="28" vm="92">
        <v>42004</v>
      </c>
      <c r="K5" s="260">
        <v>15.84</v>
      </c>
      <c r="L5" s="84">
        <f>K5*'Exchange Rates'!D4</f>
        <v>14.349646080000001</v>
      </c>
      <c r="M5" s="110">
        <f t="shared" ref="M5:M8" si="6">(L5-H5)*E5</f>
        <v>-3908277.8810931188</v>
      </c>
      <c r="N5" s="99">
        <v>42369</v>
      </c>
      <c r="O5" s="260">
        <v>12.63</v>
      </c>
      <c r="P5" s="84">
        <f>O5*'Exchange Rates'!D4</f>
        <v>11.441668560000002</v>
      </c>
      <c r="Q5" s="109">
        <f t="shared" si="3"/>
        <v>-1460223.4638028797</v>
      </c>
      <c r="R5" s="105">
        <v>42735</v>
      </c>
      <c r="S5" s="260">
        <v>17.850000000000001</v>
      </c>
      <c r="T5" s="86">
        <f>S5*'Exchange Rates'!F4</f>
        <v>13.478659950000001</v>
      </c>
      <c r="U5" s="107">
        <f t="shared" si="0"/>
        <v>1022863.0045401595</v>
      </c>
      <c r="V5" s="100" vm="98">
        <v>43098</v>
      </c>
      <c r="W5" s="260">
        <v>17.989999999999998</v>
      </c>
      <c r="X5" s="86">
        <f>W5*'Exchange Rates'!G4</f>
        <v>13.875363179999999</v>
      </c>
      <c r="Y5" s="107">
        <f t="shared" si="1"/>
        <v>199202.14672511909</v>
      </c>
      <c r="Z5" s="100" vm="100">
        <v>43465</v>
      </c>
      <c r="AA5" s="260">
        <v>23.17</v>
      </c>
      <c r="AB5" s="86">
        <f>AA5*'Exchange Rates'!H4</f>
        <v>17.877693960000002</v>
      </c>
      <c r="AC5" s="108">
        <f t="shared" si="2"/>
        <v>2009746.3871923215</v>
      </c>
      <c r="AD5" s="90" cm="1" vm="102">
        <f t="array" aca="1" ref="AD5:AE5" ca="1">_xlfn.STOCKHISTORY(B5,DATE(2019,12,31),DATE(2020,1,1),0,0)</f>
        <v>43830</v>
      </c>
      <c r="AE5" s="260" vm="106">
        <f ca="1"/>
        <v>25.6</v>
      </c>
      <c r="AF5" s="87">
        <v>6.8809216000000006</v>
      </c>
      <c r="AG5" s="108">
        <f t="shared" si="4"/>
        <v>-5521963.259939841</v>
      </c>
      <c r="AH5" s="30" cm="1" vm="104">
        <f t="array" aca="1" ref="AH5:AI5" ca="1">_xlfn.STOCKHISTORY(B5,DATE(2020,12,31),DATE(2021,1,1),0,0)</f>
        <v>44196</v>
      </c>
      <c r="AI5" s="261" vm="107">
        <f ca="1"/>
        <v>25.4</v>
      </c>
      <c r="AJ5" s="87">
        <v>4.8753267999999998</v>
      </c>
      <c r="AK5" s="108">
        <f t="shared" si="5"/>
        <v>-1007097.3952512004</v>
      </c>
    </row>
    <row r="6" spans="1:37">
      <c r="A6" s="78" t="str">
        <f>VLOOKUP(B6,Capitalizzazioni!$A$2:$B$100,2,FALSE)</f>
        <v>Product-based </v>
      </c>
      <c r="B6" s="230" t="e" vm="3">
        <v>#VALUE!</v>
      </c>
      <c r="C6" s="287" t="s">
        <v>201</v>
      </c>
      <c r="D6" s="78">
        <v>2013</v>
      </c>
      <c r="E6" s="135">
        <v>11251489</v>
      </c>
      <c r="F6" s="103">
        <v>41639</v>
      </c>
      <c r="G6" s="244">
        <v>3.88</v>
      </c>
      <c r="H6" s="84">
        <v>0.50021347999999999</v>
      </c>
      <c r="I6" s="153" t="s">
        <v>252</v>
      </c>
      <c r="J6" vm="92">
        <v>42004</v>
      </c>
      <c r="K6" s="266" vm="108">
        <v>12.52</v>
      </c>
      <c r="L6" s="87">
        <f>K6*'Exchange Rates'!D11</f>
        <v>1.6145165999999997</v>
      </c>
      <c r="M6" s="110">
        <f t="shared" si="6"/>
        <v>12537569.297345677</v>
      </c>
      <c r="N6" s="99">
        <v>42369</v>
      </c>
      <c r="O6" s="266">
        <v>5.22</v>
      </c>
      <c r="P6" s="87">
        <f>O6*'Exchange Rates'!E11</f>
        <v>0.67332779999999992</v>
      </c>
      <c r="Q6" s="109">
        <f t="shared" si="3"/>
        <v>-10589775.430123199</v>
      </c>
      <c r="R6" s="105">
        <v>42735</v>
      </c>
      <c r="S6" s="279">
        <v>8.66</v>
      </c>
      <c r="T6" s="86">
        <f>S6*'Exchange Rates'!F11</f>
        <v>1.11564182</v>
      </c>
      <c r="U6" s="107">
        <f t="shared" si="0"/>
        <v>4976691.3305757809</v>
      </c>
      <c r="V6" s="100" vm="98">
        <v>43098</v>
      </c>
      <c r="W6" s="266">
        <v>9.6300000000000008</v>
      </c>
      <c r="X6" s="86">
        <f>W6*'Exchange Rates'!G11</f>
        <v>1.23578901</v>
      </c>
      <c r="Y6" s="107">
        <f t="shared" si="1"/>
        <v>1351834.7866659095</v>
      </c>
      <c r="Z6" s="100" vm="100">
        <v>43465</v>
      </c>
      <c r="AA6" s="266">
        <v>7.04</v>
      </c>
      <c r="AB6" s="86">
        <f>AA6*'Exchange Rates'!H11</f>
        <v>0.89823360000000008</v>
      </c>
      <c r="AC6" s="108">
        <f t="shared" si="2"/>
        <v>-3798000.9825054887</v>
      </c>
      <c r="AD6" s="30" vm="109">
        <v>44195</v>
      </c>
      <c r="AE6" s="266">
        <v>6.45</v>
      </c>
      <c r="AF6" s="87">
        <f>AE6*'Exchange Rates'!I11</f>
        <v>0.82323285000000002</v>
      </c>
      <c r="AG6" s="108">
        <f t="shared" si="4"/>
        <v>-843870.11361675069</v>
      </c>
      <c r="AH6" s="30" vm="109">
        <v>44195</v>
      </c>
      <c r="AI6" s="266">
        <v>6.58</v>
      </c>
      <c r="AJ6" s="87">
        <f>AI6*'Exchange Rates'!J11</f>
        <v>0.8483528199999999</v>
      </c>
      <c r="AK6" s="108">
        <f t="shared" si="5"/>
        <v>282637.06613532867</v>
      </c>
    </row>
    <row r="7" spans="1:37">
      <c r="A7" s="78" t="str">
        <f>VLOOKUP(B7,Capitalizzazioni!$A$2:$B$100,2,FALSE)</f>
        <v>Product-based </v>
      </c>
      <c r="B7" s="230" t="e" vm="4">
        <v>#VALUE!</v>
      </c>
      <c r="C7" s="287" t="str" cm="1">
        <f t="array" ref="C7">_FV(B7,"Valuta")</f>
        <v>INR</v>
      </c>
      <c r="D7" s="78">
        <v>2013</v>
      </c>
      <c r="E7" s="135">
        <v>4173037</v>
      </c>
      <c r="F7" s="103">
        <v>41639</v>
      </c>
      <c r="G7" s="242">
        <v>247.45</v>
      </c>
      <c r="H7" s="84">
        <v>4.2474792499999996</v>
      </c>
      <c r="I7" s="153" t="s">
        <v>252</v>
      </c>
      <c r="J7" vm="92">
        <v>42004</v>
      </c>
      <c r="K7" vm="110">
        <v>383.85</v>
      </c>
      <c r="L7" s="84">
        <f>K7*'Exchange Rates'!D14</f>
        <v>6.2939884499999996</v>
      </c>
      <c r="M7" s="110">
        <f t="shared" si="6"/>
        <v>8540158.6124403998</v>
      </c>
      <c r="N7" s="97" cm="1" vm="94">
        <f t="array" aca="1" ref="N7:O7" ca="1">_xlfn.STOCKHISTORY(B7,DATE(2015,12,31),DATE(2016,1,),0,0)</f>
        <v>42369</v>
      </c>
      <c r="O7" s="246" vm="111">
        <f ca="1"/>
        <v>329.8</v>
      </c>
      <c r="P7" s="84">
        <f ca="1">IF(C7="INR",O7*'Exchange Rates'!$E$14,)</f>
        <v>5.1465290000000001</v>
      </c>
      <c r="Q7" s="109">
        <f t="shared" ca="1" si="3"/>
        <v>-4788390.7408496477</v>
      </c>
      <c r="R7" s="90" cm="1" vm="96">
        <f t="array" aca="1" ref="R7:S7" ca="1">_xlfn.STOCKHISTORY(B7,DATE(2016,12,30),DATE(2017,1,1),0,0)</f>
        <v>42734</v>
      </c>
      <c r="S7" s="242" vm="112">
        <f ca="1"/>
        <v>300</v>
      </c>
      <c r="T7" s="87">
        <f ca="1">S7*'Exchange Rates'!F14</f>
        <v>4.4664000000000001</v>
      </c>
      <c r="U7" s="107">
        <f t="shared" ca="1" si="0"/>
        <v>-2838203.4817729997</v>
      </c>
      <c r="V7" s="90" vm="98">
        <v>43098</v>
      </c>
      <c r="W7" s="246" vm="113">
        <v>262.95</v>
      </c>
      <c r="X7" s="87">
        <f>W7*'Exchange Rates'!G14</f>
        <v>4.0402267499999995</v>
      </c>
      <c r="Y7" s="107">
        <f t="shared" ca="1" si="1"/>
        <v>-1778436.7406602525</v>
      </c>
      <c r="Z7" s="90" vm="100">
        <v>43465</v>
      </c>
      <c r="AA7" s="246" vm="114">
        <v>240.75</v>
      </c>
      <c r="AB7" s="87">
        <f>AA7*'Exchange Rates'!H14</f>
        <v>3.52674675</v>
      </c>
      <c r="AC7" s="108">
        <f t="shared" si="2"/>
        <v>-2142771.038759998</v>
      </c>
      <c r="AD7" s="90" vm="102">
        <v>43830</v>
      </c>
      <c r="AE7" s="246" vm="115">
        <v>211.35</v>
      </c>
      <c r="AF7" s="87">
        <f>AE7*'Exchange Rates'!I14</f>
        <v>3.0030721499999999</v>
      </c>
      <c r="AG7" s="108">
        <f t="shared" si="4"/>
        <v>-2185313.4817602006</v>
      </c>
      <c r="AH7" s="30" vm="104">
        <v>44196</v>
      </c>
      <c r="AI7" s="246" vm="116">
        <v>135.44999999999999</v>
      </c>
      <c r="AJ7" s="87">
        <f>AI7*'Exchange Rates'!J14</f>
        <v>1.82871045</v>
      </c>
      <c r="AK7" s="108">
        <f t="shared" si="5"/>
        <v>-4900654.8254829003</v>
      </c>
    </row>
    <row r="8" spans="1:37">
      <c r="A8" s="78" t="str">
        <f>VLOOKUP(B8,Capitalizzazioni!$A$2:$B$100,2,FALSE)</f>
        <v>Product-based </v>
      </c>
      <c r="B8" s="230" t="e" vm="5">
        <v>#VALUE!</v>
      </c>
      <c r="C8" s="287" t="str" cm="1">
        <f t="array" ref="C8">_FV(B8,"Valuta")</f>
        <v>USD</v>
      </c>
      <c r="D8" s="78">
        <v>2013</v>
      </c>
      <c r="E8" s="135">
        <v>1117715</v>
      </c>
      <c r="F8" s="103">
        <v>41639</v>
      </c>
      <c r="G8" s="31">
        <v>45.34</v>
      </c>
      <c r="H8" s="84">
        <v>45.34</v>
      </c>
      <c r="I8" s="153" t="s">
        <v>252</v>
      </c>
      <c r="J8" s="122">
        <v>42003</v>
      </c>
      <c r="K8" s="85">
        <v>41.12</v>
      </c>
      <c r="L8" s="84">
        <v>41.12</v>
      </c>
      <c r="M8" s="110">
        <f t="shared" si="6"/>
        <v>-4716757.3000000063</v>
      </c>
      <c r="N8" s="99">
        <v>42369</v>
      </c>
      <c r="O8" s="85">
        <v>9.4700000000000006</v>
      </c>
      <c r="P8" s="84">
        <v>9.4700000000000006</v>
      </c>
      <c r="Q8" s="109">
        <f t="shared" si="3"/>
        <v>-35375679.75</v>
      </c>
      <c r="R8" s="105">
        <v>42735</v>
      </c>
      <c r="S8" s="86">
        <v>21.86</v>
      </c>
      <c r="T8" s="86">
        <v>21.86</v>
      </c>
      <c r="U8" s="107">
        <f t="shared" si="0"/>
        <v>13848488.849999998</v>
      </c>
      <c r="V8" s="90" cm="1" vm="98">
        <f t="array" aca="1" ref="V8:W8" ca="1">_xlfn.STOCKHISTORY(B8,DATE(2017,12,29),DATE(2018,1,1),0,0)</f>
        <v>43098</v>
      </c>
      <c r="W8" s="85" vm="117">
        <f ca="1"/>
        <v>39.51</v>
      </c>
      <c r="X8" s="87">
        <v>39.51</v>
      </c>
      <c r="Y8" s="107">
        <f t="shared" si="1"/>
        <v>19727669.75</v>
      </c>
      <c r="Z8" s="90" cm="1" vm="100">
        <f t="array" aca="1" ref="Z8:AA8" ca="1">_xlfn.STOCKHISTORY(B8,DATE(2018,12,30),DATE(2019,1,1),0,0)</f>
        <v>43465</v>
      </c>
      <c r="AA8" s="133" vm="118">
        <f ca="1"/>
        <v>31.71</v>
      </c>
      <c r="AB8" s="87">
        <v>31.71</v>
      </c>
      <c r="AC8" s="108">
        <f t="shared" si="2"/>
        <v>-8718176.9999999963</v>
      </c>
      <c r="AD8" s="90" cm="1" vm="102">
        <f t="array" aca="1" ref="AD8:AE8" ca="1">_xlfn.STOCKHISTORY(B8,DATE(2019,12,31),DATE(2020,1,1),0,0)</f>
        <v>43830</v>
      </c>
      <c r="AE8" s="133" vm="119">
        <f ca="1"/>
        <v>14.51</v>
      </c>
      <c r="AF8" s="87">
        <v>14.51</v>
      </c>
      <c r="AG8" s="108">
        <f t="shared" si="4"/>
        <v>-19224698.000000004</v>
      </c>
      <c r="AH8" s="30" cm="1" vm="104">
        <f t="array" aca="1" ref="AH8:AI8" ca="1">_xlfn.STOCKHISTORY(B8,DATE(2020,12,31),DATE(2021,1,1),0,0)</f>
        <v>44196</v>
      </c>
      <c r="AI8" s="133" vm="120">
        <f ca="1"/>
        <v>7.21</v>
      </c>
      <c r="AJ8" s="87">
        <v>7.21</v>
      </c>
      <c r="AK8" s="108">
        <f t="shared" si="5"/>
        <v>-8159319.5</v>
      </c>
    </row>
    <row r="9" spans="1:37">
      <c r="A9" s="78" t="str">
        <f>VLOOKUP(B9,Capitalizzazioni!$A$2:$B$100,2,FALSE)</f>
        <v>Product-based </v>
      </c>
      <c r="B9" s="230" t="e" vm="6">
        <v>#VALUE!</v>
      </c>
      <c r="C9" s="287" t="str" cm="1">
        <f t="array" ref="C9">_FV(B9,"Valuta")</f>
        <v>ZAc</v>
      </c>
      <c r="D9" s="78">
        <v>2013</v>
      </c>
      <c r="E9" s="135">
        <v>9759</v>
      </c>
      <c r="F9" s="103">
        <v>41639</v>
      </c>
      <c r="G9" s="249">
        <v>14986</v>
      </c>
      <c r="H9" s="84">
        <v>1424.6081236</v>
      </c>
      <c r="I9" s="153" t="s">
        <v>252</v>
      </c>
      <c r="J9" vm="92">
        <v>42004</v>
      </c>
      <c r="K9" s="262" vm="121">
        <v>9468.4802</v>
      </c>
      <c r="L9" s="84">
        <f>K9*'Exchange Rates'!D25</f>
        <v>818.48383392860001</v>
      </c>
      <c r="M9" s="110">
        <f t="shared" ref="M9:M18" si="7">(L9-H9)*E9</f>
        <v>-5915166.9429031927</v>
      </c>
      <c r="N9" s="97" cm="1" vm="94">
        <f t="array" aca="1" ref="N9:O9" ca="1">_xlfn.STOCKHISTORY(B9,DATE(2015,12,31),DATE(2016,1,),0,0)</f>
        <v>42369</v>
      </c>
      <c r="O9" s="262" vm="122">
        <f ca="1"/>
        <v>4028.9069</v>
      </c>
      <c r="P9" s="84">
        <f ca="1">O9*'Exchange Rates'!E25</f>
        <v>259.88665403795</v>
      </c>
      <c r="Q9" s="109">
        <f t="shared" ca="1" si="3"/>
        <v>-5451349.8785528541</v>
      </c>
      <c r="R9" s="90" cm="1" vm="96">
        <f t="array" aca="1" ref="R9:S9" ca="1">_xlfn.STOCKHISTORY(B9,DATE(2016,12,30),DATE(2017,1,1),0,0)</f>
        <v>42734</v>
      </c>
      <c r="S9" s="280" vm="123">
        <f ca="1"/>
        <v>8187.7196000000004</v>
      </c>
      <c r="T9" s="87">
        <v>590.64326018892007</v>
      </c>
      <c r="U9" s="107">
        <f t="shared" ca="1" si="0"/>
        <v>3227853.7194273169</v>
      </c>
      <c r="V9" s="90" cm="1" vm="98">
        <f t="array" aca="1" ref="V9:W9" ca="1">_xlfn.STOCKHISTORY(B9,DATE(2017,12,29),DATE(2018,1,1),0,0)</f>
        <v>43098</v>
      </c>
      <c r="W9" s="262" vm="124">
        <f ca="1"/>
        <v>14865.971299999999</v>
      </c>
      <c r="X9" s="87">
        <f ca="1">W9*'Exchange Rates'!G25</f>
        <v>1205.67338374677</v>
      </c>
      <c r="Y9" s="107">
        <f t="shared" ca="1" si="1"/>
        <v>6002078.9758010572</v>
      </c>
      <c r="Z9" s="90" cm="1" vm="100">
        <f t="array" aca="1" ref="Z9:AA9" ca="1">_xlfn.STOCKHISTORY(B9,DATE(2018,12,30),DATE(2019,1,1),0,0)</f>
        <v>43465</v>
      </c>
      <c r="AA9" s="262" vm="125">
        <f ca="1"/>
        <v>13787</v>
      </c>
      <c r="AB9" s="87">
        <f ca="1">AA9*'Exchange Rates'!H25</f>
        <v>959.71169129999998</v>
      </c>
      <c r="AC9" s="108">
        <f t="shared" ca="1" si="2"/>
        <v>-2400340.1565880287</v>
      </c>
      <c r="AD9" s="90" cm="1" vm="102">
        <f t="array" aca="1" ref="AD9:AE9" ca="1">_xlfn.STOCKHISTORY(B9,DATE(2019,12,31),DATE(2020,1,1),0,0)</f>
        <v>43830</v>
      </c>
      <c r="AE9" s="262" vm="126">
        <f ca="1"/>
        <v>13114</v>
      </c>
      <c r="AF9" s="87">
        <f ca="1">AE9*'Exchange Rates'!I25</f>
        <v>933.02700359999994</v>
      </c>
      <c r="AG9" s="108">
        <f t="shared" ca="1" si="4"/>
        <v>-260415.86726430038</v>
      </c>
      <c r="AH9" s="30" cm="1" vm="104">
        <f t="array" aca="1" ref="AH9:AI9" ca="1">_xlfn.STOCKHISTORY(B9,DATE(2020,12,31),DATE(2021,1,1),0,0)</f>
        <v>44196</v>
      </c>
      <c r="AI9" s="262" vm="127">
        <f ca="1"/>
        <v>13890</v>
      </c>
      <c r="AJ9" s="87">
        <f ca="1">AI9*'Exchange Rates'!J25</f>
        <v>943.72549199999992</v>
      </c>
      <c r="AK9" s="108">
        <f t="shared" ca="1" si="5"/>
        <v>104406.54829559974</v>
      </c>
    </row>
    <row r="10" spans="1:37">
      <c r="A10" s="78" t="str">
        <f>VLOOKUP(B10,Capitalizzazioni!$A$2:$B$100,2,FALSE)</f>
        <v>Product-based </v>
      </c>
      <c r="B10" s="230" t="e" vm="7">
        <v>#VALUE!</v>
      </c>
      <c r="C10" s="287" t="str" cm="1">
        <f t="array" ref="C10">_FV(B10,"Valuta")</f>
        <v>INR</v>
      </c>
      <c r="D10" s="78">
        <v>2013</v>
      </c>
      <c r="E10" s="135">
        <v>1364032</v>
      </c>
      <c r="F10" s="103">
        <v>41639</v>
      </c>
      <c r="G10" s="242">
        <v>115</v>
      </c>
      <c r="H10" s="84">
        <v>1.973975</v>
      </c>
      <c r="I10" s="153" t="s">
        <v>252</v>
      </c>
      <c r="J10" vm="92">
        <v>42004</v>
      </c>
      <c r="K10" vm="128">
        <v>129.19999999999999</v>
      </c>
      <c r="L10" s="154">
        <f>K10*'Exchange Rates'!D14</f>
        <v>2.1184923999999996</v>
      </c>
      <c r="M10" s="110">
        <f t="shared" si="7"/>
        <v>197126.35815679943</v>
      </c>
      <c r="N10" s="97" cm="1" vm="94">
        <f t="array" aca="1" ref="N10:O10" ca="1">_xlfn.STOCKHISTORY(B10,DATE(2015,12,31),DATE(2016,1,),0,0)</f>
        <v>42369</v>
      </c>
      <c r="O10" s="246" vm="129">
        <f ca="1"/>
        <v>84.75</v>
      </c>
      <c r="P10" s="154">
        <f ca="1">IF(C10="INR",O10*'Exchange Rates'!$E$14,)</f>
        <v>1.32252375</v>
      </c>
      <c r="Q10" s="109">
        <f t="shared" ca="1" si="3"/>
        <v>-1085726.7095967995</v>
      </c>
      <c r="R10" s="90" cm="1" vm="96">
        <f t="array" aca="1" ref="R10:S10" ca="1">_xlfn.STOCKHISTORY(B10,DATE(2016,12,30),DATE(2017,1,1),0,0)</f>
        <v>42734</v>
      </c>
      <c r="S10" s="242" vm="130">
        <f ca="1"/>
        <v>91.5</v>
      </c>
      <c r="T10" s="87">
        <v>1.362252</v>
      </c>
      <c r="U10" s="107">
        <f t="shared" ca="1" si="0"/>
        <v>54190.60430400003</v>
      </c>
      <c r="V10" s="90" vm="98">
        <v>43098</v>
      </c>
      <c r="W10" s="246" vm="131">
        <v>167.15</v>
      </c>
      <c r="X10" s="87">
        <f>W10*'Exchange Rates'!G14</f>
        <v>2.5682597500000002</v>
      </c>
      <c r="Y10" s="107">
        <f t="shared" si="1"/>
        <v>1645033.1632480002</v>
      </c>
      <c r="Z10" s="90" vm="100">
        <f ca="1">_xlfn.STOCKHISTORY(B10,DATE(2018,12,31),DATE(2019,1,1),0,0)</f>
        <v>43465</v>
      </c>
      <c r="AA10" s="246">
        <v>80.5</v>
      </c>
      <c r="AB10" s="87">
        <f>AA10*'Exchange Rates'!H14</f>
        <v>1.1792445</v>
      </c>
      <c r="AC10" s="108">
        <f t="shared" si="2"/>
        <v>-1894661.2494880003</v>
      </c>
      <c r="AD10" s="90" vm="102">
        <v>43830</v>
      </c>
      <c r="AE10" s="246" vm="132">
        <v>61.55</v>
      </c>
      <c r="AF10" s="87">
        <v>0.87456394999999987</v>
      </c>
      <c r="AG10" s="108">
        <f t="shared" si="4"/>
        <v>-415594.0199776002</v>
      </c>
      <c r="AH10" s="30" vm="104">
        <v>44196</v>
      </c>
      <c r="AI10" s="246" vm="133">
        <v>52.6</v>
      </c>
      <c r="AJ10" s="87">
        <v>0.71015260000000002</v>
      </c>
      <c r="AK10" s="108">
        <f t="shared" si="5"/>
        <v>-224262.34256319978</v>
      </c>
    </row>
    <row r="11" spans="1:37">
      <c r="A11" s="78" t="str">
        <f>VLOOKUP(B11,Capitalizzazioni!$A$2:$B$100,2,FALSE)</f>
        <v>Product-based </v>
      </c>
      <c r="B11" s="230" t="e" vm="8">
        <v>#VALUE!</v>
      </c>
      <c r="C11" s="287" t="str" cm="1">
        <f t="array" ref="C11">_FV(B11,"Valuta")</f>
        <v>PLN</v>
      </c>
      <c r="D11" s="78">
        <v>2013</v>
      </c>
      <c r="E11" s="135">
        <v>761612</v>
      </c>
      <c r="F11" s="103">
        <v>41639</v>
      </c>
      <c r="G11" s="30">
        <v>53.13</v>
      </c>
      <c r="H11" s="276">
        <v>13.843894280000001</v>
      </c>
      <c r="I11" s="153" t="s">
        <v>252</v>
      </c>
      <c r="J11" vm="134">
        <v>42003</v>
      </c>
      <c r="K11" s="228">
        <v>16.75</v>
      </c>
      <c r="L11" s="84">
        <f>K11*'Exchange Rates'!D18</f>
        <v>5.3207212500000001</v>
      </c>
      <c r="M11" s="110">
        <f t="shared" si="7"/>
        <v>-6491350.8577243602</v>
      </c>
      <c r="N11" s="97" cm="1" vm="135">
        <f t="array" aca="1" ref="N11:O11" ca="1">_xlfn.STOCKHISTORY(B11,DATE(2015,12,30),DATE(2016,1,),0,0)</f>
        <v>42368</v>
      </c>
      <c r="O11" s="228" vm="136">
        <f ca="1"/>
        <v>10.62</v>
      </c>
      <c r="P11" s="84">
        <f ca="1">O11*'Exchange Rates'!E18</f>
        <v>2.8183249799999994</v>
      </c>
      <c r="Q11" s="109">
        <f t="shared" ca="1" si="3"/>
        <v>-1905855.0279872406</v>
      </c>
      <c r="R11" s="90" cm="1" vm="96">
        <f t="array" aca="1" ref="R11:S11" ca="1">_xlfn.STOCKHISTORY(B11,DATE(2016,12,30),DATE(2017,1,1),0,0)</f>
        <v>42734</v>
      </c>
      <c r="S11" s="228" vm="137">
        <f ca="1"/>
        <v>67.23</v>
      </c>
      <c r="T11" s="87">
        <f ca="1">S11*'Exchange Rates'!F18</f>
        <v>17.05416687</v>
      </c>
      <c r="U11" s="107">
        <f t="shared" ca="1" si="0"/>
        <v>10842188.01352668</v>
      </c>
      <c r="V11" s="90" vm="98">
        <v>43098</v>
      </c>
      <c r="W11" s="228" vm="138">
        <v>96.28</v>
      </c>
      <c r="X11" s="87">
        <f>W11*'Exchange Rates'!G18</f>
        <v>25.56821308</v>
      </c>
      <c r="Y11" s="107">
        <f t="shared" ca="1" si="1"/>
        <v>6484399.76209052</v>
      </c>
      <c r="Z11" s="90" vm="139">
        <v>43462</v>
      </c>
      <c r="AA11" s="228" vm="140">
        <v>67.260000000000005</v>
      </c>
      <c r="AB11" s="87">
        <f>AA11*'Exchange Rates'!H18</f>
        <v>18.649112940000002</v>
      </c>
      <c r="AC11" s="108">
        <f t="shared" si="2"/>
        <v>-5269669.6958256783</v>
      </c>
      <c r="AD11" s="90" vm="141">
        <v>43829</v>
      </c>
      <c r="AE11" s="228" vm="142">
        <v>21.38</v>
      </c>
      <c r="AF11" s="87">
        <f>AE11*'Exchange Rates'!I18</f>
        <v>5.5711362599999994</v>
      </c>
      <c r="AG11" s="108">
        <f t="shared" si="4"/>
        <v>-9960343.9752081614</v>
      </c>
      <c r="AH11" s="30" vm="109">
        <v>44195</v>
      </c>
      <c r="AI11" s="228" vm="143">
        <v>25.95</v>
      </c>
      <c r="AJ11" s="87">
        <f>AI11*'Exchange Rates'!J18</f>
        <v>6.6707329499999997</v>
      </c>
      <c r="AK11" s="108">
        <f t="shared" si="5"/>
        <v>837466.03426428023</v>
      </c>
    </row>
    <row r="12" spans="1:37" ht="16" customHeight="1">
      <c r="A12" s="78" t="str">
        <f>VLOOKUP(B12,Capitalizzazioni!$A$2:$B$100,2,FALSE)</f>
        <v>Product-based </v>
      </c>
      <c r="B12" s="230" t="e" vm="9">
        <v>#VALUE!</v>
      </c>
      <c r="C12" s="287" t="str" cm="1">
        <f t="array" ref="C12">_FV(B12,"Valuta")</f>
        <v>USD</v>
      </c>
      <c r="D12" s="78">
        <v>2013</v>
      </c>
      <c r="E12" s="135">
        <v>309991</v>
      </c>
      <c r="F12" s="103">
        <v>41639</v>
      </c>
      <c r="G12" s="244">
        <v>37.96</v>
      </c>
      <c r="H12" s="84">
        <v>37.96</v>
      </c>
      <c r="I12" s="153" t="s">
        <v>252</v>
      </c>
      <c r="J12" vm="92">
        <v>42004</v>
      </c>
      <c r="K12" vm="144">
        <v>45.61</v>
      </c>
      <c r="L12" s="30" vm="144">
        <v>45.61</v>
      </c>
      <c r="M12" s="110">
        <f t="shared" si="7"/>
        <v>2371431.1499999994</v>
      </c>
      <c r="N12" s="97" cm="1" vm="94">
        <f t="array" aca="1" ref="N12:O12" ca="1">_xlfn.STOCKHISTORY(B12,DATE(2015,12,31),DATE(2016,1,),0,0)</f>
        <v>42369</v>
      </c>
      <c r="O12" s="245" vm="145">
        <f ca="1"/>
        <v>46.4</v>
      </c>
      <c r="P12" s="244" vm="145">
        <f ca="1">IF(C12="USD",O12)</f>
        <v>46.4</v>
      </c>
      <c r="Q12" s="109">
        <f t="shared" ca="1" si="3"/>
        <v>244892.88999999972</v>
      </c>
      <c r="R12" s="90" cm="1" vm="96">
        <f t="array" aca="1" ref="R12:S12" ca="1">_xlfn.STOCKHISTORY(B12,DATE(2016,12,30),DATE(2017,1,1),0,0)</f>
        <v>42734</v>
      </c>
      <c r="S12" s="244" vm="146">
        <f ca="1"/>
        <v>65.3</v>
      </c>
      <c r="T12" s="87">
        <v>65.3</v>
      </c>
      <c r="U12" s="107">
        <f t="shared" ca="1" si="0"/>
        <v>5858829.8999999994</v>
      </c>
      <c r="V12" s="90" cm="1" vm="98">
        <f t="array" aca="1" ref="V12:W12" ca="1">_xlfn.STOCKHISTORY(B12,DATE(2017,12,29),DATE(2018,1,1),0,0)</f>
        <v>43098</v>
      </c>
      <c r="W12" s="245" vm="147">
        <f ca="1"/>
        <v>63.1</v>
      </c>
      <c r="X12" s="87" vm="147">
        <f ca="1">W12</f>
        <v>63.1</v>
      </c>
      <c r="Y12" s="107">
        <f t="shared" ca="1" si="1"/>
        <v>-681980.19999999867</v>
      </c>
      <c r="Z12" s="90" cm="1" vm="100">
        <f t="array" aca="1" ref="Z12:AA12" ca="1">_xlfn.STOCKHISTORY(B12,DATE(2018,12,30),DATE(2019,1,1),0,0)</f>
        <v>43465</v>
      </c>
      <c r="AA12" s="245" vm="148">
        <f ca="1"/>
        <v>59.96</v>
      </c>
      <c r="AB12" s="87">
        <v>59.96</v>
      </c>
      <c r="AC12" s="108">
        <f t="shared" ca="1" si="2"/>
        <v>-973371.74000000022</v>
      </c>
      <c r="AD12" s="90" cm="1" vm="102">
        <f t="array" aca="1" ref="AD12:AE12" ca="1">_xlfn.STOCKHISTORY(B12,DATE(2019,12,31),DATE(2020,1,1),0,0)</f>
        <v>43830</v>
      </c>
      <c r="AE12" s="245" vm="149">
        <f ca="1"/>
        <v>78.819999999999993</v>
      </c>
      <c r="AF12" s="87">
        <v>78.819999999999993</v>
      </c>
      <c r="AG12" s="108">
        <f t="shared" si="4"/>
        <v>5846430.2599999979</v>
      </c>
      <c r="AH12" s="30" cm="1" vm="104">
        <f t="array" aca="1" ref="AH12:AI12" ca="1">_xlfn.STOCKHISTORY(B12,DATE(2020,12,31),DATE(2021,1,1),0,0)</f>
        <v>44196</v>
      </c>
      <c r="AI12" s="245" vm="150">
        <f ca="1"/>
        <v>70.03</v>
      </c>
      <c r="AJ12" s="87">
        <v>70.03</v>
      </c>
      <c r="AK12" s="108">
        <f t="shared" si="5"/>
        <v>-2724820.8899999973</v>
      </c>
    </row>
    <row r="13" spans="1:37">
      <c r="A13" s="78" t="str">
        <f>VLOOKUP(B13,Capitalizzazioni!$A$2:$B$100,2,FALSE)</f>
        <v>Product-based </v>
      </c>
      <c r="B13" s="230" t="e" vm="10">
        <v>#VALUE!</v>
      </c>
      <c r="C13" s="287" t="str" cm="1">
        <f t="array" ref="C13">_FV(B13,"Valuta")</f>
        <v>INR</v>
      </c>
      <c r="D13" s="78">
        <v>2013</v>
      </c>
      <c r="E13" s="135">
        <v>38547976</v>
      </c>
      <c r="F13" s="103">
        <v>41639</v>
      </c>
      <c r="G13" s="242">
        <v>105.38</v>
      </c>
      <c r="H13" s="84">
        <v>1.8088476999999998</v>
      </c>
      <c r="I13" s="153" t="s">
        <v>252</v>
      </c>
      <c r="J13" vm="92">
        <v>42004</v>
      </c>
      <c r="K13" vm="151">
        <v>110.3064</v>
      </c>
      <c r="L13" s="84">
        <f>K13*'Exchange Rates'!D14</f>
        <v>1.8086940407999998</v>
      </c>
      <c r="M13" s="110">
        <f t="shared" si="7"/>
        <v>-5923.251153778785</v>
      </c>
      <c r="N13" s="97" cm="1" vm="94">
        <f t="array" aca="1" ref="N13:O13" ca="1">_xlfn.STOCKHISTORY(B13,DATE(2015,12,31),DATE(2016,1,),0,0)</f>
        <v>42369</v>
      </c>
      <c r="O13" s="246" vm="152">
        <f ca="1"/>
        <v>121.8745</v>
      </c>
      <c r="P13" s="84">
        <f ca="1">IF(C13="INR",O13*'Exchange Rates'!$E$14,)</f>
        <v>1.9018515725</v>
      </c>
      <c r="Q13" s="109">
        <f t="shared" ca="1" si="3"/>
        <v>3591034.2961908462</v>
      </c>
      <c r="R13" s="90" cm="1" vm="96">
        <f t="array" aca="1" ref="R13:S13" ca="1">_xlfn.STOCKHISTORY(B13,DATE(2016,12,30),DATE(2017,1,1),0,0)</f>
        <v>42734</v>
      </c>
      <c r="S13" s="242" vm="153">
        <f ca="1"/>
        <v>137.2911</v>
      </c>
      <c r="T13" s="87">
        <f ca="1">S13*'Exchange Rates'!F14</f>
        <v>2.0439898967999999</v>
      </c>
      <c r="U13" s="107">
        <f t="shared" ca="1" si="0"/>
        <v>5479144.7137966109</v>
      </c>
      <c r="V13" s="90" vm="98">
        <v>43098</v>
      </c>
      <c r="W13" s="246" vm="154">
        <v>147.49940000000001</v>
      </c>
      <c r="X13" s="87">
        <f>W13*'Exchange Rates'!G14</f>
        <v>2.2663282810000003</v>
      </c>
      <c r="Y13" s="107">
        <f t="shared" ca="1" si="1"/>
        <v>8570694.6980203949</v>
      </c>
      <c r="Z13" s="90" vm="100">
        <v>43465</v>
      </c>
      <c r="AA13" s="246" vm="155">
        <v>124.20780000000001</v>
      </c>
      <c r="AB13" s="87">
        <f>AA13*'Exchange Rates'!H14</f>
        <v>1.8195200622000001</v>
      </c>
      <c r="AC13" s="108">
        <f t="shared" si="2"/>
        <v>-17223552.494905155</v>
      </c>
      <c r="AD13" s="90" vm="102">
        <v>43830</v>
      </c>
      <c r="AE13" s="246" vm="156">
        <v>119.05</v>
      </c>
      <c r="AF13" s="87">
        <f>AE13*'Exchange Rates'!I14</f>
        <v>1.6915814499999999</v>
      </c>
      <c r="AG13" s="108">
        <f t="shared" si="4"/>
        <v>-4931774.552558912</v>
      </c>
      <c r="AH13" s="30" vm="104">
        <v>44196</v>
      </c>
      <c r="AI13" s="246" vm="157">
        <v>99.35</v>
      </c>
      <c r="AJ13" s="87">
        <f>AI13*'Exchange Rates'!J14</f>
        <v>1.3413243500000001</v>
      </c>
      <c r="AK13" s="108">
        <f t="shared" si="5"/>
        <v>-13501702.284629595</v>
      </c>
    </row>
    <row r="14" spans="1:37" ht="16" customHeight="1">
      <c r="A14" s="78" t="str">
        <f>VLOOKUP(B14,Capitalizzazioni!$A$2:$B$100,2,FALSE)</f>
        <v>Product-based </v>
      </c>
      <c r="B14" s="230" t="e" vm="11">
        <v>#VALUE!</v>
      </c>
      <c r="C14" s="287" t="str" cm="1">
        <f t="array" ref="C14">_FV(B14,"Valuta")</f>
        <v>USD</v>
      </c>
      <c r="D14" s="78">
        <v>2013</v>
      </c>
      <c r="E14" s="135">
        <v>673999</v>
      </c>
      <c r="F14" s="103">
        <v>41639</v>
      </c>
      <c r="G14" s="244">
        <v>24.65</v>
      </c>
      <c r="H14" s="84">
        <v>24.65</v>
      </c>
      <c r="I14" s="153" t="s">
        <v>252</v>
      </c>
      <c r="J14" vm="92">
        <v>42004</v>
      </c>
      <c r="K14" vm="158">
        <v>29.63</v>
      </c>
      <c r="L14" s="30" vm="158">
        <v>29.63</v>
      </c>
      <c r="M14" s="110">
        <f t="shared" si="7"/>
        <v>3356515.0200000005</v>
      </c>
      <c r="N14" s="97" cm="1" vm="94">
        <f t="array" aca="1" ref="N14:O14" ca="1">_xlfn.STOCKHISTORY(B14,DATE(2015,12,31),DATE(2016,1,),0,0)</f>
        <v>42369</v>
      </c>
      <c r="O14" s="245" vm="159">
        <f ca="1"/>
        <v>30.57</v>
      </c>
      <c r="P14" s="244" vm="159">
        <f ca="1">IF(C14="USD",O14)</f>
        <v>30.57</v>
      </c>
      <c r="Q14" s="109">
        <f t="shared" ca="1" si="3"/>
        <v>633559.06000000087</v>
      </c>
      <c r="R14" s="90" cm="1" vm="96">
        <f t="array" aca="1" ref="R14:S14" ca="1">_xlfn.STOCKHISTORY(B14,DATE(2016,12,30),DATE(2017,1,1),0,0)</f>
        <v>42734</v>
      </c>
      <c r="S14" s="244" vm="160">
        <f ca="1"/>
        <v>34.299999999999997</v>
      </c>
      <c r="T14" s="87">
        <v>34.299999999999997</v>
      </c>
      <c r="U14" s="107">
        <f t="shared" ca="1" si="0"/>
        <v>2514016.2699999977</v>
      </c>
      <c r="V14" s="90" cm="1" vm="98">
        <f t="array" aca="1" ref="V14:W14" ca="1">_xlfn.STOCKHISTORY(B14,DATE(2017,12,29),DATE(2018,1,1),0,0)</f>
        <v>43098</v>
      </c>
      <c r="W14" s="245" vm="161">
        <f ca="1"/>
        <v>40.450000000000003</v>
      </c>
      <c r="X14" s="87">
        <v>40.450000000000003</v>
      </c>
      <c r="Y14" s="107">
        <f t="shared" si="1"/>
        <v>4145093.8500000038</v>
      </c>
      <c r="Z14" s="90" cm="1" vm="100">
        <f t="array" aca="1" ref="Z14:AA14" ca="1">_xlfn.STOCKHISTORY(B14,DATE(2018,12,30),DATE(2019,1,1),0,0)</f>
        <v>43465</v>
      </c>
      <c r="AA14" s="245" vm="162">
        <f ca="1"/>
        <v>41.09</v>
      </c>
      <c r="AB14" s="87">
        <v>41.09</v>
      </c>
      <c r="AC14" s="108">
        <f t="shared" si="2"/>
        <v>431359.36000000039</v>
      </c>
      <c r="AD14" s="90" cm="1" vm="102">
        <f t="array" aca="1" ref="AD14:AE14" ca="1">_xlfn.STOCKHISTORY(B14,DATE(2019,12,31),DATE(2020,1,1),0,0)</f>
        <v>43830</v>
      </c>
      <c r="AE14" s="245" vm="163">
        <f ca="1"/>
        <v>50.71</v>
      </c>
      <c r="AF14" s="87">
        <v>50.71</v>
      </c>
      <c r="AG14" s="108">
        <f t="shared" si="4"/>
        <v>6483870.379999998</v>
      </c>
      <c r="AH14" s="30" cm="1" vm="104">
        <f t="array" aca="1" ref="AH14:AI14" ca="1">_xlfn.STOCKHISTORY(B14,DATE(2020,12,31),DATE(2021,1,1),0,0)</f>
        <v>44196</v>
      </c>
      <c r="AI14" s="245" vm="164">
        <f ca="1"/>
        <v>48.53</v>
      </c>
      <c r="AJ14" s="87">
        <v>48.53</v>
      </c>
      <c r="AK14" s="108">
        <f t="shared" si="5"/>
        <v>-1469317.8199999998</v>
      </c>
    </row>
    <row r="15" spans="1:37">
      <c r="A15" s="78" t="str">
        <f>VLOOKUP(B15,Capitalizzazioni!$A$2:$B$100,2,FALSE)</f>
        <v>Product-based </v>
      </c>
      <c r="B15" s="230" t="e" vm="12">
        <v>#VALUE!</v>
      </c>
      <c r="C15" s="287" t="str" cm="1">
        <f t="array" ref="C15">_FV(B15,"Valuta")</f>
        <v>INR</v>
      </c>
      <c r="D15" s="78">
        <v>2013</v>
      </c>
      <c r="E15" s="135">
        <v>2301191</v>
      </c>
      <c r="F15" s="103">
        <v>41639</v>
      </c>
      <c r="G15" s="242">
        <v>327.39999999999998</v>
      </c>
      <c r="H15" s="84">
        <v>5.619821</v>
      </c>
      <c r="I15" s="153" t="s">
        <v>252</v>
      </c>
      <c r="J15" vm="92">
        <v>42004</v>
      </c>
      <c r="K15" vm="165">
        <v>511.4</v>
      </c>
      <c r="L15" s="84">
        <f>K15*'Exchange Rates'!D14</f>
        <v>8.3854257999999984</v>
      </c>
      <c r="M15" s="110">
        <f t="shared" si="7"/>
        <v>6364184.8753167968</v>
      </c>
      <c r="N15" s="97" cm="1" vm="94">
        <f t="array" aca="1" ref="N15:O15" ca="1">_xlfn.STOCKHISTORY(B15,DATE(2015,12,31),DATE(2016,1,),0,0)</f>
        <v>42369</v>
      </c>
      <c r="O15" s="246" vm="166">
        <f ca="1"/>
        <v>542.65</v>
      </c>
      <c r="P15" s="84">
        <f ca="1">IF(C15="INR",O15*'Exchange Rates'!$E$14,)</f>
        <v>8.4680532500000005</v>
      </c>
      <c r="Q15" s="109">
        <f t="shared" ca="1" si="3"/>
        <v>190141.54429295496</v>
      </c>
      <c r="R15" s="90" cm="1" vm="96">
        <f t="array" aca="1" ref="R15:S15" ca="1">_xlfn.STOCKHISTORY(B15,DATE(2016,12,30),DATE(2017,1,1),0,0)</f>
        <v>42734</v>
      </c>
      <c r="S15" s="242" vm="167">
        <f ca="1"/>
        <v>467.05</v>
      </c>
      <c r="T15" s="87">
        <f ca="1">S15*'Exchange Rates'!G14</f>
        <v>7.1762232500000005</v>
      </c>
      <c r="U15" s="107">
        <f t="shared" ca="1" si="0"/>
        <v>-2972747.56953</v>
      </c>
      <c r="V15" s="90" vm="168">
        <v>43087</v>
      </c>
      <c r="W15" s="246" vm="169">
        <v>444.05</v>
      </c>
      <c r="X15" s="87">
        <f>W15*'Exchange Rates'!G14</f>
        <v>6.8228282500000006</v>
      </c>
      <c r="Y15" s="107">
        <f t="shared" ca="1" si="1"/>
        <v>-813229.39344499982</v>
      </c>
      <c r="Z15" s="90" vm="100">
        <v>43465</v>
      </c>
      <c r="AA15" s="246" vm="170">
        <v>315.75</v>
      </c>
      <c r="AB15" s="87">
        <f>AA15*'Exchange Rates'!H14</f>
        <v>4.6254217500000001</v>
      </c>
      <c r="AC15" s="108">
        <f t="shared" si="2"/>
        <v>-5056652.0611415012</v>
      </c>
      <c r="AD15" s="90" vm="102">
        <v>43830</v>
      </c>
      <c r="AE15" s="246" vm="171">
        <v>29.4</v>
      </c>
      <c r="AF15" s="87">
        <f>AE15*'Exchange Rates'!I15</f>
        <v>0.26977439999999997</v>
      </c>
      <c r="AG15" s="108">
        <f t="shared" si="4"/>
        <v>-10023176.48099385</v>
      </c>
      <c r="AH15" s="30" vm="104">
        <v>44196</v>
      </c>
      <c r="AI15" s="246" vm="172">
        <v>26.85</v>
      </c>
      <c r="AJ15" s="87">
        <f>AI15*'Exchange Rates'!J14</f>
        <v>0.36250185000000001</v>
      </c>
      <c r="AK15" s="108">
        <f t="shared" si="5"/>
        <v>213383.57339295011</v>
      </c>
    </row>
    <row r="16" spans="1:37">
      <c r="A16" s="78" t="str">
        <f>VLOOKUP(B16,Capitalizzazioni!$A$2:$B$100,2,FALSE)</f>
        <v>Product-based </v>
      </c>
      <c r="B16" s="230" t="e" vm="13">
        <v>#VALUE!</v>
      </c>
      <c r="C16" s="287" t="str" cm="1">
        <f t="array" ref="C16">_FV(B16,"Valuta")</f>
        <v>INR</v>
      </c>
      <c r="D16" s="78">
        <v>2013</v>
      </c>
      <c r="E16" s="135">
        <v>6149446</v>
      </c>
      <c r="F16" s="103">
        <v>41639</v>
      </c>
      <c r="G16" s="242">
        <v>68.3</v>
      </c>
      <c r="H16" s="84">
        <v>1.1723694999999998</v>
      </c>
      <c r="I16" s="153" t="s">
        <v>252</v>
      </c>
      <c r="J16" vm="92">
        <v>42004</v>
      </c>
      <c r="K16" vm="173">
        <v>82.15</v>
      </c>
      <c r="L16" s="84">
        <f>K16*'Exchange Rates'!D14</f>
        <v>1.34701355</v>
      </c>
      <c r="M16" s="110">
        <f t="shared" si="7"/>
        <v>1073964.1546963011</v>
      </c>
      <c r="N16" s="97" cm="1" vm="94">
        <f t="array" aca="1" ref="N16:O16" ca="1">_xlfn.STOCKHISTORY(B16,DATE(2015,12,31),DATE(2016,1,),0,0)</f>
        <v>42369</v>
      </c>
      <c r="O16" s="246" vm="174">
        <f ca="1"/>
        <v>67.900000000000006</v>
      </c>
      <c r="P16" s="84">
        <f ca="1">IF(C16="INR",O16*'Exchange Rates'!$E$14,)</f>
        <v>1.0595795000000001</v>
      </c>
      <c r="Q16" s="109">
        <f t="shared" ca="1" si="3"/>
        <v>-1767560.1690362992</v>
      </c>
      <c r="R16" s="90" cm="1" vm="96">
        <f t="array" aca="1" ref="R16:S16" ca="1">_xlfn.STOCKHISTORY(B16,DATE(2016,12,30),DATE(2017,1,1),0,0)</f>
        <v>42734</v>
      </c>
      <c r="S16" s="242" vm="175">
        <f ca="1"/>
        <v>75.7</v>
      </c>
      <c r="T16" s="87">
        <f ca="1">S16*'Exchange Rates'!G14</f>
        <v>1.1631305000000001</v>
      </c>
      <c r="U16" s="107">
        <f t="shared" ca="1" si="0"/>
        <v>636781.28274599963</v>
      </c>
      <c r="V16" s="90" vm="168">
        <v>43087</v>
      </c>
      <c r="W16" s="246" vm="176">
        <v>91</v>
      </c>
      <c r="X16" s="87">
        <f>W16*'Exchange Rates'!G14</f>
        <v>1.398215</v>
      </c>
      <c r="Y16" s="107">
        <f t="shared" ca="1" si="1"/>
        <v>1445639.4381869994</v>
      </c>
      <c r="Z16" s="90" vm="100">
        <v>43465</v>
      </c>
      <c r="AA16" s="246" vm="177">
        <v>76.75</v>
      </c>
      <c r="AB16" s="87">
        <f>AA16*'Exchange Rates'!H14</f>
        <v>1.12431075</v>
      </c>
      <c r="AC16" s="108">
        <f t="shared" si="2"/>
        <v>-1684359.3945454997</v>
      </c>
      <c r="AD16" s="90" vm="102">
        <v>43830</v>
      </c>
      <c r="AE16" s="246" vm="178">
        <v>56.5</v>
      </c>
      <c r="AF16" s="87">
        <f>AE16*'Exchange Rates'!I15</f>
        <v>0.51844400000000002</v>
      </c>
      <c r="AG16" s="108">
        <f t="shared" si="4"/>
        <v>-3725744.8623205</v>
      </c>
      <c r="AH16" s="30" vm="104">
        <v>44196</v>
      </c>
      <c r="AI16" s="246" vm="179">
        <v>75.650000000000006</v>
      </c>
      <c r="AJ16" s="87">
        <f>AI16*'Exchange Rates'!J14</f>
        <v>1.0213506500000002</v>
      </c>
      <c r="AK16" s="108">
        <f t="shared" si="5"/>
        <v>3092597.2872159015</v>
      </c>
    </row>
    <row r="17" spans="1:37">
      <c r="A17" s="78" t="str">
        <f>VLOOKUP(B17,Capitalizzazioni!$A$2:$B$100,2,FALSE)</f>
        <v>Product-based </v>
      </c>
      <c r="B17" s="230" t="e" vm="14">
        <v>#VALUE!</v>
      </c>
      <c r="C17" s="287" t="str" cm="1">
        <f t="array" ref="C17">_FV(B17,"Valuta")</f>
        <v>AUD</v>
      </c>
      <c r="D17" s="78">
        <v>2013</v>
      </c>
      <c r="E17" s="135">
        <v>7804285</v>
      </c>
      <c r="F17" s="103">
        <v>41639</v>
      </c>
      <c r="G17" s="253">
        <v>2.84</v>
      </c>
      <c r="H17" s="84">
        <v>2.7488785999999998</v>
      </c>
      <c r="I17" s="153" t="s">
        <v>252</v>
      </c>
      <c r="J17" vm="92">
        <v>42004</v>
      </c>
      <c r="K17" vm="180">
        <v>1.3169999999999999</v>
      </c>
      <c r="L17" s="84">
        <f>K17*'Exchange Rates'!D2</f>
        <v>1.1890047209999999</v>
      </c>
      <c r="M17" s="110">
        <f t="shared" si="7"/>
        <v>-12173700.315771515</v>
      </c>
      <c r="N17" s="97" cm="1" vm="94">
        <f t="array" aca="1" ref="N17:O17" ca="1">_xlfn.STOCKHISTORY(B17,DATE(2015,12,31),DATE(2016,1,),0,0)</f>
        <v>42369</v>
      </c>
      <c r="O17" s="247" vm="181">
        <f ca="1"/>
        <v>0.65849999999999997</v>
      </c>
      <c r="P17" s="84">
        <f ca="1">O17*'Exchange Rates'!E2</f>
        <v>0.49527365400000001</v>
      </c>
      <c r="Q17" s="109">
        <f t="shared" ca="1" si="3"/>
        <v>-5414074.9602220943</v>
      </c>
      <c r="R17" s="90" cm="1" vm="96">
        <f t="array" aca="1" ref="R17:S17" ca="1">_xlfn.STOCKHISTORY(B17,DATE(2016,12,30),DATE(2017,1,1),0,0)</f>
        <v>42734</v>
      </c>
      <c r="S17" s="253" vm="182">
        <f ca="1"/>
        <v>2.4552</v>
      </c>
      <c r="T17" s="87">
        <v>1.8258438528000001</v>
      </c>
      <c r="U17" s="107">
        <f t="shared" ca="1" si="0"/>
        <v>10384149.043941859</v>
      </c>
      <c r="V17" s="90" cm="1" vm="98">
        <f t="array" aca="1" ref="V17:W17" ca="1">_xlfn.STOCKHISTORY(B17,DATE(2017,12,29),DATE(2018,1,1),0,0)</f>
        <v>43098</v>
      </c>
      <c r="W17" s="247" vm="183">
        <f ca="1"/>
        <v>4.3468</v>
      </c>
      <c r="X17" s="87">
        <v>3.333256644</v>
      </c>
      <c r="Y17" s="107">
        <f t="shared" si="1"/>
        <v>11764279.035170291</v>
      </c>
      <c r="Z17" s="90" cm="1" vm="100">
        <f t="array" aca="1" ref="Z17:AA17" ca="1">_xlfn.STOCKHISTORY(B17,DATE(2018,12,30),DATE(2019,1,1),0,0)</f>
        <v>43465</v>
      </c>
      <c r="AA17" s="247" vm="184">
        <f ca="1"/>
        <v>4.32</v>
      </c>
      <c r="AB17" s="87">
        <v>3.2290531200000001</v>
      </c>
      <c r="AC17" s="108">
        <f t="shared" si="2"/>
        <v>-813233.99930033903</v>
      </c>
      <c r="AD17" s="90" cm="1" vm="102">
        <f t="array" aca="1" ref="AD17:AE17" ca="1">_xlfn.STOCKHISTORY(B17,DATE(2019,12,31),DATE(2020,1,1),0,0)</f>
        <v>43830</v>
      </c>
      <c r="AE17" s="247" vm="185">
        <f ca="1"/>
        <v>2.64</v>
      </c>
      <c r="AF17" s="87">
        <v>1.8357451200000001</v>
      </c>
      <c r="AG17" s="108">
        <f t="shared" si="4"/>
        <v>-10873772.724780001</v>
      </c>
      <c r="AH17" s="30" cm="1" vm="104">
        <f t="array" aca="1" ref="AH17:AI17" ca="1">_xlfn.STOCKHISTORY(B17,DATE(2020,12,31),DATE(2021,1,1),0,0)</f>
        <v>44196</v>
      </c>
      <c r="AI17" s="247" vm="186">
        <f ca="1"/>
        <v>1.645</v>
      </c>
      <c r="AJ17" s="87">
        <v>1.1369302349999999</v>
      </c>
      <c r="AK17" s="108">
        <f t="shared" si="5"/>
        <v>-5453750.5247822264</v>
      </c>
    </row>
    <row r="18" spans="1:37">
      <c r="A18" s="78" t="str">
        <f>VLOOKUP(B18,Capitalizzazioni!$A$2:$B$100,2,FALSE)</f>
        <v>Product-based </v>
      </c>
      <c r="B18" s="230" t="e" vm="15">
        <v>#VALUE!</v>
      </c>
      <c r="C18" s="287" t="str" cm="1">
        <f t="array" ref="C18">_FV(B18,"Valuta")</f>
        <v>USD</v>
      </c>
      <c r="D18" s="78">
        <v>2013</v>
      </c>
      <c r="E18" s="135">
        <v>1987304</v>
      </c>
      <c r="F18" s="140">
        <v>41639</v>
      </c>
      <c r="G18" s="256">
        <v>28.91</v>
      </c>
      <c r="H18" s="125">
        <v>28.91</v>
      </c>
      <c r="I18" s="130" t="s">
        <v>252</v>
      </c>
      <c r="J18" vm="92">
        <v>42004</v>
      </c>
      <c r="K18" vm="187">
        <v>35.92</v>
      </c>
      <c r="L18" s="30" vm="187">
        <v>35.92</v>
      </c>
      <c r="M18" s="110">
        <f t="shared" si="7"/>
        <v>13931001.040000003</v>
      </c>
      <c r="N18" s="97" cm="1" vm="94">
        <f t="array" aca="1" ref="N18:O18" ca="1">_xlfn.STOCKHISTORY(B18,DATE(2015,12,31),DATE(2016,1,),0,0)</f>
        <v>42369</v>
      </c>
      <c r="O18" s="245" vm="188">
        <f ca="1"/>
        <v>35.909999999999997</v>
      </c>
      <c r="P18" s="244" vm="188">
        <f ca="1">IF(C18="USD",O18)</f>
        <v>35.909999999999997</v>
      </c>
      <c r="Q18" s="109">
        <f t="shared" ca="1" si="3"/>
        <v>-19873.040000010165</v>
      </c>
      <c r="R18" s="90" cm="1" vm="96">
        <f t="array" aca="1" ref="R18:S18" ca="1">_xlfn.STOCKHISTORY(B18,DATE(2016,12,30),DATE(2017,1,1),0,0)</f>
        <v>42734</v>
      </c>
      <c r="S18" s="244" vm="189">
        <f ca="1"/>
        <v>40.700000000000003</v>
      </c>
      <c r="T18" s="87">
        <v>40.700000000000003</v>
      </c>
      <c r="U18" s="107">
        <f t="shared" ca="1" si="0"/>
        <v>9519186.1600000132</v>
      </c>
      <c r="V18" s="90" cm="1" vm="98">
        <f t="array" aca="1" ref="V18:W18" ca="1">_xlfn.STOCKHISTORY(B18,DATE(2017,12,29),DATE(2018,1,1),0,0)</f>
        <v>43098</v>
      </c>
      <c r="W18" s="245" vm="190">
        <f ca="1"/>
        <v>48.11</v>
      </c>
      <c r="X18" s="87">
        <v>48.11</v>
      </c>
      <c r="Y18" s="107">
        <f t="shared" si="1"/>
        <v>14725922.639999993</v>
      </c>
      <c r="Z18" s="90" cm="1" vm="100">
        <f t="array" aca="1" ref="Z18:AA18" ca="1">_xlfn.STOCKHISTORY(B18,DATE(2018,12,30),DATE(2019,1,1),0,0)</f>
        <v>43465</v>
      </c>
      <c r="AA18" s="245" vm="191">
        <f ca="1"/>
        <v>49.27</v>
      </c>
      <c r="AB18" s="87">
        <v>49.27</v>
      </c>
      <c r="AC18" s="108">
        <f t="shared" si="2"/>
        <v>2305272.6400000071</v>
      </c>
      <c r="AD18" s="90" cm="1" vm="102">
        <f t="array" aca="1" ref="AD18:AE18" ca="1">_xlfn.STOCKHISTORY(B18,DATE(2019,12,31),DATE(2020,1,1),0,0)</f>
        <v>43830</v>
      </c>
      <c r="AE18" s="245" vm="192">
        <f ca="1"/>
        <v>63.49</v>
      </c>
      <c r="AF18" s="87">
        <v>63.49</v>
      </c>
      <c r="AG18" s="108">
        <f t="shared" si="4"/>
        <v>28259462.879999999</v>
      </c>
      <c r="AH18" s="30" cm="1" vm="104">
        <f t="array" aca="1" ref="AH18:AI18" ca="1">_xlfn.STOCKHISTORY(B18,DATE(2020,12,31),DATE(2021,1,1),0,0)</f>
        <v>44196</v>
      </c>
      <c r="AI18" s="245" vm="193">
        <f ca="1"/>
        <v>66.67</v>
      </c>
      <c r="AJ18" s="87">
        <v>66.67</v>
      </c>
      <c r="AK18" s="108">
        <f t="shared" si="5"/>
        <v>6319626.7199999997</v>
      </c>
    </row>
    <row r="19" spans="1:37">
      <c r="A19" s="78" t="str">
        <f>VLOOKUP(B19,Capitalizzazioni!$A$2:$B$100,2,FALSE)</f>
        <v>Product-based </v>
      </c>
      <c r="B19" s="230" t="s">
        <v>58</v>
      </c>
      <c r="C19" s="287" t="s">
        <v>243</v>
      </c>
      <c r="D19" s="78">
        <v>2014</v>
      </c>
      <c r="E19" s="135">
        <v>42376647</v>
      </c>
      <c r="F19" s="81"/>
      <c r="G19" s="81"/>
      <c r="H19" s="81"/>
      <c r="I19" s="81"/>
      <c r="J19" s="103" vm="92">
        <v>42004</v>
      </c>
      <c r="K19" s="263">
        <v>15.5</v>
      </c>
      <c r="L19" s="87">
        <v>0.35</v>
      </c>
      <c r="M19" s="30" t="s">
        <v>252</v>
      </c>
      <c r="N19" s="99">
        <v>42369</v>
      </c>
      <c r="O19" s="263">
        <v>13.4</v>
      </c>
      <c r="P19" s="87">
        <f>O19*exchange_rates[[#This Row],[Dec 31, 2015]]</f>
        <v>0.29454540000000001</v>
      </c>
      <c r="Q19" s="109">
        <f t="shared" si="3"/>
        <v>-2349980.0087261987</v>
      </c>
      <c r="R19" s="105">
        <v>42735</v>
      </c>
      <c r="S19" s="263">
        <v>11.4</v>
      </c>
      <c r="T19" s="86">
        <f>S19*exchange_rates[[#This Row],[Dec 31, 2016]]</f>
        <v>0.24017520000000001</v>
      </c>
      <c r="U19" s="107">
        <f t="shared" si="0"/>
        <v>-2304026.7727194005</v>
      </c>
      <c r="V19" s="105">
        <v>43100</v>
      </c>
      <c r="W19" s="263">
        <v>12.16</v>
      </c>
      <c r="X19" s="86">
        <f>W19*exchange_rates[[#This Row],[Dec 31, 2017]]</f>
        <v>0.24141247999999998</v>
      </c>
      <c r="Y19" s="107">
        <f t="shared" si="1"/>
        <v>52431.777800159129</v>
      </c>
      <c r="Z19" s="100" vm="100">
        <v>43465</v>
      </c>
      <c r="AA19" s="263">
        <v>12</v>
      </c>
      <c r="AB19" s="86">
        <f>AA19*exchange_rates[[#This Row],[Dec 31, 2018]]</f>
        <v>0.22788</v>
      </c>
      <c r="AC19" s="108">
        <f t="shared" si="2"/>
        <v>-573461.12799455936</v>
      </c>
      <c r="AD19" s="100" vm="102">
        <v>43830</v>
      </c>
      <c r="AE19" s="263">
        <v>3.77</v>
      </c>
      <c r="AF19" s="86">
        <f>AE19*exchange_rates[[#This Row],[Dec 31, 2019]]</f>
        <v>7.284017000000001E-2</v>
      </c>
      <c r="AG19" s="108">
        <f t="shared" si="4"/>
        <v>-6570068.1468500094</v>
      </c>
      <c r="AH19" s="31" vm="104">
        <v>44196</v>
      </c>
      <c r="AI19" s="263">
        <v>5.55</v>
      </c>
      <c r="AJ19" s="86">
        <f>AI19*exchange_rates[[#This Row],[Dec 31, 2020]]</f>
        <v>0.11192685000000001</v>
      </c>
      <c r="AK19" s="108">
        <f t="shared" si="5"/>
        <v>1656362.4407619599</v>
      </c>
    </row>
    <row r="20" spans="1:37">
      <c r="A20" s="78" t="str">
        <f>VLOOKUP(B20,Capitalizzazioni!$A$2:$B$100,2,FALSE)</f>
        <v>Product-based </v>
      </c>
      <c r="B20" s="230" t="s">
        <v>149</v>
      </c>
      <c r="C20" s="287" t="s">
        <v>212</v>
      </c>
      <c r="D20" s="78">
        <v>2014</v>
      </c>
      <c r="E20" s="135">
        <v>13282677</v>
      </c>
      <c r="F20" s="81"/>
      <c r="G20" s="81"/>
      <c r="H20" s="81"/>
      <c r="I20" s="123" t="s">
        <v>256</v>
      </c>
      <c r="J20" s="103" vm="92">
        <v>42004</v>
      </c>
      <c r="K20" s="264">
        <v>10.23</v>
      </c>
      <c r="L20" s="84">
        <v>1.5728829600000001</v>
      </c>
      <c r="M20" s="124" t="s">
        <v>252</v>
      </c>
      <c r="N20" s="99">
        <v>42369</v>
      </c>
      <c r="O20" s="264">
        <v>5.19</v>
      </c>
      <c r="P20" s="84">
        <f>O20*'Exchange Rates'!E6</f>
        <v>0.80006964000000003</v>
      </c>
      <c r="Q20" s="109">
        <f t="shared" si="3"/>
        <v>-10265029.710857641</v>
      </c>
      <c r="R20" s="105">
        <v>42735</v>
      </c>
      <c r="S20" s="264">
        <v>6.02</v>
      </c>
      <c r="T20" s="86">
        <f>S20*'Exchange Rates'!F6</f>
        <v>0.86684990000000006</v>
      </c>
      <c r="U20" s="107">
        <f t="shared" si="0"/>
        <v>887020.62355602044</v>
      </c>
      <c r="V20" s="105">
        <v>43100</v>
      </c>
      <c r="W20" s="264">
        <v>6.46</v>
      </c>
      <c r="X20" s="86">
        <f>W20*'Exchange Rates'!G6</f>
        <v>0.99323792</v>
      </c>
      <c r="Y20" s="107">
        <f t="shared" si="1"/>
        <v>1678771.2463295392</v>
      </c>
      <c r="Z20" s="100" vm="100">
        <v>43465</v>
      </c>
      <c r="AA20" s="264">
        <v>7.46</v>
      </c>
      <c r="AB20" s="86">
        <f>AA20*'Exchange Rates'!H6</f>
        <v>1.0859521999999999</v>
      </c>
      <c r="AC20" s="108">
        <f t="shared" si="2"/>
        <v>1231493.8345275591</v>
      </c>
      <c r="AD20" s="100" vm="102">
        <v>43830</v>
      </c>
      <c r="AE20" s="264">
        <v>7.69</v>
      </c>
      <c r="AF20" s="86">
        <f>AE20*'Exchange Rates'!I6</f>
        <v>1.1041994100000001</v>
      </c>
      <c r="AG20" s="108">
        <f t="shared" si="4"/>
        <v>242371.79658117238</v>
      </c>
      <c r="AH20" s="31" vm="104">
        <v>44196</v>
      </c>
      <c r="AI20" s="264">
        <v>8.42</v>
      </c>
      <c r="AJ20" s="86">
        <f>AI20*'Exchange Rates'!J6</f>
        <v>1.2891440999999999</v>
      </c>
      <c r="AK20" s="108">
        <f t="shared" si="5"/>
        <v>2456560.5801351275</v>
      </c>
    </row>
    <row r="21" spans="1:37">
      <c r="A21" s="78" t="str">
        <f>VLOOKUP(B21,Capitalizzazioni!$A$2:$B$100,2,FALSE)</f>
        <v>Product-based </v>
      </c>
      <c r="B21" s="230" t="s">
        <v>153</v>
      </c>
      <c r="C21" s="287" t="s">
        <v>209</v>
      </c>
      <c r="D21" s="78">
        <v>2014</v>
      </c>
      <c r="E21" s="135">
        <v>320088</v>
      </c>
      <c r="F21" s="81"/>
      <c r="G21" s="81"/>
      <c r="H21" s="81"/>
      <c r="I21" s="81"/>
      <c r="J21" s="103" vm="92">
        <v>42004</v>
      </c>
      <c r="K21" s="248">
        <v>1488</v>
      </c>
      <c r="L21" s="84">
        <v>14.095824</v>
      </c>
      <c r="M21" s="124" t="s">
        <v>252</v>
      </c>
      <c r="N21" s="99">
        <v>42369</v>
      </c>
      <c r="O21" s="248">
        <v>1451.27</v>
      </c>
      <c r="P21" s="84">
        <f>O21*'Exchange Rates'!E15</f>
        <v>11.991844009999999</v>
      </c>
      <c r="Q21" s="109">
        <f t="shared" si="3"/>
        <v>-673458.7470391203</v>
      </c>
      <c r="R21" s="105">
        <v>42735</v>
      </c>
      <c r="S21" s="278">
        <v>922.85</v>
      </c>
      <c r="T21" s="86">
        <f>S21*'Exchange Rates'!F15</f>
        <v>8.5059084499999997</v>
      </c>
      <c r="U21" s="107">
        <f t="shared" si="0"/>
        <v>-1115806.14152928</v>
      </c>
      <c r="V21" s="105">
        <v>43100</v>
      </c>
      <c r="W21" s="248">
        <v>1075.28</v>
      </c>
      <c r="X21" s="86">
        <f>W21*'Exchange Rates'!G15</f>
        <v>9.5904223200000001</v>
      </c>
      <c r="Y21" s="107">
        <f t="shared" si="1"/>
        <v>347139.87562056008</v>
      </c>
      <c r="Z21" s="100" vm="100">
        <v>43465</v>
      </c>
      <c r="AA21" s="248">
        <v>1225.5</v>
      </c>
      <c r="AB21" s="86">
        <f>AA21*'Exchange Rates'!H15</f>
        <v>11.1018045</v>
      </c>
      <c r="AC21" s="108">
        <f t="shared" si="2"/>
        <v>483775.29923184001</v>
      </c>
      <c r="AD21" s="100" vm="102">
        <v>43830</v>
      </c>
      <c r="AE21" s="248">
        <v>850.19</v>
      </c>
      <c r="AF21" s="86">
        <f>AE21*'Exchange Rates'!I15</f>
        <v>7.801343440000001</v>
      </c>
      <c r="AG21" s="108">
        <f t="shared" si="4"/>
        <v>-1056437.9797732797</v>
      </c>
      <c r="AH21" s="31" vm="104">
        <v>44196</v>
      </c>
      <c r="AI21" s="248">
        <v>673.61</v>
      </c>
      <c r="AJ21" s="86">
        <f>AI21*'Exchange Rates'!J15</f>
        <v>6.3137465299999995</v>
      </c>
      <c r="AK21" s="108">
        <f t="shared" si="5"/>
        <v>-476161.91972808045</v>
      </c>
    </row>
    <row r="22" spans="1:37">
      <c r="A22" s="78" t="str">
        <f>VLOOKUP(B22,Capitalizzazioni!$A$2:$B$100,2,FALSE)</f>
        <v>Product-based </v>
      </c>
      <c r="B22" s="230" t="e" vm="16">
        <v>#VALUE!</v>
      </c>
      <c r="C22" s="287" t="str" cm="1">
        <f t="array" ref="C22">_FV(B22,"Valuta")</f>
        <v>USD</v>
      </c>
      <c r="D22" s="78">
        <v>2014</v>
      </c>
      <c r="E22" s="135">
        <v>784893</v>
      </c>
      <c r="F22" s="81"/>
      <c r="G22" s="81"/>
      <c r="H22" s="81"/>
      <c r="I22" s="81"/>
      <c r="J22" s="99">
        <v>42005</v>
      </c>
      <c r="K22" s="84">
        <v>17.97</v>
      </c>
      <c r="L22" s="84">
        <v>17.97</v>
      </c>
      <c r="M22" s="124" t="s">
        <v>252</v>
      </c>
      <c r="N22" s="99">
        <v>42370</v>
      </c>
      <c r="O22" s="84">
        <v>15.56</v>
      </c>
      <c r="P22" s="84">
        <f>IF(C22="USD",O22)</f>
        <v>15.56</v>
      </c>
      <c r="Q22" s="109">
        <f t="shared" si="3"/>
        <v>-1891592.1299999987</v>
      </c>
      <c r="R22" s="105">
        <v>42736</v>
      </c>
      <c r="S22" s="84">
        <v>15.72</v>
      </c>
      <c r="T22" s="86">
        <f>S22</f>
        <v>15.72</v>
      </c>
      <c r="U22" s="107">
        <f t="shared" si="0"/>
        <v>125582.88000000011</v>
      </c>
      <c r="V22" s="105">
        <v>43101</v>
      </c>
      <c r="W22" s="84">
        <v>13.88</v>
      </c>
      <c r="X22" s="86">
        <v>13.88</v>
      </c>
      <c r="Y22" s="107">
        <f t="shared" si="1"/>
        <v>-1444203.1199999999</v>
      </c>
      <c r="Z22" s="105">
        <v>43466</v>
      </c>
      <c r="AA22" s="84">
        <v>13.57</v>
      </c>
      <c r="AB22" s="86">
        <f>AA22</f>
        <v>13.57</v>
      </c>
      <c r="AC22" s="108">
        <f t="shared" si="2"/>
        <v>-243316.83000000039</v>
      </c>
      <c r="AD22" s="105">
        <v>43831</v>
      </c>
      <c r="AE22" s="84">
        <v>14.07</v>
      </c>
      <c r="AF22" s="86">
        <v>14.07</v>
      </c>
      <c r="AG22" s="108">
        <f t="shared" si="4"/>
        <v>392446.5</v>
      </c>
      <c r="AH22" s="88">
        <v>44197</v>
      </c>
      <c r="AI22" s="84">
        <v>10.59</v>
      </c>
      <c r="AJ22" s="86">
        <v>10.59</v>
      </c>
      <c r="AK22" s="108">
        <f t="shared" si="5"/>
        <v>-2731427.64</v>
      </c>
    </row>
    <row r="23" spans="1:37" ht="16" customHeight="1">
      <c r="A23" s="78" t="str">
        <f>VLOOKUP(B23,Capitalizzazioni!$A$2:$B$100,2,FALSE)</f>
        <v>Product-based </v>
      </c>
      <c r="B23" s="230" t="e" vm="17">
        <v>#VALUE!</v>
      </c>
      <c r="C23" s="287" t="str" cm="1">
        <f t="array" ref="C23">_FV(B23,"Valuta")</f>
        <v>CLP</v>
      </c>
      <c r="D23" s="78">
        <v>2014</v>
      </c>
      <c r="E23" s="135">
        <v>76254528</v>
      </c>
      <c r="F23" s="81"/>
      <c r="G23" s="81"/>
      <c r="H23" s="78"/>
      <c r="I23" s="81"/>
      <c r="J23" s="103" vm="134">
        <v>42003</v>
      </c>
      <c r="K23" s="265">
        <v>256</v>
      </c>
      <c r="L23" s="84">
        <v>0.41753087999999999</v>
      </c>
      <c r="M23" s="124" t="s">
        <v>252</v>
      </c>
      <c r="N23" s="99">
        <v>42370</v>
      </c>
      <c r="O23" s="265">
        <v>314.85000000000002</v>
      </c>
      <c r="P23" s="84">
        <f>O23*'Exchange Rates'!E5</f>
        <v>0.44425649850000004</v>
      </c>
      <c r="Q23" s="109">
        <f t="shared" si="3"/>
        <v>2037949.4242255716</v>
      </c>
      <c r="R23" s="90" cm="1" vm="96">
        <f t="array" aca="1" ref="R23:S23" ca="1">_xlfn.STOCKHISTORY(B23,DATE(2016,12,30),DATE(2017,1,1),0,0)</f>
        <v>42734</v>
      </c>
      <c r="S23" s="265" vm="194">
        <f ca="1"/>
        <v>239.21</v>
      </c>
      <c r="T23" s="87">
        <f ca="1">S23*'Exchange Rates'!F5</f>
        <v>0.35774812340000001</v>
      </c>
      <c r="U23" s="107">
        <f t="shared" ca="1" si="0"/>
        <v>-6596655.3112974558</v>
      </c>
      <c r="V23" s="90" cm="1" vm="98">
        <f t="array" aca="1" ref="V23:W23" ca="1">_xlfn.STOCKHISTORY(B23,DATE(2017,12,29),DATE(2018,1,1),0,0)</f>
        <v>43098</v>
      </c>
      <c r="W23" s="274" vm="195">
        <f ca="1"/>
        <v>203.7</v>
      </c>
      <c r="X23" s="87">
        <v>0.33584833800000002</v>
      </c>
      <c r="Y23" s="107">
        <f t="shared" ca="1" si="1"/>
        <v>-1669957.7989782898</v>
      </c>
      <c r="Z23" s="90" vm="196">
        <v>43467</v>
      </c>
      <c r="AA23" s="274" vm="197">
        <v>191.78</v>
      </c>
      <c r="AB23" s="87">
        <v>0.27637032239999998</v>
      </c>
      <c r="AC23" s="108">
        <f t="shared" si="2"/>
        <v>-4535468.00595464</v>
      </c>
      <c r="AD23" s="90" cm="1" vm="141">
        <f t="array" aca="1" ref="AD23:AE23" ca="1">_xlfn.STOCKHISTORY(B23,DATE(2019,12,29),DATE(2020,1,1),0,0)</f>
        <v>43829</v>
      </c>
      <c r="AE23" s="274" vm="198">
        <f ca="1"/>
        <v>163</v>
      </c>
      <c r="AF23" s="87">
        <v>0.21766041999999999</v>
      </c>
      <c r="AG23" s="108">
        <f t="shared" si="4"/>
        <v>-4476895.8964380659</v>
      </c>
      <c r="AH23" s="30" vm="109">
        <v>44195</v>
      </c>
      <c r="AI23" s="274" vm="199">
        <v>117.8</v>
      </c>
      <c r="AJ23" s="87">
        <v>0.16467851</v>
      </c>
      <c r="AK23" s="108">
        <f t="shared" si="5"/>
        <v>-4040110.5395884793</v>
      </c>
    </row>
    <row r="24" spans="1:37">
      <c r="A24" s="78" t="str">
        <f>VLOOKUP(B24,Capitalizzazioni!$A$2:$B$100,2,FALSE)</f>
        <v>Product-based </v>
      </c>
      <c r="B24" s="230" t="e" vm="18">
        <v>#VALUE!</v>
      </c>
      <c r="C24" s="287" t="str" cm="1">
        <f t="array" ref="C24">_FV(B24,"Valuta")</f>
        <v>USD</v>
      </c>
      <c r="D24" s="78">
        <v>2014</v>
      </c>
      <c r="E24" s="135">
        <v>1441957</v>
      </c>
      <c r="F24" s="81"/>
      <c r="G24" s="81"/>
      <c r="H24" s="78"/>
      <c r="I24" s="81"/>
      <c r="J24" s="99" vm="92">
        <v>42004</v>
      </c>
      <c r="K24" s="225">
        <v>45.28</v>
      </c>
      <c r="L24" s="84">
        <v>45.28</v>
      </c>
      <c r="M24" s="124" t="s">
        <v>252</v>
      </c>
      <c r="N24" s="97" cm="1" vm="94">
        <f t="array" aca="1" ref="N24:O24" ca="1">_xlfn.STOCKHISTORY(B24,DATE(2015,12,31),DATE(2016,1,),0,0)</f>
        <v>42369</v>
      </c>
      <c r="O24" s="225" vm="200">
        <f ca="1"/>
        <v>43.23</v>
      </c>
      <c r="P24" s="84" vm="200">
        <f ca="1">IF(C24="USD",O24)</f>
        <v>43.23</v>
      </c>
      <c r="Q24" s="109">
        <f t="shared" ca="1" si="3"/>
        <v>-2956011.8500000061</v>
      </c>
      <c r="R24" s="100" cm="1" vm="96">
        <f t="array" aca="1" ref="R24:S24" ca="1">_xlfn.STOCKHISTORY(B24,DATE(2016,12,30),DATE(2017,1,2),0,0)</f>
        <v>42734</v>
      </c>
      <c r="S24" s="225" vm="201">
        <f ca="1"/>
        <v>52.46</v>
      </c>
      <c r="T24" s="86">
        <v>52.46</v>
      </c>
      <c r="U24" s="107">
        <f t="shared" ca="1" si="0"/>
        <v>13309263.110000005</v>
      </c>
      <c r="V24" s="100" cm="1" vm="98">
        <f t="array" aca="1" ref="V24:W24" ca="1">_xlfn.STOCKHISTORY(B24,DATE(2017,12,29),DATE(2018,1,1),0,0)</f>
        <v>43098</v>
      </c>
      <c r="W24" s="225" vm="202">
        <f ca="1"/>
        <v>58.99</v>
      </c>
      <c r="X24" s="86">
        <v>58.99</v>
      </c>
      <c r="Y24" s="107">
        <f t="shared" si="1"/>
        <v>9415979.2100000009</v>
      </c>
      <c r="Z24" s="90" cm="1" vm="100">
        <f t="array" aca="1" ref="Z24:AA24" ca="1">_xlfn.STOCKHISTORY(B24,DATE(2018,12,30),DATE(2019,1,1),0,0)</f>
        <v>43465</v>
      </c>
      <c r="AA24" s="225" vm="203">
        <f ca="1"/>
        <v>65.23</v>
      </c>
      <c r="AB24" s="87">
        <v>65.23</v>
      </c>
      <c r="AC24" s="108">
        <f t="shared" si="2"/>
        <v>8997811.6800000034</v>
      </c>
      <c r="AD24" s="90" cm="1" vm="102">
        <f t="array" aca="1" ref="AD24:AE24" ca="1">_xlfn.STOCKHISTORY(B24,DATE(2019,12,31),DATE(2020,1,1),0,0)</f>
        <v>43830</v>
      </c>
      <c r="AE24" s="225" vm="204">
        <f ca="1"/>
        <v>76.8</v>
      </c>
      <c r="AF24" s="87">
        <v>76.8</v>
      </c>
      <c r="AG24" s="108">
        <f t="shared" si="4"/>
        <v>16683442.489999991</v>
      </c>
      <c r="AH24" s="30" cm="1" vm="104">
        <f t="array" aca="1" ref="AH24:AI24" ca="1">_xlfn.STOCKHISTORY(B24,DATE(2020,12,31),DATE(2021,1,1),0,0)</f>
        <v>44196</v>
      </c>
      <c r="AI24" s="225" vm="205">
        <f ca="1"/>
        <v>78.06</v>
      </c>
      <c r="AJ24" s="87">
        <v>78.06</v>
      </c>
      <c r="AK24" s="108">
        <f t="shared" si="5"/>
        <v>1816865.8200000073</v>
      </c>
    </row>
    <row r="25" spans="1:37">
      <c r="A25" s="78" t="str">
        <f>VLOOKUP(B25,Capitalizzazioni!$A$2:$B$100,2,FALSE)</f>
        <v>Product-based </v>
      </c>
      <c r="B25" s="230" t="e" vm="19">
        <v>#VALUE!</v>
      </c>
      <c r="C25" s="287" t="str" cm="1">
        <f t="array" ref="C25">_FV(B25,"Valuta")</f>
        <v>USD</v>
      </c>
      <c r="D25" s="78">
        <v>2014</v>
      </c>
      <c r="E25" s="135">
        <v>2520105</v>
      </c>
      <c r="F25" s="81"/>
      <c r="G25" s="81"/>
      <c r="H25" s="81"/>
      <c r="I25" s="81"/>
      <c r="J25" s="99" vm="92">
        <v>42004</v>
      </c>
      <c r="K25" s="225">
        <v>62.81</v>
      </c>
      <c r="L25" s="84">
        <v>62.81</v>
      </c>
      <c r="M25" s="124" t="s">
        <v>252</v>
      </c>
      <c r="N25" s="97" cm="1" vm="94">
        <f t="array" aca="1" ref="N25:O25" ca="1">_xlfn.STOCKHISTORY(B25,DATE(2015,12,31),DATE(2016,1,),0,0)</f>
        <v>42369</v>
      </c>
      <c r="O25" s="225" vm="206">
        <f ca="1"/>
        <v>58.27</v>
      </c>
      <c r="P25" s="84" vm="206">
        <f ca="1">IF(C25="USD",O25)</f>
        <v>58.27</v>
      </c>
      <c r="Q25" s="109">
        <f t="shared" ca="1" si="3"/>
        <v>-11441276.699999997</v>
      </c>
      <c r="R25" s="90" cm="1" vm="96">
        <f t="array" aca="1" ref="R25:S25" ca="1">_xlfn.STOCKHISTORY(B25,DATE(2016,12,30),DATE(2017,1,1),0,0)</f>
        <v>42734</v>
      </c>
      <c r="S25" s="225" vm="207">
        <f ca="1"/>
        <v>62.96</v>
      </c>
      <c r="T25" s="87">
        <v>62.96</v>
      </c>
      <c r="U25" s="107">
        <f t="shared" ca="1" si="0"/>
        <v>11819292.449999994</v>
      </c>
      <c r="V25" s="90" cm="1" vm="98">
        <f t="array" aca="1" ref="V25:W25" ca="1">_xlfn.STOCKHISTORY(B25,DATE(2017,12,29),DATE(2018,1,1),0,0)</f>
        <v>43098</v>
      </c>
      <c r="W25" s="225" vm="208">
        <f ca="1"/>
        <v>73.569999999999993</v>
      </c>
      <c r="X25" s="87">
        <v>73.569999999999993</v>
      </c>
      <c r="Y25" s="107">
        <f t="shared" si="1"/>
        <v>26738314.049999982</v>
      </c>
      <c r="Z25" s="90" cm="1" vm="100">
        <f t="array" aca="1" ref="Z25:AA25" ca="1">_xlfn.STOCKHISTORY(B25,DATE(2018,12,30),DATE(2019,1,1),0,0)</f>
        <v>43465</v>
      </c>
      <c r="AA25" s="225" vm="209">
        <f ca="1"/>
        <v>74.739999999999995</v>
      </c>
      <c r="AB25" s="87">
        <v>74.739999999999995</v>
      </c>
      <c r="AC25" s="108">
        <f t="shared" si="2"/>
        <v>2948522.8500000043</v>
      </c>
      <c r="AD25" s="90" cm="1" vm="102">
        <f t="array" aca="1" ref="AD25:AE25" ca="1">_xlfn.STOCKHISTORY(B25,DATE(2019,12,31),DATE(2020,1,1),0,0)</f>
        <v>43830</v>
      </c>
      <c r="AE25" s="225" vm="210">
        <f ca="1"/>
        <v>94.51</v>
      </c>
      <c r="AF25" s="87">
        <v>94.51</v>
      </c>
      <c r="AG25" s="108">
        <f t="shared" si="4"/>
        <v>49822475.850000024</v>
      </c>
      <c r="AH25" s="30" cm="1" vm="104">
        <f t="array" aca="1" ref="AH25:AI25" ca="1">_xlfn.STOCKHISTORY(B25,DATE(2020,12,31),DATE(2021,1,1),0,0)</f>
        <v>44196</v>
      </c>
      <c r="AI25" s="225" vm="211">
        <f ca="1"/>
        <v>83.27</v>
      </c>
      <c r="AJ25" s="87">
        <v>83.27</v>
      </c>
      <c r="AK25" s="108">
        <f t="shared" si="5"/>
        <v>-28325980.200000022</v>
      </c>
    </row>
    <row r="26" spans="1:37" ht="16" customHeight="1">
      <c r="A26" s="78" t="str">
        <f>VLOOKUP(B26,Capitalizzazioni!$A$2:$B$100,2,FALSE)</f>
        <v>Product-based </v>
      </c>
      <c r="B26" s="230" t="e" vm="20">
        <v>#VALUE!</v>
      </c>
      <c r="C26" s="287" t="str" cm="1">
        <f t="array" ref="C26">_FV(B26,"Valuta")</f>
        <v>HKD</v>
      </c>
      <c r="D26" s="78">
        <v>2014</v>
      </c>
      <c r="E26" s="135">
        <v>21612002</v>
      </c>
      <c r="F26" s="81"/>
      <c r="G26" s="81"/>
      <c r="H26" s="78"/>
      <c r="I26" s="81"/>
      <c r="J26" s="99" vm="92">
        <v>42004</v>
      </c>
      <c r="K26" s="224">
        <v>10.194000000000001</v>
      </c>
      <c r="L26" s="84">
        <v>1.301090802</v>
      </c>
      <c r="M26" s="124" t="s">
        <v>252</v>
      </c>
      <c r="N26" s="97" cm="1" vm="94">
        <f t="array" aca="1" ref="N26:O26" ca="1">_xlfn.STOCKHISTORY(B26,DATE(2015,12,31),DATE(2016,1,),0,0)</f>
        <v>42369</v>
      </c>
      <c r="O26" s="224" vm="212">
        <f ca="1"/>
        <v>10.4077</v>
      </c>
      <c r="P26" s="84">
        <f ca="1">IF(C26="HKD",O26*'Exchange Rates'!$E$11,)</f>
        <v>1.3424892230000001</v>
      </c>
      <c r="Q26" s="109">
        <f t="shared" ca="1" si="3"/>
        <v>894702.7574488424</v>
      </c>
      <c r="R26" s="90" cm="1" vm="96">
        <f t="array" aca="1" ref="R26:S26" ca="1">_xlfn.STOCKHISTORY(B26,DATE(2016,12,30),DATE(2017,1,1),0,0)</f>
        <v>42734</v>
      </c>
      <c r="S26" s="224" vm="213">
        <f ca="1"/>
        <v>12.4755</v>
      </c>
      <c r="T26" s="87">
        <v>1.6071812384999999</v>
      </c>
      <c r="U26" s="107">
        <f t="shared" ca="1" si="0"/>
        <v>5720524.3683700282</v>
      </c>
      <c r="V26" s="90" cm="1" vm="98">
        <f t="array" aca="1" ref="V26:W26" ca="1">_xlfn.STOCKHISTORY(B26,DATE(2017,12,29),DATE(2018,1,1),0,0)</f>
        <v>43098</v>
      </c>
      <c r="W26" s="224" vm="214">
        <f ca="1"/>
        <v>20.25</v>
      </c>
      <c r="X26" s="87">
        <v>2.59862175</v>
      </c>
      <c r="Y26" s="107">
        <f t="shared" si="1"/>
        <v>21427014.317419022</v>
      </c>
      <c r="Z26" s="90" cm="1" vm="100">
        <f t="array" aca="1" ref="Z26:AA26" ca="1">_xlfn.STOCKHISTORY(B26,DATE(2018,12,30),DATE(2019,1,1),0,0)</f>
        <v>43465</v>
      </c>
      <c r="AA26" s="224" vm="215">
        <f ca="1"/>
        <v>17.16</v>
      </c>
      <c r="AB26" s="87">
        <v>2.1894444000000002</v>
      </c>
      <c r="AC26" s="108">
        <f t="shared" si="2"/>
        <v>-8843141.706554696</v>
      </c>
      <c r="AD26" s="90" cm="1" vm="102">
        <f t="array" aca="1" ref="AD26:AE26" ca="1">_xlfn.STOCKHISTORY(B26,DATE(2019,12,31),DATE(2020,1,1),0,0)</f>
        <v>43830</v>
      </c>
      <c r="AE26" s="224" vm="216">
        <f ca="1"/>
        <v>16.28</v>
      </c>
      <c r="AF26" s="87">
        <v>2.0778652399999999</v>
      </c>
      <c r="AG26" s="108">
        <f t="shared" si="4"/>
        <v>-2411449.0290783253</v>
      </c>
      <c r="AH26" s="30" cm="1" vm="104">
        <f t="array" aca="1" ref="AH26:AI26" ca="1">_xlfn.STOCKHISTORY(B26,DATE(2020,12,31),DATE(2021,1,1),0,0)</f>
        <v>44196</v>
      </c>
      <c r="AI26" s="224" vm="217">
        <f ca="1"/>
        <v>14.6</v>
      </c>
      <c r="AJ26" s="87">
        <v>1.8823633999999998</v>
      </c>
      <c r="AK26" s="108">
        <f t="shared" si="5"/>
        <v>-4225186.1570836836</v>
      </c>
    </row>
    <row r="27" spans="1:37">
      <c r="A27" s="78" t="str">
        <f>VLOOKUP(B27,Capitalizzazioni!$A$2:$B$100,2,FALSE)</f>
        <v>Product-based </v>
      </c>
      <c r="B27" s="230" t="e" vm="21">
        <v>#VALUE!</v>
      </c>
      <c r="C27" s="287" t="str" cm="1">
        <f t="array" ref="C27">_FV(B27,"Valuta")</f>
        <v>HKD</v>
      </c>
      <c r="D27" s="78">
        <v>2014</v>
      </c>
      <c r="E27" s="135">
        <v>10905645</v>
      </c>
      <c r="F27" s="81"/>
      <c r="G27" s="81"/>
      <c r="H27" s="78"/>
      <c r="I27" s="81"/>
      <c r="J27" s="99" vm="92">
        <v>42004</v>
      </c>
      <c r="K27" s="224">
        <v>21.9</v>
      </c>
      <c r="L27" s="84">
        <v>2.8241144999999994</v>
      </c>
      <c r="M27" s="124" t="s">
        <v>252</v>
      </c>
      <c r="N27" s="97" cm="1" vm="94">
        <f t="array" aca="1" ref="N27:O27" ca="1">_xlfn.STOCKHISTORY(B27,DATE(2015,12,31),DATE(2016,1,),0,0)</f>
        <v>42369</v>
      </c>
      <c r="O27" s="224" vm="218">
        <f ca="1"/>
        <v>15.08</v>
      </c>
      <c r="P27" s="84">
        <f ca="1">IF(C27="HKD",O27*'Exchange Rates'!$E$11,)</f>
        <v>1.9451691999999998</v>
      </c>
      <c r="Q27" s="109">
        <f t="shared" ca="1" si="3"/>
        <v>-9585465.416218495</v>
      </c>
      <c r="R27" s="90" cm="1" vm="96">
        <f t="array" aca="1" ref="R27:S27" ca="1">_xlfn.STOCKHISTORY(B27,DATE(2016,12,30),DATE(2017,1,1),0,0)</f>
        <v>42734</v>
      </c>
      <c r="S27" s="224" vm="219">
        <f ca="1"/>
        <v>12.32</v>
      </c>
      <c r="T27" s="87">
        <v>1.5871486400000001</v>
      </c>
      <c r="U27" s="107">
        <f t="shared" ca="1" si="0"/>
        <v>-3904445.1300611966</v>
      </c>
      <c r="V27" s="90" cm="1" vm="98">
        <f t="array" aca="1" ref="V27:W27" ca="1">_xlfn.STOCKHISTORY(B27,DATE(2017,12,29),DATE(2018,1,1),0,0)</f>
        <v>43098</v>
      </c>
      <c r="W27" s="224" vm="220">
        <f ca="1"/>
        <v>14.56</v>
      </c>
      <c r="X27" s="87">
        <v>1.86844112</v>
      </c>
      <c r="Y27" s="107">
        <f t="shared" si="1"/>
        <v>3067675.9280495984</v>
      </c>
      <c r="Z27" s="90" cm="1" vm="100">
        <f t="array" aca="1" ref="Z27:AA27" ca="1">_xlfn.STOCKHISTORY(B27,DATE(2018,12,30),DATE(2019,1,1),0,0)</f>
        <v>43465</v>
      </c>
      <c r="AA27" s="224" vm="221">
        <f ca="1"/>
        <v>15.06</v>
      </c>
      <c r="AB27" s="87">
        <v>1.9215054000000003</v>
      </c>
      <c r="AC27" s="108">
        <f t="shared" si="2"/>
        <v>578700.1998606032</v>
      </c>
      <c r="AD27" s="90" cm="1" vm="102">
        <f t="array" aca="1" ref="AD27:AE27" ca="1">_xlfn.STOCKHISTORY(B27,DATE(2019,12,31),DATE(2020,1,1),0,0)</f>
        <v>43830</v>
      </c>
      <c r="AE27" s="224" vm="222">
        <f ca="1"/>
        <v>10.94</v>
      </c>
      <c r="AF27" s="87">
        <v>1.39630502</v>
      </c>
      <c r="AG27" s="108">
        <f t="shared" si="4"/>
        <v>-5727648.8981451029</v>
      </c>
      <c r="AH27" s="30" cm="1" vm="104">
        <f t="array" aca="1" ref="AH27:AI27" ca="1">_xlfn.STOCKHISTORY(B27,DATE(2020,12,31),DATE(2021,1,1),0,0)</f>
        <v>44196</v>
      </c>
      <c r="AI27" s="224" vm="223">
        <f ca="1"/>
        <v>8.35</v>
      </c>
      <c r="AJ27" s="87">
        <v>1.07655715</v>
      </c>
      <c r="AK27" s="108">
        <f t="shared" si="5"/>
        <v>-3487056.7597261504</v>
      </c>
    </row>
    <row r="28" spans="1:37">
      <c r="A28" s="78" t="str">
        <f>VLOOKUP(B28,Capitalizzazioni!$A$2:$B$100,2,FALSE)</f>
        <v>Product-based </v>
      </c>
      <c r="B28" s="230" t="e" vm="22">
        <v>#VALUE!</v>
      </c>
      <c r="C28" s="287" t="str" cm="1">
        <f t="array" ref="C28">_FV(B28,"Valuta")</f>
        <v>HKD</v>
      </c>
      <c r="D28" s="78">
        <v>2014</v>
      </c>
      <c r="E28" s="135">
        <v>28916874</v>
      </c>
      <c r="F28" s="81"/>
      <c r="G28" s="81"/>
      <c r="H28" s="81"/>
      <c r="I28" s="81"/>
      <c r="J28" s="99" vm="92">
        <v>42004</v>
      </c>
      <c r="K28" s="224">
        <v>4.12</v>
      </c>
      <c r="L28" s="84">
        <v>0.53129459999999995</v>
      </c>
      <c r="M28" s="124" t="s">
        <v>252</v>
      </c>
      <c r="N28" s="97" cm="1" vm="94">
        <f t="array" aca="1" ref="N28:O28" ca="1">_xlfn.STOCKHISTORY(B28,DATE(2015,12,31),DATE(2016,1,),0,0)</f>
        <v>42369</v>
      </c>
      <c r="O28" s="224" vm="224">
        <f ca="1"/>
        <v>4.1852999999999998</v>
      </c>
      <c r="P28" s="84">
        <f ca="1">IF(C28="HKD",O28*'Exchange Rates'!$E$11,)</f>
        <v>0.53986184699999995</v>
      </c>
      <c r="Q28" s="109">
        <f t="shared" ca="1" si="3"/>
        <v>247738.002025878</v>
      </c>
      <c r="R28" s="90" cm="1" vm="96">
        <f t="array" aca="1" ref="R28:S28" ca="1">_xlfn.STOCKHISTORY(B28,DATE(2016,12,30),DATE(2017,1,1),0,0)</f>
        <v>42734</v>
      </c>
      <c r="S28" s="224" vm="225">
        <f ca="1"/>
        <v>2.6251000000000002</v>
      </c>
      <c r="T28" s="87">
        <v>0.33818375770000003</v>
      </c>
      <c r="U28" s="107">
        <f t="shared" ca="1" si="0"/>
        <v>-5831899.8968488462</v>
      </c>
      <c r="V28" s="90" cm="1" vm="98">
        <f t="array" aca="1" ref="V28:W28" ca="1">_xlfn.STOCKHISTORY(B28,DATE(2017,12,29),DATE(2018,1,1),0,0)</f>
        <v>43098</v>
      </c>
      <c r="W28" s="224" vm="226">
        <f ca="1"/>
        <v>2.0499999999999998</v>
      </c>
      <c r="X28" s="87">
        <v>0.26307034999999995</v>
      </c>
      <c r="Y28" s="107">
        <f t="shared" si="1"/>
        <v>-2172044.9461715319</v>
      </c>
      <c r="Z28" s="90" cm="1" vm="100">
        <f t="array" aca="1" ref="Z28:AA28" ca="1">_xlfn.STOCKHISTORY(B28,DATE(2018,12,30),DATE(2019,1,1),0,0)</f>
        <v>43465</v>
      </c>
      <c r="AA28" s="224" vm="227">
        <f ca="1"/>
        <v>1.78</v>
      </c>
      <c r="AB28" s="87">
        <v>0.22711020000000001</v>
      </c>
      <c r="AC28" s="108">
        <f t="shared" si="2"/>
        <v>-1039855.1265710983</v>
      </c>
      <c r="AD28" s="90" cm="1" vm="102">
        <f t="array" aca="1" ref="AD28:AE28" ca="1">_xlfn.STOCKHISTORY(B28,DATE(2019,12,31),DATE(2020,1,1),0,0)</f>
        <v>43830</v>
      </c>
      <c r="AE28" s="224" vm="228">
        <f ca="1"/>
        <v>1.67</v>
      </c>
      <c r="AF28" s="87">
        <v>0.21314710999999997</v>
      </c>
      <c r="AG28" s="108">
        <f t="shared" si="4"/>
        <v>-403768.91418066114</v>
      </c>
      <c r="AH28" s="30" cm="1" vm="104">
        <f t="array" aca="1" ref="AH28:AI28" ca="1">_xlfn.STOCKHISTORY(B28,DATE(2020,12,31),DATE(2021,1,1),0,0)</f>
        <v>44196</v>
      </c>
      <c r="AI28" s="224" vm="229">
        <f ca="1"/>
        <v>1.66</v>
      </c>
      <c r="AJ28" s="87">
        <v>0.21402213999999997</v>
      </c>
      <c r="AK28" s="108">
        <f t="shared" si="5"/>
        <v>25303.132256219968</v>
      </c>
    </row>
    <row r="29" spans="1:37" ht="16" customHeight="1">
      <c r="A29" s="78" t="str">
        <f>VLOOKUP(B29,Capitalizzazioni!$A$2:$B$100,2,FALSE)</f>
        <v>Product-based </v>
      </c>
      <c r="B29" s="230" t="e" vm="23">
        <v>#VALUE!</v>
      </c>
      <c r="C29" s="287" t="str" cm="1">
        <f t="array" ref="C29">_FV(B29,"Valuta")</f>
        <v>HKD</v>
      </c>
      <c r="D29" s="78">
        <v>2014</v>
      </c>
      <c r="E29" s="135">
        <v>13627828</v>
      </c>
      <c r="F29" s="81"/>
      <c r="G29" s="81"/>
      <c r="H29" s="81"/>
      <c r="I29" s="81"/>
      <c r="J29" s="99" vm="92">
        <v>42004</v>
      </c>
      <c r="K29" s="224">
        <v>4.22</v>
      </c>
      <c r="L29" s="84">
        <v>0.5441900999999999</v>
      </c>
      <c r="M29" s="124" t="s">
        <v>252</v>
      </c>
      <c r="N29" s="97" cm="1" vm="94">
        <f t="array" aca="1" ref="N29:O29" ca="1">_xlfn.STOCKHISTORY(B29,DATE(2015,12,31),DATE(2016,1,),0,0)</f>
        <v>42369</v>
      </c>
      <c r="O29" s="224" vm="230">
        <f ca="1"/>
        <v>2.36</v>
      </c>
      <c r="P29" s="84">
        <f ca="1">IF(C29="HKD",O29*'Exchange Rates'!$E$11,)</f>
        <v>0.30441639999999998</v>
      </c>
      <c r="Q29" s="109">
        <f t="shared" ca="1" si="3"/>
        <v>-3267594.742523599</v>
      </c>
      <c r="R29" s="90" cm="1" vm="96">
        <f t="array" aca="1" ref="R29:S29" ca="1">_xlfn.STOCKHISTORY(B29,DATE(2016,12,30),DATE(2017,1,1),0,0)</f>
        <v>42734</v>
      </c>
      <c r="S29" s="224" vm="231">
        <f ca="1"/>
        <v>2.0299999999999998</v>
      </c>
      <c r="T29" s="87">
        <v>0.26151880999999999</v>
      </c>
      <c r="U29" s="107">
        <f t="shared" ca="1" si="0"/>
        <v>-584600.97813451977</v>
      </c>
      <c r="V29" s="90" cm="1" vm="98">
        <f t="array" aca="1" ref="V29:W29" ca="1">_xlfn.STOCKHISTORY(B29,DATE(2017,12,29),DATE(2018,1,1),0,0)</f>
        <v>43098</v>
      </c>
      <c r="W29" s="224" vm="232">
        <f ca="1"/>
        <v>2.31</v>
      </c>
      <c r="X29" s="87">
        <v>0.29643536999999998</v>
      </c>
      <c r="Y29" s="107">
        <f t="shared" si="1"/>
        <v>475836.87403167982</v>
      </c>
      <c r="Z29" s="90" cm="1" vm="100">
        <f t="array" aca="1" ref="Z29:AA29" ca="1">_xlfn.STOCKHISTORY(B29,DATE(2018,12,30),DATE(2019,1,1),0,0)</f>
        <v>43465</v>
      </c>
      <c r="AA29" s="224" vm="233">
        <f ca="1"/>
        <v>1.84</v>
      </c>
      <c r="AB29" s="87">
        <v>0.23476560000000002</v>
      </c>
      <c r="AC29" s="108">
        <f t="shared" si="2"/>
        <v>-840425.01835955947</v>
      </c>
      <c r="AD29" s="90" cm="1" vm="102">
        <f t="array" aca="1" ref="AD29:AE29" ca="1">_xlfn.STOCKHISTORY(B29,DATE(2019,12,31),DATE(2020,1,1),0,0)</f>
        <v>43830</v>
      </c>
      <c r="AE29" s="224" vm="234">
        <f ca="1"/>
        <v>1.49</v>
      </c>
      <c r="AF29" s="87">
        <v>0.19017317</v>
      </c>
      <c r="AG29" s="108">
        <f t="shared" si="4"/>
        <v>-607697.96614204021</v>
      </c>
      <c r="AH29" s="30" cm="1" vm="104">
        <f t="array" aca="1" ref="AH29:AI29" ca="1">_xlfn.STOCKHISTORY(B29,DATE(2020,12,31),DATE(2021,1,1),0,0)</f>
        <v>44196</v>
      </c>
      <c r="AI29" s="224" vm="235">
        <f ca="1"/>
        <v>1</v>
      </c>
      <c r="AJ29" s="87">
        <v>0.12892899999999999</v>
      </c>
      <c r="AK29" s="108">
        <f t="shared" si="5"/>
        <v>-834625.01476276014</v>
      </c>
    </row>
    <row r="30" spans="1:37">
      <c r="A30" s="78" t="str">
        <f>VLOOKUP(B30,Capitalizzazioni!$A$2:$B$100,2,FALSE)</f>
        <v>Product-based </v>
      </c>
      <c r="B30" s="230" t="e" vm="24">
        <v>#VALUE!</v>
      </c>
      <c r="C30" s="287" t="str" cm="1">
        <f t="array" ref="C30">_FV(B30,"Valuta")</f>
        <v>USD</v>
      </c>
      <c r="D30" s="78">
        <v>2014</v>
      </c>
      <c r="E30" s="135">
        <v>948604</v>
      </c>
      <c r="F30" s="81"/>
      <c r="G30" s="81"/>
      <c r="H30" s="78"/>
      <c r="I30" s="81"/>
      <c r="J30" s="99" vm="92">
        <v>42004</v>
      </c>
      <c r="K30" s="225">
        <v>76.31</v>
      </c>
      <c r="L30" s="84">
        <v>76.31</v>
      </c>
      <c r="M30" s="124" t="s">
        <v>252</v>
      </c>
      <c r="N30" s="97" cm="1" vm="94">
        <f t="array" aca="1" ref="N30:O30" ca="1">_xlfn.STOCKHISTORY(B30,DATE(2015,12,31),DATE(2016,1,),0,0)</f>
        <v>42369</v>
      </c>
      <c r="O30" s="225" vm="236">
        <f ca="1"/>
        <v>68.229699999999994</v>
      </c>
      <c r="P30" s="84" vm="236">
        <f ca="1">IF(C30="USD",O30)</f>
        <v>68.229699999999994</v>
      </c>
      <c r="Q30" s="109">
        <f t="shared" ca="1" si="3"/>
        <v>-7665004.9012000076</v>
      </c>
      <c r="R30" s="90" cm="1" vm="96">
        <f t="array" aca="1" ref="R30:S30" ca="1">_xlfn.STOCKHISTORY(B30,DATE(2016,12,30),DATE(2017,1,1),0,0)</f>
        <v>42734</v>
      </c>
      <c r="S30" s="225" vm="237">
        <f ca="1"/>
        <v>83.8172</v>
      </c>
      <c r="T30" s="87">
        <v>83.8172</v>
      </c>
      <c r="U30" s="107">
        <f t="shared" ca="1" si="0"/>
        <v>14786364.850000005</v>
      </c>
      <c r="V30" s="90" cm="1" vm="98">
        <f t="array" aca="1" ref="V30:W30" ca="1">_xlfn.STOCKHISTORY(B30,DATE(2017,12,29),DATE(2018,1,1),0,0)</f>
        <v>43098</v>
      </c>
      <c r="W30" s="225" vm="238">
        <f ca="1"/>
        <v>93.134</v>
      </c>
      <c r="X30" s="87">
        <v>93.134</v>
      </c>
      <c r="Y30" s="107">
        <f t="shared" si="1"/>
        <v>8837953.747200001</v>
      </c>
      <c r="Z30" s="90" cm="1" vm="100">
        <f t="array" aca="1" ref="Z30:AA30" ca="1">_xlfn.STOCKHISTORY(B30,DATE(2018,12,30),DATE(2019,1,1),0,0)</f>
        <v>43465</v>
      </c>
      <c r="AA30" s="225" vm="239">
        <f ca="1"/>
        <v>93.848799999999997</v>
      </c>
      <c r="AB30" s="87">
        <v>93.848799999999997</v>
      </c>
      <c r="AC30" s="108">
        <f t="shared" si="2"/>
        <v>678062.13919999695</v>
      </c>
      <c r="AD30" s="90" cm="1" vm="102">
        <f t="array" aca="1" ref="AD30:AE30" ca="1">_xlfn.STOCKHISTORY(B30,DATE(2019,12,31),DATE(2020,1,1),0,0)</f>
        <v>43830</v>
      </c>
      <c r="AE30" s="225" vm="240">
        <f ca="1"/>
        <v>110.4999</v>
      </c>
      <c r="AF30" s="87">
        <v>110.4999</v>
      </c>
      <c r="AG30" s="108">
        <f t="shared" si="4"/>
        <v>15795300.0644</v>
      </c>
      <c r="AH30" s="30" cm="1" vm="104">
        <f t="array" aca="1" ref="AH30:AI30" ca="1">_xlfn.STOCKHISTORY(B30,DATE(2020,12,31),DATE(2021,1,1),0,0)</f>
        <v>44196</v>
      </c>
      <c r="AI30" s="225" vm="241">
        <f ca="1"/>
        <v>103.3017</v>
      </c>
      <c r="AJ30" s="87">
        <v>103.3017</v>
      </c>
      <c r="AK30" s="108">
        <f t="shared" si="5"/>
        <v>-6828241.3127999995</v>
      </c>
    </row>
    <row r="31" spans="1:37">
      <c r="A31" s="78" t="str">
        <f>VLOOKUP(B31,Capitalizzazioni!$A$2:$B$100,2,FALSE)</f>
        <v>Product-based </v>
      </c>
      <c r="B31" s="230" t="e" vm="25">
        <v>#VALUE!</v>
      </c>
      <c r="C31" s="287" t="str" cm="1">
        <f t="array" ref="C31">_FV(B31,"Valuta")</f>
        <v>USD</v>
      </c>
      <c r="D31" s="78">
        <v>2014</v>
      </c>
      <c r="E31" s="135">
        <v>2823069</v>
      </c>
      <c r="F31" s="81"/>
      <c r="G31" s="81"/>
      <c r="H31" s="78"/>
      <c r="I31" s="81"/>
      <c r="J31" s="99" vm="92">
        <v>42004</v>
      </c>
      <c r="K31" s="225">
        <v>40.33</v>
      </c>
      <c r="L31" s="84">
        <v>40.33</v>
      </c>
      <c r="M31" s="124" t="s">
        <v>252</v>
      </c>
      <c r="N31" s="97" cm="1" vm="94">
        <f t="array" aca="1" ref="N31:O31" ca="1">_xlfn.STOCKHISTORY(B31,DATE(2015,12,31),DATE(2016,1,),0,0)</f>
        <v>42369</v>
      </c>
      <c r="O31" s="225" vm="242">
        <f ca="1"/>
        <v>31.73</v>
      </c>
      <c r="P31" s="84" vm="242">
        <f ca="1">IF(C31="USD",O31)</f>
        <v>31.73</v>
      </c>
      <c r="Q31" s="109">
        <f t="shared" ca="1" si="3"/>
        <v>-24278393.399999995</v>
      </c>
      <c r="R31" s="90" cm="1" vm="96">
        <f t="array" aca="1" ref="R31:S31" ca="1">_xlfn.STOCKHISTORY(B31,DATE(2016,12,30),DATE(2017,1,1),0,0)</f>
        <v>42734</v>
      </c>
      <c r="S31" s="225" vm="243">
        <f ca="1"/>
        <v>30.97</v>
      </c>
      <c r="T31" s="87">
        <v>30.97</v>
      </c>
      <c r="U31" s="107">
        <f t="shared" ca="1" si="0"/>
        <v>-2145532.4400000046</v>
      </c>
      <c r="V31" s="90" cm="1" vm="98">
        <f t="array" aca="1" ref="V31:W31" ca="1">_xlfn.STOCKHISTORY(B31,DATE(2017,12,29),DATE(2018,1,1),0,0)</f>
        <v>43098</v>
      </c>
      <c r="W31" s="225" vm="244">
        <f ca="1"/>
        <v>30.62</v>
      </c>
      <c r="X31" s="87">
        <v>30.62</v>
      </c>
      <c r="Y31" s="107">
        <f t="shared" si="1"/>
        <v>-988074.14999999397</v>
      </c>
      <c r="Z31" s="90" cm="1" vm="100">
        <f t="array" aca="1" ref="Z31:AA31" ca="1">_xlfn.STOCKHISTORY(B31,DATE(2018,12,30),DATE(2019,1,1),0,0)</f>
        <v>43465</v>
      </c>
      <c r="AA31" s="225" vm="245">
        <f ca="1"/>
        <v>37.549999999999997</v>
      </c>
      <c r="AB31" s="87">
        <v>37.549999999999997</v>
      </c>
      <c r="AC31" s="108">
        <f t="shared" si="2"/>
        <v>19563868.169999991</v>
      </c>
      <c r="AD31" s="90" cm="1" vm="102">
        <f t="array" aca="1" ref="AD31:AE31" ca="1">_xlfn.STOCKHISTORY(B31,DATE(2019,12,31),DATE(2020,1,1),0,0)</f>
        <v>43830</v>
      </c>
      <c r="AE31" s="225" vm="246">
        <f ca="1"/>
        <v>48.6</v>
      </c>
      <c r="AF31" s="87">
        <v>48.6</v>
      </c>
      <c r="AG31" s="108">
        <f t="shared" si="4"/>
        <v>31194912.45000001</v>
      </c>
      <c r="AH31" s="30" cm="1" vm="104">
        <f t="array" aca="1" ref="AH31:AI31" ca="1">_xlfn.STOCKHISTORY(B31,DATE(2020,12,31),DATE(2021,1,1),0,0)</f>
        <v>44196</v>
      </c>
      <c r="AI31" s="225" vm="247">
        <f ca="1"/>
        <v>30.61</v>
      </c>
      <c r="AJ31" s="87">
        <v>30.61</v>
      </c>
      <c r="AK31" s="108">
        <f t="shared" si="5"/>
        <v>-50787011.310000002</v>
      </c>
    </row>
    <row r="32" spans="1:37" ht="16" customHeight="1">
      <c r="A32" s="78" t="str">
        <f>VLOOKUP(B32,Capitalizzazioni!$A$2:$B$100,2,FALSE)</f>
        <v>Conduct-based</v>
      </c>
      <c r="B32" s="231" t="e" vm="26">
        <v>#VALUE!</v>
      </c>
      <c r="C32" s="287" t="str" cm="1">
        <f t="array" ref="C32">_FV(B32,"Valuta")</f>
        <v>USD</v>
      </c>
      <c r="D32" s="78">
        <v>2014</v>
      </c>
      <c r="E32" s="135">
        <v>3335995</v>
      </c>
      <c r="F32" s="81"/>
      <c r="G32" s="81"/>
      <c r="H32" s="81"/>
      <c r="I32" s="81"/>
      <c r="J32" s="99" vm="92">
        <v>42004</v>
      </c>
      <c r="K32" s="225">
        <v>12.22</v>
      </c>
      <c r="L32" s="84">
        <v>12.22</v>
      </c>
      <c r="M32" s="124" t="s">
        <v>252</v>
      </c>
      <c r="N32" s="97" cm="1" vm="135">
        <f t="array" aca="1" ref="N32:O32" ca="1">_xlfn.STOCKHISTORY(B32,DATE(2015,12,30),DATE(2016,1,),0,0)</f>
        <v>42368</v>
      </c>
      <c r="O32" s="225" vm="248">
        <f ca="1"/>
        <v>8.42</v>
      </c>
      <c r="P32" s="84" vm="248">
        <f ca="1">IF(C32="USD",O32)</f>
        <v>8.42</v>
      </c>
      <c r="Q32" s="109">
        <f t="shared" ca="1" si="3"/>
        <v>-12676781.000000002</v>
      </c>
      <c r="R32" s="90" cm="1" vm="249">
        <f t="array" aca="1" ref="R32:S32" ca="1">_xlfn.STOCKHISTORY(B32,DATE(2016,12,29),DATE(2017,1,1),0,0)</f>
        <v>42733</v>
      </c>
      <c r="S32" s="225" vm="250">
        <f ca="1"/>
        <v>8.9</v>
      </c>
      <c r="T32" s="87">
        <v>8.9</v>
      </c>
      <c r="U32" s="107">
        <f t="shared" ca="1" si="0"/>
        <v>1601277.6000000015</v>
      </c>
      <c r="V32" s="90" cm="1" vm="98">
        <f t="array" aca="1" ref="V32:W32" ca="1">_xlfn.STOCKHISTORY(B32,DATE(2017,12,29),DATE(2018,1,1),0,0)</f>
        <v>43098</v>
      </c>
      <c r="W32" s="225" vm="251">
        <f ca="1"/>
        <v>11.72</v>
      </c>
      <c r="X32" s="87">
        <v>11.72</v>
      </c>
      <c r="Y32" s="107">
        <f t="shared" si="1"/>
        <v>9407505.9000000004</v>
      </c>
      <c r="Z32" s="90" cm="1" vm="100">
        <f t="array" aca="1" ref="Z32:AA32" ca="1">_xlfn.STOCKHISTORY(B32,DATE(2018,12,30),DATE(2019,1,1),0,0)</f>
        <v>43465</v>
      </c>
      <c r="AA32" s="225" vm="252">
        <f ca="1"/>
        <v>7.2</v>
      </c>
      <c r="AB32" s="87">
        <v>7.2</v>
      </c>
      <c r="AC32" s="108">
        <f t="shared" si="2"/>
        <v>-15078697.400000002</v>
      </c>
      <c r="AD32" s="90" cm="1" vm="102">
        <f t="array" aca="1" ref="AD32:AE32" ca="1">_xlfn.STOCKHISTORY(B32,DATE(2019,12,31),DATE(2020,1,1),0,0)</f>
        <v>43830</v>
      </c>
      <c r="AE32" s="225" vm="253">
        <f ca="1"/>
        <v>7.4</v>
      </c>
      <c r="AF32" s="87">
        <v>7.4</v>
      </c>
      <c r="AG32" s="108">
        <f t="shared" si="4"/>
        <v>667199.00000000058</v>
      </c>
      <c r="AH32" s="30" cm="1" vm="104">
        <f t="array" aca="1" ref="AH32:AI32" ca="1">_xlfn.STOCKHISTORY(B32,DATE(2020,12,31),DATE(2021,1,1),0,0)</f>
        <v>44196</v>
      </c>
      <c r="AI32" s="225" vm="254">
        <f ca="1"/>
        <v>5.71</v>
      </c>
      <c r="AJ32" s="87">
        <v>5.71</v>
      </c>
      <c r="AK32" s="108">
        <f t="shared" si="5"/>
        <v>-5637831.5500000017</v>
      </c>
    </row>
    <row r="33" spans="1:37">
      <c r="A33" s="78" t="str">
        <f>VLOOKUP(B33,Capitalizzazioni!$A$2:$B$100,2,FALSE)</f>
        <v>Product-based </v>
      </c>
      <c r="B33" s="230" t="e" vm="27">
        <v>#VALUE!</v>
      </c>
      <c r="C33" s="287" t="str" cm="1">
        <f t="array" ref="C33">_FV(B33,"Valuta")</f>
        <v>USD</v>
      </c>
      <c r="D33" s="78">
        <v>2014</v>
      </c>
      <c r="E33" s="135">
        <v>279370</v>
      </c>
      <c r="F33" s="81"/>
      <c r="G33" s="81"/>
      <c r="H33" s="81"/>
      <c r="I33" s="81"/>
      <c r="J33" s="99" vm="92">
        <v>42004</v>
      </c>
      <c r="K33" s="225">
        <v>67.91</v>
      </c>
      <c r="L33" s="84">
        <v>67.91</v>
      </c>
      <c r="M33" s="124" t="s">
        <v>252</v>
      </c>
      <c r="N33" s="97" cm="1" vm="94">
        <f t="array" aca="1" ref="N33:O33" ca="1">_xlfn.STOCKHISTORY(B33,DATE(2015,12,31),DATE(2016,1,),0,0)</f>
        <v>42369</v>
      </c>
      <c r="O33" s="225" vm="255">
        <f ca="1"/>
        <v>68</v>
      </c>
      <c r="P33" s="84" vm="255">
        <f ca="1">IF(C33="USD",O33)</f>
        <v>68</v>
      </c>
      <c r="Q33" s="109">
        <f t="shared" ca="1" si="3"/>
        <v>25143.300000000952</v>
      </c>
      <c r="R33" s="90" cm="1" vm="96">
        <f t="array" aca="1" ref="R33:S33" ca="1">_xlfn.STOCKHISTORY(B33,DATE(2016,12,30),DATE(2017,1,1),0,0)</f>
        <v>42734</v>
      </c>
      <c r="S33" s="225" vm="256">
        <f ca="1"/>
        <v>80.55</v>
      </c>
      <c r="T33" s="87">
        <v>80.55</v>
      </c>
      <c r="U33" s="107">
        <f t="shared" ca="1" si="0"/>
        <v>3506093.4999999991</v>
      </c>
      <c r="V33" s="90" cm="1" vm="98">
        <f t="array" aca="1" ref="V33:W33" ca="1">_xlfn.STOCKHISTORY(B33,DATE(2017,12,29),DATE(2018,1,1),0,0)</f>
        <v>43098</v>
      </c>
      <c r="W33" s="225" vm="257">
        <f ca="1"/>
        <v>91.36</v>
      </c>
      <c r="X33" s="87">
        <v>91.36</v>
      </c>
      <c r="Y33" s="107">
        <f t="shared" si="1"/>
        <v>3019989.7000000007</v>
      </c>
      <c r="Z33" s="90" cm="1" vm="100">
        <f t="array" aca="1" ref="Z33:AA33" ca="1">_xlfn.STOCKHISTORY(B33,DATE(2018,12,30),DATE(2019,1,1),0,0)</f>
        <v>43465</v>
      </c>
      <c r="AA33" s="225" vm="258">
        <f ca="1"/>
        <v>93.06</v>
      </c>
      <c r="AB33" s="87">
        <v>93.06</v>
      </c>
      <c r="AC33" s="108">
        <f t="shared" si="2"/>
        <v>474929.00000000081</v>
      </c>
      <c r="AD33" s="90" cm="1" vm="102">
        <f t="array" aca="1" ref="AD33:AE33" ca="1">_xlfn.STOCKHISTORY(B33,DATE(2019,12,31),DATE(2020,1,1),0,0)</f>
        <v>43830</v>
      </c>
      <c r="AE33" s="225" vm="259">
        <f ca="1"/>
        <v>106.8</v>
      </c>
      <c r="AF33" s="87">
        <v>106.8</v>
      </c>
      <c r="AG33" s="108">
        <f t="shared" si="4"/>
        <v>3838543.7999999984</v>
      </c>
      <c r="AH33" s="30" cm="1" vm="104">
        <f t="array" aca="1" ref="AH33:AI33" ca="1">_xlfn.STOCKHISTORY(B33,DATE(2020,12,31),DATE(2021,1,1),0,0)</f>
        <v>44196</v>
      </c>
      <c r="AI33" s="225" vm="260">
        <f ca="1"/>
        <v>96.03</v>
      </c>
      <c r="AJ33" s="87">
        <v>96.03</v>
      </c>
      <c r="AK33" s="108">
        <f t="shared" si="5"/>
        <v>-3008814.899999999</v>
      </c>
    </row>
    <row r="34" spans="1:37">
      <c r="A34" s="78" t="str">
        <f>VLOOKUP(B34,Capitalizzazioni!$A$2:$B$100,2,FALSE)</f>
        <v>Conduct-based</v>
      </c>
      <c r="B34" s="231" t="e" vm="28">
        <v>#VALUE!</v>
      </c>
      <c r="C34" s="287" t="str" cm="1">
        <f t="array" ref="C34">_FV(B34,"Valuta")</f>
        <v>USD</v>
      </c>
      <c r="D34" s="78">
        <v>2014</v>
      </c>
      <c r="E34" s="135">
        <v>43597068</v>
      </c>
      <c r="F34" s="81"/>
      <c r="G34" s="81"/>
      <c r="H34" s="78"/>
      <c r="I34" s="81"/>
      <c r="J34" s="99" vm="92">
        <v>42004</v>
      </c>
      <c r="K34" s="225">
        <v>1.4999999999999999E-2</v>
      </c>
      <c r="L34" s="84">
        <f>K34</f>
        <v>1.4999999999999999E-2</v>
      </c>
      <c r="M34" s="124" t="s">
        <v>252</v>
      </c>
      <c r="N34" s="97" cm="1" vm="94">
        <f t="array" aca="1" ref="N34:O34" ca="1">_xlfn.STOCKHISTORY(B34,DATE(2015,12,31),DATE(2016,1,),0,0)</f>
        <v>42369</v>
      </c>
      <c r="O34" s="225" vm="261">
        <f ca="1"/>
        <v>2.9999999999999997E-4</v>
      </c>
      <c r="P34" s="84" vm="261">
        <f ca="1">IF(C34="USD",O34)</f>
        <v>2.9999999999999997E-4</v>
      </c>
      <c r="Q34" s="109">
        <f t="shared" ca="1" si="3"/>
        <v>-640876.8996</v>
      </c>
      <c r="R34" s="90" cm="1" vm="96">
        <f t="array" aca="1" ref="R34:S34" ca="1">_xlfn.STOCKHISTORY(B34,DATE(2016,12,30),DATE(2017,1,1),0,0)</f>
        <v>42734</v>
      </c>
      <c r="S34" s="225" vm="262">
        <f ca="1"/>
        <v>4.0000000000000002E-4</v>
      </c>
      <c r="T34" s="87">
        <v>4.0000000000000002E-4</v>
      </c>
      <c r="U34" s="107">
        <f t="shared" ca="1" si="0"/>
        <v>4359.7068000000017</v>
      </c>
      <c r="V34" s="90" cm="1" vm="98">
        <f t="array" aca="1" ref="V34:W34" ca="1">_xlfn.STOCKHISTORY(B34,DATE(2017,12,29),DATE(2018,1,1),0,0)</f>
        <v>43098</v>
      </c>
      <c r="W34" s="225" vm="263">
        <f ca="1"/>
        <v>2.0000000000000001E-4</v>
      </c>
      <c r="X34" s="87">
        <v>2.0000000000000001E-4</v>
      </c>
      <c r="Y34" s="107">
        <f t="shared" si="1"/>
        <v>-8719.4135999999999</v>
      </c>
      <c r="Z34" s="90" vm="139">
        <v>43462</v>
      </c>
      <c r="AA34" s="225" vm="261">
        <v>2.9999999999999997E-4</v>
      </c>
      <c r="AB34" s="87">
        <v>2.9999999999999997E-4</v>
      </c>
      <c r="AC34" s="108">
        <f t="shared" si="2"/>
        <v>4359.7067999999981</v>
      </c>
      <c r="AD34" s="90" cm="1" vm="102">
        <f t="array" aca="1" ref="AD34:AE34" ca="1">_xlfn.STOCKHISTORY(B34,DATE(2019,12,31),DATE(2020,1,1),0,0)</f>
        <v>43830</v>
      </c>
      <c r="AE34" s="225" vm="264">
        <f ca="1"/>
        <v>1E-4</v>
      </c>
      <c r="AF34" s="87">
        <v>1E-4</v>
      </c>
      <c r="AG34" s="108">
        <f t="shared" si="4"/>
        <v>-8719.4135999999999</v>
      </c>
      <c r="AH34" s="30" cm="1" vm="104">
        <f t="array" aca="1" ref="AH34:AI34" ca="1">_xlfn.STOCKHISTORY(B34,DATE(2020,12,31),DATE(2021,1,1),0,0)</f>
        <v>44196</v>
      </c>
      <c r="AI34" s="225" vm="265">
        <f ca="1"/>
        <v>8.0000000000000004E-4</v>
      </c>
      <c r="AJ34" s="87">
        <v>8.0000000000000004E-4</v>
      </c>
      <c r="AK34" s="108">
        <f t="shared" si="5"/>
        <v>30517.9476</v>
      </c>
    </row>
    <row r="35" spans="1:37">
      <c r="A35" s="78" t="str">
        <f>VLOOKUP(B35,Capitalizzazioni!$A$2:$B$100,2,FALSE)</f>
        <v>Product-based </v>
      </c>
      <c r="B35" s="230" t="e" vm="29">
        <v>#VALUE!</v>
      </c>
      <c r="C35" s="287" t="str" cm="1">
        <f t="array" ref="C35">_FV(B35,"Valuta")</f>
        <v>PLN</v>
      </c>
      <c r="D35" s="78">
        <v>2014</v>
      </c>
      <c r="E35" s="135">
        <v>210525</v>
      </c>
      <c r="F35" s="81"/>
      <c r="G35" s="81"/>
      <c r="H35" s="81"/>
      <c r="I35" s="81"/>
      <c r="J35" s="103" vm="134">
        <v>42003</v>
      </c>
      <c r="K35" s="228">
        <v>96.46</v>
      </c>
      <c r="L35" s="84">
        <v>30.641001299999999</v>
      </c>
      <c r="M35" s="124" t="s">
        <v>252</v>
      </c>
      <c r="N35" s="97" cm="1" vm="135">
        <f t="array" aca="1" ref="N35:O35" ca="1">_xlfn.STOCKHISTORY(B35,DATE(2015,12,30),DATE(2016,1,),0,0)</f>
        <v>42368</v>
      </c>
      <c r="O35" s="228" vm="266">
        <f ca="1"/>
        <v>33.49</v>
      </c>
      <c r="P35" s="84">
        <f ca="1">O35*'Exchange Rates'!E18</f>
        <v>8.88754271</v>
      </c>
      <c r="Q35" s="109">
        <f t="shared" ca="1" si="3"/>
        <v>-4579646.8696597498</v>
      </c>
      <c r="R35" s="90" cm="1" vm="96">
        <f t="array" aca="1" ref="R35:S35" ca="1">_xlfn.STOCKHISTORY(B35,DATE(2016,12,30),DATE(2017,1,1),0,0)</f>
        <v>42734</v>
      </c>
      <c r="S35" s="228" vm="267">
        <f ca="1"/>
        <v>69.790000000000006</v>
      </c>
      <c r="T35" s="87">
        <v>17.703559510000002</v>
      </c>
      <c r="U35" s="107">
        <f t="shared" ca="1" si="0"/>
        <v>1855991.9368200004</v>
      </c>
      <c r="V35" s="90" vm="98">
        <v>43098</v>
      </c>
      <c r="W35" s="228" vm="268">
        <v>66.989999999999995</v>
      </c>
      <c r="X35" s="87">
        <v>17.78993139</v>
      </c>
      <c r="Y35" s="107">
        <f t="shared" si="1"/>
        <v>18183.440036999571</v>
      </c>
      <c r="Z35" s="90" vm="139">
        <v>43462</v>
      </c>
      <c r="AA35" s="228" vm="269">
        <v>51.3</v>
      </c>
      <c r="AB35" s="87">
        <v>14.223899699999999</v>
      </c>
      <c r="AC35" s="108">
        <f t="shared" si="2"/>
        <v>-750738.82153725019</v>
      </c>
      <c r="AD35" s="90" vm="141">
        <v>43829</v>
      </c>
      <c r="AE35" s="228" vm="270">
        <v>34.85</v>
      </c>
      <c r="AF35" s="87">
        <v>9.0811084500000003</v>
      </c>
      <c r="AG35" s="108">
        <f t="shared" si="4"/>
        <v>-1082686.1279062496</v>
      </c>
      <c r="AH35" s="30" vm="109">
        <v>44195</v>
      </c>
      <c r="AI35" s="228" vm="271">
        <v>19.2</v>
      </c>
      <c r="AJ35" s="87">
        <v>4.9355711999999992</v>
      </c>
      <c r="AK35" s="108">
        <f t="shared" si="5"/>
        <v>-872739.22955625027</v>
      </c>
    </row>
    <row r="36" spans="1:37">
      <c r="A36" s="78" t="str">
        <f>VLOOKUP(B36,Capitalizzazioni!$A$2:$B$100,2,FALSE)</f>
        <v>Product-based </v>
      </c>
      <c r="B36" s="230" t="e" vm="30">
        <v>#VALUE!</v>
      </c>
      <c r="C36" s="287" t="str" cm="1">
        <f t="array" ref="C36">_FV(B36,"Valuta")</f>
        <v>AUD</v>
      </c>
      <c r="D36" s="78">
        <v>2014</v>
      </c>
      <c r="E36" s="135">
        <v>1432175</v>
      </c>
      <c r="F36" s="81"/>
      <c r="G36" s="81"/>
      <c r="H36" s="81"/>
      <c r="I36" s="81"/>
      <c r="J36" s="99" vm="92">
        <v>42004</v>
      </c>
      <c r="K36" s="239">
        <v>2.36</v>
      </c>
      <c r="L36" s="84">
        <v>2.1306386799999997</v>
      </c>
      <c r="M36" s="124" t="s">
        <v>252</v>
      </c>
      <c r="N36" s="97" cm="1" vm="94">
        <f t="array" aca="1" ref="N36:O36" ca="1">_xlfn.STOCKHISTORY(B36,DATE(2015,12,31),DATE(2016,1,),0,0)</f>
        <v>42369</v>
      </c>
      <c r="O36" s="239" vm="272">
        <f ca="1"/>
        <v>1.845</v>
      </c>
      <c r="P36" s="84">
        <f ca="1">O36*'Exchange Rates'!E2</f>
        <v>1.38766878</v>
      </c>
      <c r="Q36" s="109">
        <f t="shared" ca="1" si="3"/>
        <v>-1064062.9165324995</v>
      </c>
      <c r="R36" s="90" cm="1" vm="96">
        <f t="array" aca="1" ref="R36:S36" ca="1">_xlfn.STOCKHISTORY(B36,DATE(2016,12,30),DATE(2017,1,1),0,0)</f>
        <v>42734</v>
      </c>
      <c r="S36" s="239" vm="273">
        <f ca="1"/>
        <v>1.655</v>
      </c>
      <c r="T36" s="87">
        <v>1.23076392</v>
      </c>
      <c r="U36" s="107">
        <f t="shared" ca="1" si="0"/>
        <v>-224715.21787050006</v>
      </c>
      <c r="V36" s="90" cm="1" vm="98">
        <f t="array" aca="1" ref="V36:W36" ca="1">_xlfn.STOCKHISTORY(B36,DATE(2017,12,29),DATE(2018,1,1),0,0)</f>
        <v>43098</v>
      </c>
      <c r="W36" s="239" vm="274">
        <f ca="1"/>
        <v>2.5</v>
      </c>
      <c r="X36" s="87">
        <v>1.9170750000000001</v>
      </c>
      <c r="Y36" s="107">
        <f t="shared" si="1"/>
        <v>982917.57099900011</v>
      </c>
      <c r="Z36" s="90" cm="1" vm="100">
        <f t="array" aca="1" ref="Z36:AA36" ca="1">_xlfn.STOCKHISTORY(B36,DATE(2018,12,30),DATE(2019,1,1),0,0)</f>
        <v>43465</v>
      </c>
      <c r="AA36" s="239" vm="275">
        <f ca="1"/>
        <v>3.41</v>
      </c>
      <c r="AB36" s="87">
        <v>2.5488590599999998</v>
      </c>
      <c r="AC36" s="108">
        <f t="shared" si="2"/>
        <v>904825.33613049961</v>
      </c>
      <c r="AD36" s="90" cm="1" vm="102">
        <f t="array" aca="1" ref="AD36:AE36" ca="1">_xlfn.STOCKHISTORY(B36,DATE(2019,12,31),DATE(2020,1,1),0,0)</f>
        <v>43830</v>
      </c>
      <c r="AE36" s="239" vm="276">
        <f ca="1"/>
        <v>2.06</v>
      </c>
      <c r="AF36" s="87">
        <v>1.4324374800000002</v>
      </c>
      <c r="AG36" s="108">
        <f t="shared" si="4"/>
        <v>-1598911.0763364995</v>
      </c>
      <c r="AH36" s="30" cm="1" vm="104">
        <f t="array" aca="1" ref="AH36:AI36" ca="1">_xlfn.STOCKHISTORY(B36,DATE(2020,12,31),DATE(2021,1,1),0,0)</f>
        <v>44196</v>
      </c>
      <c r="AI36" s="239" vm="277">
        <f ca="1"/>
        <v>1.415</v>
      </c>
      <c r="AJ36" s="87">
        <v>0.97796734499999993</v>
      </c>
      <c r="AK36" s="108">
        <f t="shared" si="5"/>
        <v>-650880.76559362537</v>
      </c>
    </row>
    <row r="37" spans="1:37">
      <c r="A37" s="78" t="str">
        <f>VLOOKUP(B37,Capitalizzazioni!$A$2:$B$100,2,FALSE)</f>
        <v>Product-based </v>
      </c>
      <c r="B37" s="230" t="e" vm="31">
        <v>#VALUE!</v>
      </c>
      <c r="C37" s="287" t="str" cm="1">
        <f t="array" ref="C37">_FV(B37,"Valuta")</f>
        <v>PLN</v>
      </c>
      <c r="D37" s="78">
        <v>2014</v>
      </c>
      <c r="E37" s="135">
        <v>1267255</v>
      </c>
      <c r="F37" s="81"/>
      <c r="G37" s="81"/>
      <c r="H37" s="81"/>
      <c r="I37" s="81"/>
      <c r="J37" s="103" vm="134">
        <v>42003</v>
      </c>
      <c r="K37" s="228">
        <v>11.89</v>
      </c>
      <c r="L37" s="84">
        <v>3.7769179500000005</v>
      </c>
      <c r="M37" s="124" t="s">
        <v>252</v>
      </c>
      <c r="N37" s="97" cm="1" vm="135">
        <f t="array" aca="1" ref="N37:O37" ca="1">_xlfn.STOCKHISTORY(B37,DATE(2015,12,30),DATE(2016,1,),0,0)</f>
        <v>42368</v>
      </c>
      <c r="O37" s="228" vm="278">
        <f ca="1"/>
        <v>12.99</v>
      </c>
      <c r="P37" s="84">
        <f ca="1">O37*'Exchange Rates'!E18</f>
        <v>3.4472732099999996</v>
      </c>
      <c r="Q37" s="109">
        <f t="shared" ca="1" si="3"/>
        <v>-417743.94498870114</v>
      </c>
      <c r="R37" s="90" cm="1" vm="96">
        <f t="array" aca="1" ref="R37:S37" ca="1">_xlfn.STOCKHISTORY(B37,DATE(2016,12,30),DATE(2017,1,1),0,0)</f>
        <v>42734</v>
      </c>
      <c r="S37" s="228" vm="279">
        <f ca="1"/>
        <v>10.5</v>
      </c>
      <c r="T37" s="87">
        <v>2.6635244999999999</v>
      </c>
      <c r="U37" s="107">
        <f t="shared" ca="1" si="0"/>
        <v>-993209.47149104974</v>
      </c>
      <c r="V37" s="90" cm="1" vm="98">
        <f t="array" aca="1" ref="V37:W37" ca="1">_xlfn.STOCKHISTORY(B37,DATE(2017,12,29),DATE(2018,1,1),0,0)</f>
        <v>43098</v>
      </c>
      <c r="W37" s="228" vm="280">
        <f ca="1"/>
        <v>12.06</v>
      </c>
      <c r="X37" s="87">
        <v>3.2026656600000001</v>
      </c>
      <c r="Y37" s="108">
        <f t="shared" si="1"/>
        <v>683229.33071580029</v>
      </c>
      <c r="Z37" s="90" vm="139">
        <v>43462</v>
      </c>
      <c r="AA37" s="228" vm="281">
        <v>10</v>
      </c>
      <c r="AB37" s="87">
        <v>2.7726899999999999</v>
      </c>
      <c r="AC37" s="108">
        <f t="shared" si="2"/>
        <v>-544888.80501330027</v>
      </c>
      <c r="AD37" s="90" vm="141">
        <v>43829</v>
      </c>
      <c r="AE37" s="228" vm="282">
        <v>7.96</v>
      </c>
      <c r="AF37" s="87">
        <v>2.0741929200000002</v>
      </c>
      <c r="AG37" s="108">
        <f t="shared" si="4"/>
        <v>-885173.91711539961</v>
      </c>
      <c r="AH37" s="30" vm="109">
        <v>44195</v>
      </c>
      <c r="AI37" s="228" vm="283">
        <v>6.5</v>
      </c>
      <c r="AJ37" s="87">
        <v>1.6708965</v>
      </c>
      <c r="AK37" s="108">
        <f t="shared" si="5"/>
        <v>-511079.40472710028</v>
      </c>
    </row>
    <row r="38" spans="1:37">
      <c r="A38" s="78" t="str">
        <f>VLOOKUP(B38,Capitalizzazioni!$A$2:$B$100,2,FALSE)</f>
        <v>Conduct-based</v>
      </c>
      <c r="B38" s="231" t="e" vm="32">
        <v>#VALUE!</v>
      </c>
      <c r="C38" s="287" t="str" cm="1">
        <f t="array" ref="C38">_FV(B38,"Valuta")</f>
        <v>USD</v>
      </c>
      <c r="D38" s="78">
        <v>2014</v>
      </c>
      <c r="E38" s="135">
        <v>3402211</v>
      </c>
      <c r="F38" s="81"/>
      <c r="G38" s="81"/>
      <c r="H38" s="81"/>
      <c r="I38" s="81"/>
      <c r="J38" s="99" vm="92">
        <v>42004</v>
      </c>
      <c r="K38" s="225">
        <v>58.23</v>
      </c>
      <c r="L38" s="84">
        <v>58.23</v>
      </c>
      <c r="M38" s="124" t="s">
        <v>252</v>
      </c>
      <c r="N38" s="97" cm="1" vm="94">
        <f t="array" aca="1" ref="N38:O38" ca="1">_xlfn.STOCKHISTORY(B38,DATE(2015,12,31),DATE(2016,1,),0,0)</f>
        <v>42369</v>
      </c>
      <c r="O38" s="225" vm="284">
        <f ca="1"/>
        <v>35.36</v>
      </c>
      <c r="P38" s="84" vm="284">
        <f ca="1">IF(C38="USD",O38)</f>
        <v>35.36</v>
      </c>
      <c r="Q38" s="109">
        <f t="shared" ca="1" si="3"/>
        <v>-77808565.569999993</v>
      </c>
      <c r="R38" s="90" cm="1" vm="96">
        <f t="array" aca="1" ref="R38:S38" ca="1">_xlfn.STOCKHISTORY(B38,DATE(2016,12,30),DATE(2017,1,1),0,0)</f>
        <v>42734</v>
      </c>
      <c r="S38" s="225" vm="285">
        <f ca="1"/>
        <v>52.55</v>
      </c>
      <c r="T38" s="87">
        <v>52.55</v>
      </c>
      <c r="U38" s="108">
        <f t="shared" ca="1" si="0"/>
        <v>58484007.089999989</v>
      </c>
      <c r="V38" s="90" cm="1" vm="98">
        <f t="array" aca="1" ref="V38:W38" ca="1">_xlfn.STOCKHISTORY(B38,DATE(2017,12,29),DATE(2018,1,1),0,0)</f>
        <v>43098</v>
      </c>
      <c r="W38" s="225" vm="286">
        <f ca="1"/>
        <v>78.13</v>
      </c>
      <c r="X38" s="87">
        <v>78.13</v>
      </c>
      <c r="Y38" s="108">
        <f t="shared" si="1"/>
        <v>87028557.379999995</v>
      </c>
      <c r="Z38" s="90" cm="1" vm="100">
        <f t="array" aca="1" ref="Z38:AA38" ca="1">_xlfn.STOCKHISTORY(B38,DATE(2018,12,30),DATE(2019,1,1),0,0)</f>
        <v>43465</v>
      </c>
      <c r="AA38" s="225" vm="287">
        <f ca="1"/>
        <v>54.94</v>
      </c>
      <c r="AB38" s="87">
        <v>54.94</v>
      </c>
      <c r="AC38" s="108">
        <f t="shared" si="2"/>
        <v>-78897273.089999989</v>
      </c>
      <c r="AD38" s="90" cm="1" vm="102">
        <f t="array" aca="1" ref="AD38:AE38" ca="1">_xlfn.STOCKHISTORY(B38,DATE(2019,12,31),DATE(2020,1,1),0,0)</f>
        <v>43830</v>
      </c>
      <c r="AE38" s="225" vm="288">
        <f ca="1"/>
        <v>50.62</v>
      </c>
      <c r="AF38" s="87">
        <v>50.62</v>
      </c>
      <c r="AG38" s="108">
        <f t="shared" si="4"/>
        <v>-14697551.520000001</v>
      </c>
      <c r="AH38" s="30" cm="1" vm="104">
        <f t="array" aca="1" ref="AH38:AI38" ca="1">_xlfn.STOCKHISTORY(B38,DATE(2020,12,31),DATE(2021,1,1),0,0)</f>
        <v>44196</v>
      </c>
      <c r="AI38" s="225" vm="289">
        <f ca="1"/>
        <v>62.31</v>
      </c>
      <c r="AJ38" s="87">
        <v>62.31</v>
      </c>
      <c r="AK38" s="108">
        <f t="shared" si="5"/>
        <v>39771846.590000018</v>
      </c>
    </row>
    <row r="39" spans="1:37">
      <c r="A39" s="78" t="str">
        <f>VLOOKUP(B39,Capitalizzazioni!$A$2:$B$100,2,FALSE)</f>
        <v>Conduct-based</v>
      </c>
      <c r="B39" s="231" t="e" vm="33">
        <v>#VALUE!</v>
      </c>
      <c r="C39" s="287" t="str" cm="1">
        <f t="array" ref="C39">_FV(B39,"Valuta")</f>
        <v>KRW</v>
      </c>
      <c r="D39" s="78">
        <v>2014</v>
      </c>
      <c r="E39" s="135">
        <v>9545944</v>
      </c>
      <c r="F39" s="81"/>
      <c r="G39" s="81"/>
      <c r="H39" s="81"/>
      <c r="I39" s="81"/>
      <c r="J39" s="99" vm="92">
        <v>42004</v>
      </c>
      <c r="K39" s="226">
        <v>21857.89</v>
      </c>
      <c r="L39" s="84">
        <v>20.753394352556917</v>
      </c>
      <c r="M39" s="124" t="s">
        <v>252</v>
      </c>
      <c r="N39" s="97" cm="1" vm="135">
        <f t="array" aca="1" ref="N39:O39" ca="1">_xlfn.STOCKHISTORY(B39,DATE(2015,12,30),DATE(2016,1,),0,0)</f>
        <v>42368</v>
      </c>
      <c r="O39" s="226" vm="290">
        <f ca="1"/>
        <v>16350</v>
      </c>
      <c r="P39" s="84">
        <f ca="1">O39*'Exchange Rates'!E16</f>
        <v>14.449973044392792</v>
      </c>
      <c r="Q39" s="109">
        <f t="shared" ca="1" si="3"/>
        <v>-60172106.816141486</v>
      </c>
      <c r="R39" s="90" cm="1" vm="249">
        <f t="array" aca="1" ref="R39:S39" ca="1">_xlfn.STOCKHISTORY(B39,DATE(2016,12,29),DATE(2017,1,1),0,0)</f>
        <v>42733</v>
      </c>
      <c r="S39" s="226" vm="291">
        <f ca="1"/>
        <v>27000</v>
      </c>
      <c r="T39" s="87">
        <v>23.265833692373977</v>
      </c>
      <c r="U39" s="108">
        <f t="shared" ca="1" si="0"/>
        <v>84155712.057432115</v>
      </c>
      <c r="V39" s="100" vm="292">
        <v>43097</v>
      </c>
      <c r="W39" s="226" vm="293">
        <v>18150</v>
      </c>
      <c r="X39" s="86">
        <v>16.050015917371159</v>
      </c>
      <c r="Y39" s="108">
        <f t="shared" si="1"/>
        <v>-68881792.394381508</v>
      </c>
      <c r="Z39" s="100" vm="139">
        <v>43462</v>
      </c>
      <c r="AA39" s="226" vm="294">
        <v>18200</v>
      </c>
      <c r="AB39" s="86">
        <v>16.540943379078435</v>
      </c>
      <c r="AC39" s="108">
        <f t="shared" si="2"/>
        <v>4686366.0575198019</v>
      </c>
      <c r="AD39" s="100" vm="141">
        <v>43829</v>
      </c>
      <c r="AE39" s="226" vm="295">
        <v>18650</v>
      </c>
      <c r="AF39" s="86">
        <v>15.999656843821043</v>
      </c>
      <c r="AG39" s="108">
        <f t="shared" si="4"/>
        <v>-5167090.9535210868</v>
      </c>
      <c r="AH39" s="30" vm="109">
        <v>44195</v>
      </c>
      <c r="AI39" s="226" vm="296">
        <v>14550</v>
      </c>
      <c r="AJ39" s="87">
        <v>12.32998601754163</v>
      </c>
      <c r="AK39" s="108">
        <f t="shared" si="5"/>
        <v>-35030472.206097007</v>
      </c>
    </row>
    <row r="40" spans="1:37">
      <c r="A40" s="78" t="str">
        <f>VLOOKUP(B40,Capitalizzazioni!$A$2:$B$100,2,FALSE)</f>
        <v>Product-based </v>
      </c>
      <c r="B40" s="230" t="e" vm="34">
        <v>#VALUE!</v>
      </c>
      <c r="C40" s="287" t="str" cm="1">
        <f t="array" ref="C40">_FV(B40,"Valuta")</f>
        <v>EUR</v>
      </c>
      <c r="D40" s="78">
        <v>2014</v>
      </c>
      <c r="E40" s="135">
        <v>2168085</v>
      </c>
      <c r="F40" s="81"/>
      <c r="G40" s="81"/>
      <c r="H40" s="81"/>
      <c r="I40" s="81"/>
      <c r="J40" s="103" vm="134">
        <v>42003</v>
      </c>
      <c r="K40" s="240">
        <v>4.8</v>
      </c>
      <c r="L40" s="84">
        <v>6.3799919999999997</v>
      </c>
      <c r="M40" s="124" t="s">
        <v>252</v>
      </c>
      <c r="N40" s="97" cm="1" vm="135">
        <f t="array" aca="1" ref="N40:O40" ca="1">_xlfn.STOCKHISTORY(B40,DATE(2015,12,30),DATE(2016,1,),0,0)</f>
        <v>42368</v>
      </c>
      <c r="O40" s="240" vm="297">
        <f ca="1"/>
        <v>3.6749999999999998</v>
      </c>
      <c r="P40" s="84">
        <f ca="1">O40*'Exchange Rates'!E9</f>
        <v>4.0782540749999994</v>
      </c>
      <c r="Q40" s="109">
        <f t="shared" ca="1" si="3"/>
        <v>-4990363.4691236252</v>
      </c>
      <c r="R40" s="90" cm="1" vm="96">
        <f t="array" aca="1" ref="R40:S40" ca="1">_xlfn.STOCKHISTORY(B40,DATE(2016,12,30),DATE(2017,1,1),0,0)</f>
        <v>42734</v>
      </c>
      <c r="S40" s="240" vm="298">
        <f ca="1"/>
        <v>2.84</v>
      </c>
      <c r="T40" s="87">
        <v>3.1426303999999998</v>
      </c>
      <c r="U40" s="108">
        <f t="shared" ca="1" si="0"/>
        <v>-2028511.6554123741</v>
      </c>
      <c r="V40" s="90" cm="1" vm="98">
        <f t="array" aca="1" ref="V40:W40" ca="1">_xlfn.STOCKHISTORY(B40,DATE(2017,12,29),DATE(2018,1,1),0,0)</f>
        <v>43098</v>
      </c>
      <c r="W40" s="240" vm="299">
        <f ca="1"/>
        <v>1.9430000000000001</v>
      </c>
      <c r="X40" s="87">
        <v>2.1956890929999999</v>
      </c>
      <c r="Y40" s="108">
        <f t="shared" si="1"/>
        <v>-2053049.2435870948</v>
      </c>
      <c r="Z40" s="90" vm="139">
        <v>43462</v>
      </c>
      <c r="AA40" s="240" vm="300">
        <v>1.2989999999999999</v>
      </c>
      <c r="AB40" s="87">
        <v>1.5341332889999999</v>
      </c>
      <c r="AC40" s="108">
        <f t="shared" si="2"/>
        <v>-1434309.2153153401</v>
      </c>
      <c r="AD40" s="90" vm="141">
        <v>43829</v>
      </c>
      <c r="AE40" s="240" vm="301">
        <v>4.22</v>
      </c>
      <c r="AF40" s="87">
        <v>4.7269443799999991</v>
      </c>
      <c r="AG40" s="108">
        <f t="shared" si="4"/>
        <v>6922285.834230734</v>
      </c>
      <c r="AH40" s="30" vm="109">
        <v>44195</v>
      </c>
      <c r="AI40" s="240" vm="302">
        <v>7.2350000000000003</v>
      </c>
      <c r="AJ40" s="87">
        <v>8.2638387050000013</v>
      </c>
      <c r="AK40" s="108">
        <f t="shared" si="5"/>
        <v>7668287.5326176295</v>
      </c>
    </row>
    <row r="41" spans="1:37">
      <c r="A41" s="78" t="str">
        <f>VLOOKUP(B41,Capitalizzazioni!$A$2:$B$100,2,FALSE)</f>
        <v>Product-based </v>
      </c>
      <c r="B41" s="230" t="e" vm="35">
        <v>#VALUE!</v>
      </c>
      <c r="C41" s="287" t="str" cm="1">
        <f t="array" ref="C41">_FV(B41,"Valuta")</f>
        <v>INR</v>
      </c>
      <c r="D41" s="78">
        <v>2014</v>
      </c>
      <c r="E41" s="135">
        <v>3948992</v>
      </c>
      <c r="F41" s="81"/>
      <c r="G41" s="81"/>
      <c r="H41" s="81"/>
      <c r="I41" s="81"/>
      <c r="J41" s="103" vm="92">
        <v>42004</v>
      </c>
      <c r="K41" s="241">
        <v>65.099999999999994</v>
      </c>
      <c r="L41" s="84">
        <v>1.0674446999999998</v>
      </c>
      <c r="M41" s="124" t="s">
        <v>252</v>
      </c>
      <c r="N41" s="97" cm="1" vm="94">
        <f t="array" aca="1" ref="N41:O41" ca="1">_xlfn.STOCKHISTORY(B41,DATE(2015,12,31),DATE(2016,1,),0,0)</f>
        <v>42369</v>
      </c>
      <c r="O41" s="241" vm="303">
        <f ca="1"/>
        <v>56.8</v>
      </c>
      <c r="P41" s="84">
        <f ca="1">IF(C41="INR",O41*'Exchange Rates'!$E$14,)</f>
        <v>0.88636400000000004</v>
      </c>
      <c r="Q41" s="109">
        <f t="shared" ca="1" si="3"/>
        <v>-715086.23565439903</v>
      </c>
      <c r="R41" s="90" cm="1" vm="96">
        <f t="array" aca="1" ref="R41:S41" ca="1">_xlfn.STOCKHISTORY(B41,DATE(2016,12,30),DATE(2017,1,1),0,0)</f>
        <v>42734</v>
      </c>
      <c r="S41" s="241" vm="304">
        <f ca="1"/>
        <v>41.25</v>
      </c>
      <c r="T41" s="87">
        <v>0.61412999999999995</v>
      </c>
      <c r="U41" s="107">
        <f t="shared" ca="1" si="0"/>
        <v>-1075049.8881280003</v>
      </c>
      <c r="V41" s="103">
        <v>43098</v>
      </c>
      <c r="W41" s="241" vm="305">
        <v>36.35</v>
      </c>
      <c r="X41" s="87">
        <v>0.55851775000000004</v>
      </c>
      <c r="Y41" s="107">
        <f t="shared" si="1"/>
        <v>-219612.33035199967</v>
      </c>
      <c r="Z41" s="90" vm="100">
        <v>43465</v>
      </c>
      <c r="AA41" s="241" vm="306">
        <v>28.65</v>
      </c>
      <c r="AB41" s="87">
        <v>0.41969384999999998</v>
      </c>
      <c r="AC41" s="108">
        <f t="shared" si="2"/>
        <v>-548214.47050880024</v>
      </c>
      <c r="AD41" s="90" vm="102">
        <v>43830</v>
      </c>
      <c r="AE41" s="241" vm="307">
        <v>3.49</v>
      </c>
      <c r="AF41" s="87">
        <v>4.958941E-2</v>
      </c>
      <c r="AG41" s="108">
        <f t="shared" si="4"/>
        <v>-1461539.4727244799</v>
      </c>
      <c r="AH41" s="30" vm="104">
        <v>44196</v>
      </c>
      <c r="AI41" s="241" vm="308">
        <v>3.39</v>
      </c>
      <c r="AJ41" s="87">
        <v>4.5768390000000006E-2</v>
      </c>
      <c r="AK41" s="108">
        <f t="shared" si="5"/>
        <v>-15089.177411839977</v>
      </c>
    </row>
    <row r="42" spans="1:37">
      <c r="A42" s="78" t="str">
        <f>VLOOKUP(B42,Capitalizzazioni!$A$2:$B$100,2,FALSE)</f>
        <v>Conduct-based</v>
      </c>
      <c r="B42" s="232" t="e" vm="36">
        <v>#VALUE!</v>
      </c>
      <c r="C42" s="287" t="str" cm="1">
        <f t="array" ref="C42">_FV(B42,"Valuta")</f>
        <v>GBp</v>
      </c>
      <c r="D42" s="78">
        <v>2014</v>
      </c>
      <c r="E42" s="135">
        <v>1427</v>
      </c>
      <c r="F42" s="81"/>
      <c r="G42" s="81"/>
      <c r="H42" s="81"/>
      <c r="I42" s="81"/>
      <c r="J42" s="99" vm="92">
        <v>42004</v>
      </c>
      <c r="K42" s="267">
        <v>85.22</v>
      </c>
      <c r="L42" s="84">
        <v>140.41707922000001</v>
      </c>
      <c r="M42" s="124" t="s">
        <v>252</v>
      </c>
      <c r="N42" s="97" cm="1" vm="94">
        <f t="array" aca="1" ref="N42:O42" ca="1">_xlfn.STOCKHISTORY(B42,DATE(2015,12,31),DATE(2016,1,),0,0)</f>
        <v>42369</v>
      </c>
      <c r="O42" s="267" vm="309">
        <f ca="1"/>
        <v>34</v>
      </c>
      <c r="P42" s="84">
        <f ca="1">O42*'Exchange Rates'!E10</f>
        <v>51.969136000000006</v>
      </c>
      <c r="Q42" s="109">
        <f t="shared" ca="1" si="3"/>
        <v>-126215.21497494</v>
      </c>
      <c r="R42" s="90" cm="1" vm="96">
        <f t="array" aca="1" ref="R42:S42" ca="1">_xlfn.STOCKHISTORY(B42,DATE(2016,12,30),DATE(2017,1,1),0,0)</f>
        <v>42734</v>
      </c>
      <c r="S42" s="267" vm="310">
        <f ca="1"/>
        <v>55</v>
      </c>
      <c r="T42" s="87">
        <v>74.562014999999988</v>
      </c>
      <c r="U42" s="107">
        <f t="shared" ca="1" si="0"/>
        <v>32240.038332999975</v>
      </c>
      <c r="V42" s="105">
        <v>43101</v>
      </c>
      <c r="W42" s="267">
        <v>24.63</v>
      </c>
      <c r="X42" s="86">
        <f>W42*'Exchange Rates'!G10</f>
        <v>31.738488929999999</v>
      </c>
      <c r="Y42" s="107">
        <f t="shared" si="1"/>
        <v>-61109.17170188998</v>
      </c>
      <c r="Z42" s="90" cm="1" vm="100">
        <f t="array" aca="1" ref="Z42:AA42" ca="1">_xlfn.STOCKHISTORY(B42,DATE(2018,12,30),DATE(2019,1,1),0,0)</f>
        <v>43465</v>
      </c>
      <c r="AA42" s="267" vm="311">
        <f ca="1"/>
        <v>26</v>
      </c>
      <c r="AB42" s="87">
        <v>34.704825999999997</v>
      </c>
      <c r="AC42" s="108">
        <f t="shared" si="2"/>
        <v>4232.9629988899969</v>
      </c>
      <c r="AD42" s="90" cm="1" vm="102">
        <f t="array" aca="1" ref="AD42:AE42" ca="1">_xlfn.STOCKHISTORY(B42,DATE(2019,12,31),DATE(2020,1,),0,0)</f>
        <v>43830</v>
      </c>
      <c r="AE42" s="267" vm="312">
        <f ca="1"/>
        <v>28</v>
      </c>
      <c r="AF42" s="87">
        <v>35.754124000000004</v>
      </c>
      <c r="AG42" s="108">
        <f t="shared" si="4"/>
        <v>1497.3482460000105</v>
      </c>
      <c r="AH42" s="30" cm="1" vm="104">
        <f t="array" aca="1" ref="AH42:AI42" ca="1">_xlfn.STOCKHISTORY(B42,DATE(2020,12,31),DATE(2021,1,1),0,0)</f>
        <v>44196</v>
      </c>
      <c r="AI42" s="267" vm="313">
        <f ca="1"/>
        <v>24.3</v>
      </c>
      <c r="AJ42" s="87">
        <v>31.204723500000004</v>
      </c>
      <c r="AK42" s="108">
        <f t="shared" si="5"/>
        <v>-6491.9945135000016</v>
      </c>
    </row>
    <row r="43" spans="1:37">
      <c r="A43" s="78" t="str">
        <f>VLOOKUP(B43,Capitalizzazioni!$A$2:$B$100,2,FALSE)</f>
        <v>Product-based </v>
      </c>
      <c r="B43" s="230" t="e" vm="37">
        <v>#VALUE!</v>
      </c>
      <c r="C43" s="287" t="str" cm="1">
        <f t="array" ref="C43">_FV(B43,"Valuta")</f>
        <v>USD</v>
      </c>
      <c r="D43" s="78">
        <v>2014</v>
      </c>
      <c r="E43" s="135">
        <v>1933751</v>
      </c>
      <c r="F43" s="81"/>
      <c r="G43" s="81"/>
      <c r="H43" s="81"/>
      <c r="I43" s="81"/>
      <c r="J43" s="99" vm="92">
        <v>42004</v>
      </c>
      <c r="K43" s="225">
        <v>37.08</v>
      </c>
      <c r="L43" s="84">
        <v>37.08</v>
      </c>
      <c r="M43" s="124" t="s">
        <v>252</v>
      </c>
      <c r="N43" s="97" cm="1" vm="94">
        <f t="array" aca="1" ref="N43:O43" ca="1">_xlfn.STOCKHISTORY(B43,DATE(2015,12,31),DATE(2016,1,),0,0)</f>
        <v>42369</v>
      </c>
      <c r="O43" s="225" vm="314">
        <f ca="1"/>
        <v>26.82</v>
      </c>
      <c r="P43" s="84" vm="314">
        <f ca="1">IF(C43="USD",O43)</f>
        <v>26.82</v>
      </c>
      <c r="Q43" s="109">
        <f t="shared" ca="1" si="3"/>
        <v>-19840285.259999998</v>
      </c>
      <c r="R43" s="90" cm="1" vm="96">
        <f t="array" aca="1" ref="R43:S43" ca="1">_xlfn.STOCKHISTORY(B43,DATE(2016,12,30),DATE(2017,1,1),0,0)</f>
        <v>42734</v>
      </c>
      <c r="S43" s="225" vm="315">
        <f ca="1"/>
        <v>28.59</v>
      </c>
      <c r="T43" s="87">
        <v>28.59</v>
      </c>
      <c r="U43" s="107">
        <f t="shared" ca="1" si="0"/>
        <v>3422739.2699999991</v>
      </c>
      <c r="V43" s="90" cm="1" vm="98">
        <f t="array" aca="1" ref="V43:W43" ca="1">_xlfn.STOCKHISTORY(B43,DATE(2017,12,29),DATE(2018,1,1),0,0)</f>
        <v>43098</v>
      </c>
      <c r="W43" s="225" vm="316">
        <f ca="1"/>
        <v>34.21</v>
      </c>
      <c r="X43" s="87">
        <v>34.21</v>
      </c>
      <c r="Y43" s="107">
        <f t="shared" si="1"/>
        <v>10867680.620000001</v>
      </c>
      <c r="Z43" s="90" cm="1" vm="100">
        <f t="array" aca="1" ref="Z43:AA43" ca="1">_xlfn.STOCKHISTORY(B43,DATE(2018,12,30),DATE(2019,1,1),0,0)</f>
        <v>43465</v>
      </c>
      <c r="AA43" s="225" vm="317">
        <f ca="1"/>
        <v>29.29</v>
      </c>
      <c r="AB43" s="87">
        <v>29.29</v>
      </c>
      <c r="AC43" s="108">
        <f t="shared" si="2"/>
        <v>-9514054.9200000037</v>
      </c>
      <c r="AD43" s="90" cm="1" vm="102">
        <f t="array" aca="1" ref="AD43:AE43" ca="1">_xlfn.STOCKHISTORY(B43,DATE(2019,12,31),DATE(2020,1,1),0,0)</f>
        <v>43830</v>
      </c>
      <c r="AE43" s="225" vm="318">
        <f ca="1"/>
        <v>21.61</v>
      </c>
      <c r="AF43" s="87">
        <v>21.61</v>
      </c>
      <c r="AG43" s="108">
        <f t="shared" si="4"/>
        <v>-14851207.68</v>
      </c>
      <c r="AH43" s="30" cm="1" vm="104">
        <f t="array" aca="1" ref="AH43:AI43" ca="1">_xlfn.STOCKHISTORY(B43,DATE(2020,12,31),DATE(2021,1,1),0,0)</f>
        <v>44196</v>
      </c>
      <c r="AI43" s="225" vm="319">
        <f ca="1"/>
        <v>8.86</v>
      </c>
      <c r="AJ43" s="87">
        <v>8.86</v>
      </c>
      <c r="AK43" s="108">
        <f t="shared" si="5"/>
        <v>-24655325.25</v>
      </c>
    </row>
    <row r="44" spans="1:37">
      <c r="A44" s="78" t="str">
        <f>VLOOKUP(B44,Capitalizzazioni!$A$2:$B$100,2,FALSE)</f>
        <v>Product-based </v>
      </c>
      <c r="B44" s="230" t="e" vm="38">
        <v>#VALUE!</v>
      </c>
      <c r="C44" s="287" t="str" cm="1">
        <f t="array" ref="C44">_FV(B44,"Valuta")</f>
        <v>USD</v>
      </c>
      <c r="D44" s="78">
        <v>2014</v>
      </c>
      <c r="E44" s="135">
        <v>3806401</v>
      </c>
      <c r="F44" s="81"/>
      <c r="G44" s="81"/>
      <c r="H44" s="81"/>
      <c r="I44" s="81"/>
      <c r="J44" s="99" vm="92">
        <v>42004</v>
      </c>
      <c r="K44" s="225">
        <v>12.22</v>
      </c>
      <c r="L44" s="84">
        <v>12.22</v>
      </c>
      <c r="M44" s="124" t="s">
        <v>252</v>
      </c>
      <c r="N44" s="97" cm="1" vm="94">
        <f t="array" aca="1" ref="N44:O44" ca="1">_xlfn.STOCKHISTORY(B44,DATE(2015,12,31),DATE(2016,1,),0,0)</f>
        <v>42369</v>
      </c>
      <c r="O44" s="225" vm="320">
        <f ca="1"/>
        <v>9.57</v>
      </c>
      <c r="P44" s="84" vm="320">
        <f ca="1">IF(C44="USD",O44)</f>
        <v>9.57</v>
      </c>
      <c r="Q44" s="109">
        <f t="shared" ca="1" si="3"/>
        <v>-10086962.650000002</v>
      </c>
      <c r="R44" s="100" cm="1" vm="96">
        <f t="array" aca="1" ref="R44:S44" ca="1">_xlfn.STOCKHISTORY(B44,DATE(2016,12,30),DATE(2017,1,1),0,0)</f>
        <v>42734</v>
      </c>
      <c r="S44" s="225" vm="321">
        <f ca="1"/>
        <v>11.62</v>
      </c>
      <c r="T44" s="86">
        <v>11.62</v>
      </c>
      <c r="U44" s="107">
        <f t="shared" ca="1" si="0"/>
        <v>7803122.0499999961</v>
      </c>
      <c r="V44" s="100" cm="1" vm="98">
        <f t="array" aca="1" ref="V44:W44" ca="1">_xlfn.STOCKHISTORY(B44,DATE(2017,12,29),DATE(2018,1,1),0,0)</f>
        <v>43098</v>
      </c>
      <c r="W44" s="225" vm="322">
        <f ca="1"/>
        <v>10.83</v>
      </c>
      <c r="X44" s="86">
        <v>10.83</v>
      </c>
      <c r="Y44" s="107">
        <f t="shared" si="1"/>
        <v>-3007056.7899999968</v>
      </c>
      <c r="Z44" s="100" cm="1" vm="100">
        <f t="array" aca="1" ref="Z44:AA44" ca="1">_xlfn.STOCKHISTORY(B44,DATE(2018,12,30),DATE(2019,1,1),0,0)</f>
        <v>43465</v>
      </c>
      <c r="AA44" s="225" vm="323">
        <f ca="1"/>
        <v>14.46</v>
      </c>
      <c r="AB44" s="86">
        <v>14.46</v>
      </c>
      <c r="AC44" s="108">
        <f t="shared" si="2"/>
        <v>13817235.630000003</v>
      </c>
      <c r="AD44" s="100" cm="1" vm="102">
        <f t="array" aca="1" ref="AD44:AE44" ca="1">_xlfn.STOCKHISTORY(B44,DATE(2019,12,31),DATE(2020,1,1),0,0)</f>
        <v>43830</v>
      </c>
      <c r="AE44" s="225" vm="324">
        <f ca="1"/>
        <v>19.899999999999999</v>
      </c>
      <c r="AF44" s="86">
        <v>19.899999999999999</v>
      </c>
      <c r="AG44" s="108">
        <f t="shared" si="4"/>
        <v>20706821.43999999</v>
      </c>
      <c r="AH44" s="31" cm="1" vm="104">
        <f t="array" aca="1" ref="AH44:AI44" ca="1">_xlfn.STOCKHISTORY(B44,DATE(2020,12,31),DATE(2021,1,1),0,0)</f>
        <v>44196</v>
      </c>
      <c r="AI44" s="225" vm="325">
        <f ca="1"/>
        <v>23.5</v>
      </c>
      <c r="AJ44" s="86">
        <v>23.5</v>
      </c>
      <c r="AK44" s="108">
        <f t="shared" si="5"/>
        <v>13703043.600000005</v>
      </c>
    </row>
    <row r="45" spans="1:37">
      <c r="A45" s="78" t="str">
        <f>VLOOKUP(B45,Capitalizzazioni!$A$2:$B$100,2,FALSE)</f>
        <v>Product-based </v>
      </c>
      <c r="B45" s="230" t="e" vm="39">
        <v>#VALUE!</v>
      </c>
      <c r="C45" s="287" t="str" cm="1">
        <f t="array" ref="C45">_FV(B45,"Valuta")</f>
        <v>CAD</v>
      </c>
      <c r="D45" s="78">
        <v>2014</v>
      </c>
      <c r="E45" s="135">
        <v>2235145</v>
      </c>
      <c r="F45" s="81"/>
      <c r="G45" s="81"/>
      <c r="H45" s="81"/>
      <c r="I45" s="81"/>
      <c r="J45" s="99" vm="92">
        <v>42004</v>
      </c>
      <c r="K45" s="227">
        <v>11.12</v>
      </c>
      <c r="L45" s="84">
        <v>10.073741439999999</v>
      </c>
      <c r="M45" s="124" t="s">
        <v>252</v>
      </c>
      <c r="N45" s="97" cm="1" vm="94">
        <f t="array" aca="1" ref="N45:O45" ca="1">_xlfn.STOCKHISTORY(B45,DATE(2015,12,31),DATE(2016,1,),0,0)</f>
        <v>42369</v>
      </c>
      <c r="O45" s="227" vm="326">
        <f ca="1"/>
        <v>12.3</v>
      </c>
      <c r="P45" s="84">
        <f ca="1">O45*'Exchange Rates'!E4</f>
        <v>9.6308016000000016</v>
      </c>
      <c r="Q45" s="109">
        <f t="shared" ca="1" si="3"/>
        <v>-990034.76867679448</v>
      </c>
      <c r="R45" s="90" cm="1" vm="96">
        <f t="array" aca="1" ref="R45:S45" ca="1">_xlfn.STOCKHISTORY(B45,DATE(2016,12,30),DATE(2017,1,1),0,0)</f>
        <v>42734</v>
      </c>
      <c r="S45" s="227" vm="327">
        <f ca="1"/>
        <v>16.71</v>
      </c>
      <c r="T45" s="87">
        <f ca="1">S45*'Exchange Rates'!F4</f>
        <v>12.61783797</v>
      </c>
      <c r="U45" s="107">
        <f t="shared" ca="1" si="0"/>
        <v>6676459.4072236465</v>
      </c>
      <c r="V45" s="90" cm="1" vm="98">
        <f t="array" aca="1" ref="V45:W45" ca="1">_xlfn.STOCKHISTORY(B45,DATE(2017,12,29),DATE(2018,1,1),0,0)</f>
        <v>43098</v>
      </c>
      <c r="W45" s="227" vm="328">
        <f ca="1"/>
        <v>18.21</v>
      </c>
      <c r="X45" s="87">
        <f ca="1">W45*'Exchange Rates'!G4</f>
        <v>14.04504522</v>
      </c>
      <c r="Y45" s="107">
        <f t="shared" ca="1" si="1"/>
        <v>3190015.1488012508</v>
      </c>
      <c r="Z45" s="90" cm="1" vm="100">
        <f t="array" aca="1" ref="Z45:AA45" ca="1">_xlfn.STOCKHISTORY(B45,DATE(2018,12,30),DATE(2019,1,1),0,0)</f>
        <v>43465</v>
      </c>
      <c r="AA45" s="227" vm="329">
        <f ca="1"/>
        <v>14.31</v>
      </c>
      <c r="AB45" s="87">
        <f ca="1">AA45*'Exchange Rates'!H4</f>
        <v>11.041424280000001</v>
      </c>
      <c r="AC45" s="108">
        <f t="shared" ca="1" si="2"/>
        <v>-6713528.3259362988</v>
      </c>
      <c r="AD45" s="103">
        <v>43831</v>
      </c>
      <c r="AE45" s="227">
        <v>14.7</v>
      </c>
      <c r="AF45" s="87">
        <f>AE45*'Exchange Rates'!I4</f>
        <v>11.0778906</v>
      </c>
      <c r="AG45" s="108">
        <f t="shared" ca="1" si="4"/>
        <v>81507.512816397386</v>
      </c>
      <c r="AH45" s="30" cm="1" vm="104">
        <f t="array" aca="1" ref="AH45:AI45" ca="1">_xlfn.STOCKHISTORY(B45,DATE(2020,12,31),DATE(2021,1,1),0,0)</f>
        <v>44196</v>
      </c>
      <c r="AI45" s="227" vm="330">
        <f ca="1"/>
        <v>15.03</v>
      </c>
      <c r="AJ45" s="87">
        <f ca="1">AI45*'Exchange Rates'!J4</f>
        <v>11.220195599999998</v>
      </c>
      <c r="AK45" s="108">
        <f t="shared" ca="1" si="5"/>
        <v>318072.30922499683</v>
      </c>
    </row>
    <row r="46" spans="1:37">
      <c r="A46" s="78" t="str">
        <f>VLOOKUP(B46,Capitalizzazioni!$A$2:$B$100,2,FALSE)</f>
        <v>Conduct-based</v>
      </c>
      <c r="B46" s="231" t="e" vm="40">
        <v>#VALUE!</v>
      </c>
      <c r="C46" s="287" t="str" cm="1">
        <f t="array" ref="C46">_FV(B46,"Valuta")</f>
        <v>INR</v>
      </c>
      <c r="D46" s="78">
        <v>2014</v>
      </c>
      <c r="E46" s="135">
        <v>1779201</v>
      </c>
      <c r="F46" s="81"/>
      <c r="G46" s="81"/>
      <c r="H46" s="81"/>
      <c r="I46" s="81"/>
      <c r="J46" s="99" vm="92">
        <v>42004</v>
      </c>
      <c r="K46" s="241">
        <v>116.15</v>
      </c>
      <c r="L46" s="84">
        <v>1.9045115499999998</v>
      </c>
      <c r="M46" s="124" t="s">
        <v>252</v>
      </c>
      <c r="N46" s="97" cm="1" vm="94">
        <f t="array" aca="1" ref="N46:O46" ca="1">_xlfn.STOCKHISTORY(B46,DATE(2015,12,31),DATE(2016,1,),0,0)</f>
        <v>42369</v>
      </c>
      <c r="O46" s="241" vm="331">
        <f ca="1"/>
        <v>90.3</v>
      </c>
      <c r="P46" s="84">
        <f ca="1">IF(C46="INR",O46*'Exchange Rates'!$E$14,)</f>
        <v>1.4091315</v>
      </c>
      <c r="Q46" s="109">
        <f t="shared" ca="1" si="3"/>
        <v>-881380.68034004979</v>
      </c>
      <c r="R46" s="90" cm="1" vm="96">
        <f t="array" aca="1" ref="R46:S46" ca="1">_xlfn.STOCKHISTORY(B46,DATE(2016,12,30),DATE(2017,1,1),0,0)</f>
        <v>42734</v>
      </c>
      <c r="S46" s="241" vm="332">
        <f ca="1"/>
        <v>216.3</v>
      </c>
      <c r="T46" s="87">
        <v>3.2202744000000001</v>
      </c>
      <c r="U46" s="107">
        <f t="shared" ca="1" si="0"/>
        <v>3222387.2588229002</v>
      </c>
      <c r="V46" s="90" vm="168">
        <v>43087</v>
      </c>
      <c r="W46" s="241" vm="333">
        <v>308.64999999999998</v>
      </c>
      <c r="X46" s="87">
        <v>4.7424072499999994</v>
      </c>
      <c r="Y46" s="107">
        <f t="shared" si="1"/>
        <v>2708180.2888528486</v>
      </c>
      <c r="Z46" s="90" vm="100">
        <v>43465</v>
      </c>
      <c r="AA46" s="241" vm="334">
        <v>202.35</v>
      </c>
      <c r="AB46" s="87">
        <v>2.9642251499999999</v>
      </c>
      <c r="AC46" s="108">
        <f t="shared" si="2"/>
        <v>-3163743.3705020994</v>
      </c>
      <c r="AD46" s="90" vm="102">
        <v>43830</v>
      </c>
      <c r="AE46" s="241" vm="335">
        <v>152.5</v>
      </c>
      <c r="AF46" s="87">
        <v>2.1668724999999998</v>
      </c>
      <c r="AG46" s="108">
        <f t="shared" si="4"/>
        <v>-1418650.6322326502</v>
      </c>
      <c r="AH46" s="30" vm="104">
        <v>44196</v>
      </c>
      <c r="AI46" s="241" vm="336">
        <v>161.44999999999999</v>
      </c>
      <c r="AJ46" s="87">
        <v>2.17973645</v>
      </c>
      <c r="AK46" s="108">
        <f t="shared" si="5"/>
        <v>22887.552703950518</v>
      </c>
    </row>
    <row r="47" spans="1:37" ht="16" customHeight="1">
      <c r="A47" s="78" t="str">
        <f>VLOOKUP(B47,Capitalizzazioni!$A$2:$B$100,2,FALSE)</f>
        <v>Conduct-based</v>
      </c>
      <c r="B47" s="233" t="e" vm="41">
        <v>#VALUE!</v>
      </c>
      <c r="C47" s="287" t="str" cm="1">
        <f t="array" ref="C47">_FV(B47,"Valuta")</f>
        <v>HKD</v>
      </c>
      <c r="D47" s="78">
        <v>2014</v>
      </c>
      <c r="E47" s="135">
        <v>7268085</v>
      </c>
      <c r="F47" s="81"/>
      <c r="G47" s="81"/>
      <c r="H47" s="81"/>
      <c r="I47" s="81"/>
      <c r="J47" s="134" vm="92">
        <v>42004</v>
      </c>
      <c r="K47" s="259">
        <v>12.135</v>
      </c>
      <c r="L47" s="125">
        <v>1.5648689249999999</v>
      </c>
      <c r="M47" s="126" t="s">
        <v>252</v>
      </c>
      <c r="N47" s="97" cm="1" vm="94">
        <f t="array" aca="1" ref="N47:O47" ca="1">_xlfn.STOCKHISTORY(B47,DATE(2015,12,31),DATE(2016,1,),0,0)</f>
        <v>42369</v>
      </c>
      <c r="O47" s="224" vm="337">
        <f ca="1"/>
        <v>17.68</v>
      </c>
      <c r="P47" s="84">
        <f ca="1">IF(C47="HKD",O47*'Exchange Rates'!$E$11,)</f>
        <v>2.2805431999999999</v>
      </c>
      <c r="Q47" s="109">
        <f t="shared" ca="1" si="3"/>
        <v>5201581.4630133752</v>
      </c>
      <c r="R47" s="90" cm="1" vm="96">
        <f t="array" aca="1" ref="R47:S47" ca="1">_xlfn.STOCKHISTORY(B47,DATE(2016,12,30),DATE(2017,1,1),0,0)</f>
        <v>42734</v>
      </c>
      <c r="S47" s="224" vm="338">
        <f ca="1"/>
        <v>13.48</v>
      </c>
      <c r="T47" s="87">
        <v>1.73658796</v>
      </c>
      <c r="U47" s="107">
        <f t="shared" ca="1" si="0"/>
        <v>-3953512.920515399</v>
      </c>
      <c r="V47" s="90" cm="1" vm="98">
        <f t="array" aca="1" ref="V47:W47" ca="1">_xlfn.STOCKHISTORY(B47,DATE(2017,12,29),DATE(2018,1,1),0,0)</f>
        <v>43098</v>
      </c>
      <c r="W47" s="224" vm="339">
        <f ca="1"/>
        <v>29.35</v>
      </c>
      <c r="X47" s="87">
        <v>3.7663974499999999</v>
      </c>
      <c r="Y47" s="107">
        <f t="shared" si="1"/>
        <v>14752827.907126648</v>
      </c>
      <c r="Z47" s="90" cm="1" vm="100">
        <f t="array" aca="1" ref="Z47:AA47" ca="1">_xlfn.STOCKHISTORY(B47,DATE(2018,12,30),DATE(2019,1,1),0,0)</f>
        <v>43465</v>
      </c>
      <c r="AA47" s="224" vm="340">
        <f ca="1"/>
        <v>14.8</v>
      </c>
      <c r="AB47" s="87">
        <v>1.8883320000000001</v>
      </c>
      <c r="AC47" s="108">
        <f t="shared" si="2"/>
        <v>-13649939.326163249</v>
      </c>
      <c r="AD47" s="90" cm="1" vm="102">
        <f t="array" aca="1" ref="AD47:AE47" ca="1">_xlfn.STOCKHISTORY(B47,DATE(2019,12,31),DATE(2020,1,),0,0)</f>
        <v>43830</v>
      </c>
      <c r="AE47" s="224" vm="341">
        <f ca="1"/>
        <v>23.85</v>
      </c>
      <c r="AF47" s="87">
        <v>3.0440470500000001</v>
      </c>
      <c r="AG47" s="108">
        <f t="shared" si="4"/>
        <v>8399835.2191792503</v>
      </c>
      <c r="AH47" s="30" cm="1" vm="104">
        <f t="array" aca="1" ref="AH47:AI47" ca="1">_xlfn.STOCKHISTORY(B47,DATE(2020,12,31),DATE(2021,1,1),0,0)</f>
        <v>44196</v>
      </c>
      <c r="AI47" s="224" vm="342">
        <f ca="1"/>
        <v>19.5</v>
      </c>
      <c r="AJ47" s="87">
        <v>2.5141154999999999</v>
      </c>
      <c r="AK47" s="108">
        <f t="shared" si="5"/>
        <v>-3851587.5495817512</v>
      </c>
    </row>
    <row r="48" spans="1:37">
      <c r="A48" s="78" t="str">
        <f>VLOOKUP(B48,Capitalizzazioni!$A$2:$B$100,2,FALSE)</f>
        <v>Product-based </v>
      </c>
      <c r="B48" s="230" t="s">
        <v>233</v>
      </c>
      <c r="C48" s="287" t="s">
        <v>209</v>
      </c>
      <c r="D48" s="78">
        <v>2015</v>
      </c>
      <c r="E48" s="135">
        <v>1811507</v>
      </c>
      <c r="F48" s="81"/>
      <c r="G48" s="81"/>
      <c r="H48" s="81"/>
      <c r="I48" s="81"/>
      <c r="J48" s="97"/>
      <c r="K48" s="78"/>
      <c r="L48" s="78"/>
      <c r="M48" s="110"/>
      <c r="N48" s="97" vm="94">
        <v>42369</v>
      </c>
      <c r="O48" s="248">
        <v>4030</v>
      </c>
      <c r="P48" s="154">
        <v>33.299889999999998</v>
      </c>
      <c r="Q48" s="109"/>
      <c r="R48" s="105">
        <v>42735</v>
      </c>
      <c r="S48" s="278">
        <v>2690</v>
      </c>
      <c r="T48" s="86">
        <f>S48*'Exchange Rates'!F15</f>
        <v>24.79373</v>
      </c>
      <c r="U48" s="107">
        <f t="shared" si="0"/>
        <v>-15408968.383119997</v>
      </c>
      <c r="V48" s="105">
        <v>43100</v>
      </c>
      <c r="W48" s="248">
        <v>3035</v>
      </c>
      <c r="X48" s="86">
        <f>W48*'Exchange Rates'!G15</f>
        <v>27.069164999999998</v>
      </c>
      <c r="Y48" s="107">
        <f t="shared" si="1"/>
        <v>4121966.4305449966</v>
      </c>
      <c r="Z48" s="100" vm="100">
        <v>43465</v>
      </c>
      <c r="AA48" s="278">
        <v>2606</v>
      </c>
      <c r="AB48" s="86">
        <f>AA48*'Exchange Rates'!H15</f>
        <v>23.607754</v>
      </c>
      <c r="AC48" s="108">
        <f t="shared" si="2"/>
        <v>-6270370.2563769966</v>
      </c>
      <c r="AD48" s="100" vm="141">
        <v>43829</v>
      </c>
      <c r="AE48" s="248">
        <v>2647</v>
      </c>
      <c r="AF48" s="86">
        <f>AE48*'Exchange Rates'!I15</f>
        <v>24.288872000000001</v>
      </c>
      <c r="AG48" s="108">
        <f t="shared" si="4"/>
        <v>1233850.0248260025</v>
      </c>
      <c r="AH48" s="31" vm="109">
        <v>44195</v>
      </c>
      <c r="AI48" s="248">
        <v>1421</v>
      </c>
      <c r="AJ48" s="86">
        <f>AI48*'Exchange Rates'!J15</f>
        <v>13.319032999999999</v>
      </c>
      <c r="AK48" s="108">
        <f t="shared" si="5"/>
        <v>-19871940.137373004</v>
      </c>
    </row>
    <row r="49" spans="1:37" ht="17" customHeight="1">
      <c r="A49" s="78" t="str">
        <f>VLOOKUP(B49,Capitalizzazioni!$A$2:$B$100,2,FALSE)</f>
        <v>Conduct-based</v>
      </c>
      <c r="B49" s="229" t="s">
        <v>118</v>
      </c>
      <c r="C49" s="287" t="s">
        <v>215</v>
      </c>
      <c r="D49" s="78">
        <v>2015</v>
      </c>
      <c r="E49" s="135">
        <v>5452748</v>
      </c>
      <c r="F49" s="81"/>
      <c r="G49" s="81"/>
      <c r="H49" s="81"/>
      <c r="I49" s="81"/>
      <c r="J49" s="97"/>
      <c r="K49" s="78"/>
      <c r="L49" s="78"/>
      <c r="M49" s="110"/>
      <c r="N49" s="97" vm="94">
        <v>42369</v>
      </c>
      <c r="O49" s="268">
        <v>1.6</v>
      </c>
      <c r="P49" s="154">
        <v>0.372448</v>
      </c>
      <c r="Q49" s="128" t="s">
        <v>252</v>
      </c>
      <c r="R49" s="105">
        <v>42735</v>
      </c>
      <c r="S49" s="268">
        <v>1.37</v>
      </c>
      <c r="T49" s="86">
        <f>S49*'Exchange Rates'!F17</f>
        <v>0.33108241999999999</v>
      </c>
      <c r="U49" s="107">
        <f t="shared" si="0"/>
        <v>-225556.08361384008</v>
      </c>
      <c r="V49" s="105">
        <v>43100</v>
      </c>
      <c r="W49" s="268">
        <v>0.98</v>
      </c>
      <c r="X49" s="86">
        <f>W49*'Exchange Rates'!G17</f>
        <v>0.22812439999999998</v>
      </c>
      <c r="Y49" s="107">
        <f t="shared" si="1"/>
        <v>-561404.13763896003</v>
      </c>
      <c r="Z49" s="100" vm="100">
        <v>43465</v>
      </c>
      <c r="AA49" s="268">
        <v>0.8</v>
      </c>
      <c r="AB49" s="86">
        <f>AA49*'Exchange Rates'!H17</f>
        <v>0.19831920000000003</v>
      </c>
      <c r="AC49" s="108">
        <f t="shared" si="2"/>
        <v>-162520.24468959973</v>
      </c>
      <c r="AD49" s="100" vm="141">
        <v>43829</v>
      </c>
      <c r="AE49" s="268">
        <v>0.87</v>
      </c>
      <c r="AF49" s="86">
        <f>AE49*'Exchange Rates'!I17</f>
        <v>0.21005715</v>
      </c>
      <c r="AG49" s="108">
        <f t="shared" si="4"/>
        <v>64004.083386599836</v>
      </c>
      <c r="AH49" s="31" vm="109">
        <v>44195</v>
      </c>
      <c r="AI49" s="268">
        <v>0.89500000000000002</v>
      </c>
      <c r="AJ49" s="86">
        <f>AI49*'Exchange Rates'!J17</f>
        <v>0.21317736500000001</v>
      </c>
      <c r="AK49" s="108">
        <f t="shared" si="5"/>
        <v>17013.746100820052</v>
      </c>
    </row>
    <row r="50" spans="1:37" ht="21" customHeight="1">
      <c r="A50" s="78" t="str">
        <f>VLOOKUP(B50,Capitalizzazioni!$A$2:$B$100,2,FALSE)</f>
        <v>Product-based </v>
      </c>
      <c r="B50" s="230" t="e" vm="42">
        <v>#VALUE!</v>
      </c>
      <c r="C50" s="287" t="str" cm="1">
        <f t="array" ref="C50">_FV(B50,"Valuta")</f>
        <v>USD</v>
      </c>
      <c r="D50" s="78">
        <v>2015</v>
      </c>
      <c r="E50" s="135">
        <v>1532100</v>
      </c>
      <c r="F50" s="81"/>
      <c r="G50" s="81"/>
      <c r="H50" s="81"/>
      <c r="I50" s="81"/>
      <c r="J50" s="99"/>
      <c r="K50" s="84"/>
      <c r="L50" s="84"/>
      <c r="M50" s="111">
        <f>SUM(M3:M18)</f>
        <v>14655353.285963846</v>
      </c>
      <c r="N50" s="99" vm="94">
        <v>42369</v>
      </c>
      <c r="O50" s="86">
        <v>32.67</v>
      </c>
      <c r="P50" s="154">
        <v>32.67</v>
      </c>
      <c r="Q50" s="128" t="s">
        <v>252</v>
      </c>
      <c r="R50" s="105">
        <v>42736</v>
      </c>
      <c r="S50" s="86">
        <v>32.159999999999997</v>
      </c>
      <c r="T50" s="86">
        <v>32.159999999999997</v>
      </c>
      <c r="U50" s="107">
        <f t="shared" si="0"/>
        <v>-781371.0000000078</v>
      </c>
      <c r="V50" s="105">
        <v>43101</v>
      </c>
      <c r="W50" s="86">
        <v>35.03</v>
      </c>
      <c r="X50" s="86">
        <v>35.03</v>
      </c>
      <c r="Y50" s="107">
        <f t="shared" si="1"/>
        <v>4397127.0000000065</v>
      </c>
      <c r="Z50" s="100" cm="1" vm="100">
        <f t="array" aca="1" ref="Z50:AA50" ca="1">_xlfn.STOCKHISTORY(B50,DATE(2018,12,30),DATE(2019,1,1),0,0)</f>
        <v>43465</v>
      </c>
      <c r="AA50" s="86" vm="343">
        <f ca="1"/>
        <v>42.25</v>
      </c>
      <c r="AB50" s="86">
        <v>42.25</v>
      </c>
      <c r="AC50" s="108">
        <f t="shared" si="2"/>
        <v>11061761.999999998</v>
      </c>
      <c r="AD50" s="100" cm="1" vm="102">
        <f t="array" aca="1" ref="AD50:AE50" ca="1">_xlfn.STOCKHISTORY(B50,DATE(2019,12,31),DATE(2020,1,1),0,0)</f>
        <v>43830</v>
      </c>
      <c r="AE50" s="87" vm="344">
        <f ca="1"/>
        <v>54.72</v>
      </c>
      <c r="AF50" s="86">
        <v>54.72</v>
      </c>
      <c r="AG50" s="108">
        <f t="shared" si="4"/>
        <v>19105287</v>
      </c>
      <c r="AH50" s="31" cm="1" vm="104">
        <f t="array" aca="1" ref="AH50:AI50" ca="1">_xlfn.STOCKHISTORY(B50,DATE(2020,12,31),DATE(2021,1,1),0,0)</f>
        <v>44196</v>
      </c>
      <c r="AI50" s="87" vm="345">
        <f ca="1"/>
        <v>51.53</v>
      </c>
      <c r="AJ50" s="86">
        <v>51.53</v>
      </c>
      <c r="AK50" s="108">
        <f t="shared" si="5"/>
        <v>-4887398.9999999963</v>
      </c>
    </row>
    <row r="51" spans="1:37">
      <c r="A51" s="78" t="str">
        <f>VLOOKUP(B51,Capitalizzazioni!$A$2:$B$100,2,FALSE)</f>
        <v>Product-based </v>
      </c>
      <c r="B51" s="230" t="e" vm="43">
        <v>#VALUE!</v>
      </c>
      <c r="C51" s="287" t="str" cm="1">
        <f t="array" ref="C51">_FV(B51,"Valuta")</f>
        <v>INR</v>
      </c>
      <c r="D51" s="78">
        <v>2015</v>
      </c>
      <c r="E51" s="135">
        <v>5732048</v>
      </c>
      <c r="F51" s="81"/>
      <c r="G51" s="81"/>
      <c r="H51" s="81"/>
      <c r="I51" s="81"/>
      <c r="J51" s="90"/>
      <c r="K51" s="78"/>
      <c r="L51" s="78" t="s">
        <v>14</v>
      </c>
      <c r="M51" s="110">
        <f>M50</f>
        <v>14655353.285963846</v>
      </c>
      <c r="N51" s="97" vm="94">
        <v>42369</v>
      </c>
      <c r="O51" s="242">
        <v>40.6</v>
      </c>
      <c r="P51" s="154">
        <v>0.6335630000000001</v>
      </c>
      <c r="Q51" s="128" t="s">
        <v>252</v>
      </c>
      <c r="R51" s="90" cm="1" vm="96">
        <f t="array" aca="1" ref="R51:S51" ca="1">_xlfn.STOCKHISTORY(B51,DATE(2016,12,30),DATE(2017,1,1),0,0)</f>
        <v>42734</v>
      </c>
      <c r="S51" s="242" vm="346">
        <f ca="1"/>
        <v>63.85</v>
      </c>
      <c r="T51" s="87">
        <v>0.95059880000000008</v>
      </c>
      <c r="U51" s="107">
        <f t="shared" si="0"/>
        <v>1817264.4233183998</v>
      </c>
      <c r="V51" s="90" vm="98">
        <v>43098</v>
      </c>
      <c r="W51" s="242" vm="347">
        <v>104.8</v>
      </c>
      <c r="X51" s="86">
        <v>1.610252</v>
      </c>
      <c r="Y51" s="107">
        <f t="shared" si="1"/>
        <v>3781163.8057535999</v>
      </c>
      <c r="Z51" s="100" vm="100">
        <v>43465</v>
      </c>
      <c r="AA51" s="242" vm="348">
        <v>66.834999999999994</v>
      </c>
      <c r="AB51" s="86">
        <v>0.97906591499999995</v>
      </c>
      <c r="AC51" s="108">
        <f t="shared" si="2"/>
        <v>-3617988.9361520805</v>
      </c>
      <c r="AD51" s="100" vm="102">
        <v>43830</v>
      </c>
      <c r="AE51" s="242" vm="349">
        <v>73.680000000000007</v>
      </c>
      <c r="AF51" s="86">
        <v>1.0469191200000001</v>
      </c>
      <c r="AG51" s="108">
        <f t="shared" si="4"/>
        <v>388937.82801384077</v>
      </c>
      <c r="AH51" s="31" vm="104">
        <v>44196</v>
      </c>
      <c r="AI51" s="242" vm="350">
        <v>61.43</v>
      </c>
      <c r="AJ51" s="86">
        <v>0.8293664300000001</v>
      </c>
      <c r="AK51" s="108">
        <f t="shared" si="5"/>
        <v>-1247022.46160912</v>
      </c>
    </row>
    <row r="52" spans="1:37" ht="16" customHeight="1">
      <c r="A52" s="78" t="str">
        <f>VLOOKUP(B52,Capitalizzazioni!$A$2:$B$100,2,FALSE)</f>
        <v>Product-based </v>
      </c>
      <c r="B52" s="230" t="e" vm="44">
        <v>#VALUE!</v>
      </c>
      <c r="C52" s="287" t="str" cm="1">
        <f t="array" ref="C52">_FV(B52,"Valuta")</f>
        <v>EUR</v>
      </c>
      <c r="D52" s="78">
        <v>2015</v>
      </c>
      <c r="E52" s="135">
        <v>1903886</v>
      </c>
      <c r="F52" s="81"/>
      <c r="G52" s="81"/>
      <c r="H52" s="81"/>
      <c r="I52" s="81"/>
      <c r="J52" s="97"/>
      <c r="K52" s="78"/>
      <c r="L52" s="78" t="s">
        <v>39</v>
      </c>
      <c r="M52" s="84">
        <v>0</v>
      </c>
      <c r="N52" s="97" vm="94">
        <v>42369</v>
      </c>
      <c r="O52" s="269">
        <v>15.3</v>
      </c>
      <c r="P52" s="154">
        <v>16.978853700000002</v>
      </c>
      <c r="Q52" s="128" t="s">
        <v>252</v>
      </c>
      <c r="R52" s="105">
        <v>42735</v>
      </c>
      <c r="S52" s="269">
        <v>15.51</v>
      </c>
      <c r="T52" s="86">
        <f>S52*'Exchange Rates'!F9</f>
        <v>17.162745600000001</v>
      </c>
      <c r="U52" s="107">
        <f t="shared" si="0"/>
        <v>350109.21392339811</v>
      </c>
      <c r="V52" s="103">
        <v>43100</v>
      </c>
      <c r="W52" s="269">
        <v>20.64</v>
      </c>
      <c r="X52" s="86">
        <f>W52*'Exchange Rates'!G9</f>
        <v>23.324252639999997</v>
      </c>
      <c r="Y52" s="107">
        <f t="shared" si="1"/>
        <v>11730806.992357433</v>
      </c>
      <c r="Z52" s="100" vm="100">
        <v>43465</v>
      </c>
      <c r="AA52" s="269">
        <v>21.7</v>
      </c>
      <c r="AB52" s="86">
        <f>AA52*'Exchange Rates'!H9</f>
        <v>25.627938700000001</v>
      </c>
      <c r="AC52" s="108">
        <f t="shared" si="2"/>
        <v>4385955.6380291674</v>
      </c>
      <c r="AD52" s="100" vm="141">
        <v>43829</v>
      </c>
      <c r="AE52" s="269">
        <v>20.02</v>
      </c>
      <c r="AF52" s="86">
        <f>AE52*'Exchange Rates'!I9</f>
        <v>22.424982579999998</v>
      </c>
      <c r="AG52" s="108">
        <f t="shared" si="4"/>
        <v>-6098063.3154823259</v>
      </c>
      <c r="AH52" s="31" vm="109">
        <v>44195</v>
      </c>
      <c r="AI52" s="269">
        <v>19.88</v>
      </c>
      <c r="AJ52" s="86">
        <f>AI52*'Exchange Rates'!J9</f>
        <v>22.706995639999999</v>
      </c>
      <c r="AK52" s="108">
        <f t="shared" si="5"/>
        <v>536920.71675116115</v>
      </c>
    </row>
    <row r="53" spans="1:37" ht="16" customHeight="1">
      <c r="A53" s="78" t="str">
        <f>VLOOKUP(B53,Capitalizzazioni!$A$2:$B$100,2,FALSE)</f>
        <v>Product-based </v>
      </c>
      <c r="B53" s="230" t="e" vm="45">
        <v>#VALUE!</v>
      </c>
      <c r="C53" s="287" t="str" cm="1">
        <f t="array" ref="C53">_FV(B53,"Valuta")</f>
        <v>HKD</v>
      </c>
      <c r="D53" s="78">
        <v>2015</v>
      </c>
      <c r="E53" s="135">
        <v>5582659</v>
      </c>
      <c r="F53" s="81"/>
      <c r="G53" s="81"/>
      <c r="H53" s="81"/>
      <c r="I53" s="81"/>
      <c r="J53" s="97"/>
      <c r="K53" s="78"/>
      <c r="L53" s="78"/>
      <c r="M53" s="110"/>
      <c r="N53" s="97" vm="94">
        <v>42369</v>
      </c>
      <c r="O53" s="243">
        <v>65.099999999999994</v>
      </c>
      <c r="P53" s="154">
        <v>8.3972489999999986</v>
      </c>
      <c r="Q53" s="128" t="s">
        <v>252</v>
      </c>
      <c r="R53" s="90" cm="1" vm="96">
        <f t="array" aca="1" ref="R53:S53" ca="1">_xlfn.STOCKHISTORY(B53,DATE(2016,12,30),DATE(2017,1,1),0,0)</f>
        <v>42734</v>
      </c>
      <c r="S53" s="243" vm="351">
        <f ca="1"/>
        <v>71.25</v>
      </c>
      <c r="T53" s="87">
        <v>9.1789237499999992</v>
      </c>
      <c r="U53" s="107">
        <f t="shared" si="0"/>
        <v>4363823.5781602534</v>
      </c>
      <c r="V53" s="90" cm="1" vm="98">
        <f t="array" aca="1" ref="V53:W53" ca="1">_xlfn.STOCKHISTORY(B53,DATE(2017,12,29),DATE(2018,1,1),0,0)</f>
        <v>43098</v>
      </c>
      <c r="W53" s="243" vm="352">
        <f ca="1"/>
        <v>79.95</v>
      </c>
      <c r="X53" s="86">
        <v>10.259743650000001</v>
      </c>
      <c r="Y53" s="107">
        <f t="shared" si="1"/>
        <v>6033848.9421141092</v>
      </c>
      <c r="Z53" s="100" cm="1" vm="100">
        <f t="array" aca="1" ref="Z53:AA53" ca="1">_xlfn.STOCKHISTORY(B53,DATE(2018,12,30),DATE(2019,1,1),0,0)</f>
        <v>43465</v>
      </c>
      <c r="AA53" s="243" vm="353">
        <f ca="1"/>
        <v>88.5</v>
      </c>
      <c r="AB53" s="86">
        <v>11.291715</v>
      </c>
      <c r="AC53" s="108">
        <f t="shared" si="2"/>
        <v>5761144.1448196452</v>
      </c>
      <c r="AD53" s="100" cm="1" vm="102">
        <f t="array" aca="1" ref="AD53:AE53" ca="1">_xlfn.STOCKHISTORY(B53,DATE(2019,12,31),DATE(2020,1,1),0,0)</f>
        <v>43830</v>
      </c>
      <c r="AE53" s="243" vm="354">
        <f ca="1"/>
        <v>81.900000000000006</v>
      </c>
      <c r="AF53" s="86">
        <v>10.453142700000001</v>
      </c>
      <c r="AG53" s="108">
        <f t="shared" si="4"/>
        <v>-4681463.1977456957</v>
      </c>
      <c r="AH53" s="31" cm="1" vm="104">
        <f t="array" aca="1" ref="AH53:AI53" ca="1">_xlfn.STOCKHISTORY(B53,DATE(2020,12,31),DATE(2021,1,1),0,0)</f>
        <v>44196</v>
      </c>
      <c r="AI53" s="243" vm="355">
        <f ca="1"/>
        <v>71.7</v>
      </c>
      <c r="AJ53" s="86">
        <v>9.2442092999999996</v>
      </c>
      <c r="AK53" s="108">
        <f t="shared" si="5"/>
        <v>-6749062.925910606</v>
      </c>
    </row>
    <row r="54" spans="1:37">
      <c r="A54" s="78" t="str">
        <f>VLOOKUP(B54,Capitalizzazioni!$A$2:$B$100,2,FALSE)</f>
        <v>Conduct-based</v>
      </c>
      <c r="B54" s="231" t="e" vm="46">
        <v>#VALUE!</v>
      </c>
      <c r="C54" s="287" t="str" cm="1">
        <f t="array" ref="C54">_FV(B54,"Valuta")</f>
        <v>USD</v>
      </c>
      <c r="D54" s="78">
        <v>2015</v>
      </c>
      <c r="E54" s="135">
        <v>4037672</v>
      </c>
      <c r="F54" s="81"/>
      <c r="G54" s="81"/>
      <c r="H54" s="81"/>
      <c r="I54" s="81"/>
      <c r="J54" s="97"/>
      <c r="K54" s="78"/>
      <c r="M54" s="110"/>
      <c r="N54" s="97" vm="94">
        <v>42369</v>
      </c>
      <c r="O54" s="244">
        <v>75.3</v>
      </c>
      <c r="P54" s="154">
        <v>75.3</v>
      </c>
      <c r="Q54" s="128" t="s">
        <v>252</v>
      </c>
      <c r="R54" s="90" cm="1" vm="96">
        <f t="array" aca="1" ref="R54:S54" ca="1">_xlfn.STOCKHISTORY(B54,DATE(2016,12,30),DATE(2017,1,1),0,0)</f>
        <v>42734</v>
      </c>
      <c r="S54" s="244" vm="356">
        <f ca="1"/>
        <v>77.62</v>
      </c>
      <c r="T54" s="87">
        <v>77.62</v>
      </c>
      <c r="U54" s="107">
        <f t="shared" si="0"/>
        <v>9367399.0400000289</v>
      </c>
      <c r="V54" s="90" cm="1" vm="98">
        <f t="array" aca="1" ref="V54:W54" ca="1">_xlfn.STOCKHISTORY(B54,DATE(2017,12,29),DATE(2018,1,1),0,0)</f>
        <v>43098</v>
      </c>
      <c r="W54" s="244" vm="357">
        <f ca="1"/>
        <v>84.11</v>
      </c>
      <c r="X54" s="86">
        <v>84.11</v>
      </c>
      <c r="Y54" s="107">
        <f t="shared" si="1"/>
        <v>26204491.279999979</v>
      </c>
      <c r="Z54" s="100" cm="1" vm="100">
        <f t="array" aca="1" ref="Z54:AA54" ca="1">_xlfn.STOCKHISTORY(B54,DATE(2018,12,30),DATE(2019,1,1),0,0)</f>
        <v>43465</v>
      </c>
      <c r="AA54" s="244" vm="358">
        <f ca="1"/>
        <v>86.3</v>
      </c>
      <c r="AB54" s="86">
        <v>86.3</v>
      </c>
      <c r="AC54" s="108">
        <f t="shared" si="2"/>
        <v>8842501.6799999904</v>
      </c>
      <c r="AD54" s="100" cm="1" vm="102">
        <f t="array" aca="1" ref="AD54:AE54" ca="1">_xlfn.STOCKHISTORY(B54,DATE(2019,12,31),DATE(2020,1,1),0,0)</f>
        <v>43830</v>
      </c>
      <c r="AE54" s="244" vm="359">
        <f ca="1"/>
        <v>91.21</v>
      </c>
      <c r="AF54" s="86">
        <v>91.21</v>
      </c>
      <c r="AG54" s="108">
        <f t="shared" si="4"/>
        <v>19824969.519999985</v>
      </c>
      <c r="AH54" s="31" cm="1" vm="104">
        <f t="array" aca="1" ref="AH54:AI54" ca="1">_xlfn.STOCKHISTORY(B54,DATE(2020,12,31),DATE(2021,1,1),0,0)</f>
        <v>44196</v>
      </c>
      <c r="AI54" s="244" vm="360">
        <f ca="1"/>
        <v>91.56</v>
      </c>
      <c r="AJ54" s="86">
        <v>91.56</v>
      </c>
      <c r="AK54" s="108">
        <f t="shared" si="5"/>
        <v>1413185.2000000344</v>
      </c>
    </row>
    <row r="55" spans="1:37" ht="16" customHeight="1">
      <c r="A55" s="78" t="str">
        <f>VLOOKUP(B55,Capitalizzazioni!$A$2:$B$100,2,FALSE)</f>
        <v>Product-based </v>
      </c>
      <c r="B55" s="230" t="e" vm="47">
        <v>#VALUE!</v>
      </c>
      <c r="C55" s="287" t="str" cm="1">
        <f t="array" ref="C55">_FV(B55,"Valuta")</f>
        <v>EUR</v>
      </c>
      <c r="D55" s="78">
        <v>2015</v>
      </c>
      <c r="E55" s="135">
        <v>780408</v>
      </c>
      <c r="F55" s="81"/>
      <c r="G55" s="81"/>
      <c r="H55" s="81"/>
      <c r="I55" s="81"/>
      <c r="J55" s="100"/>
      <c r="K55" s="78"/>
      <c r="L55" s="78"/>
      <c r="M55" s="110"/>
      <c r="N55" s="97" vm="94">
        <v>42369</v>
      </c>
      <c r="O55" s="270">
        <v>4.1710000000000003</v>
      </c>
      <c r="P55" s="84">
        <f>O55*'Exchange Rates'!E9</f>
        <v>4.6286796590000003</v>
      </c>
      <c r="Q55" s="128" t="s">
        <v>252</v>
      </c>
      <c r="R55" s="90" cm="1" vm="96">
        <f t="array" aca="1" ref="R55:S55" ca="1">_xlfn.STOCKHISTORY(B55,DATE(2016,12,30),DATE(2017,1,1),0,0)</f>
        <v>42734</v>
      </c>
      <c r="S55" s="270" vm="361">
        <f ca="1"/>
        <v>5.0780000000000003</v>
      </c>
      <c r="T55" s="87">
        <v>5.6191116800000005</v>
      </c>
      <c r="U55" s="107">
        <f t="shared" si="0"/>
        <v>772941.07264456816</v>
      </c>
      <c r="V55" s="90" cm="1" vm="98">
        <f t="array" aca="1" ref="V55:W55" ca="1">_xlfn.STOCKHISTORY(B55,DATE(2017,12,29),DATE(2018,1,1),0,0)</f>
        <v>43098</v>
      </c>
      <c r="W55" s="270" vm="362">
        <f ca="1"/>
        <v>5.35</v>
      </c>
      <c r="X55" s="86">
        <v>6.0457728499999988</v>
      </c>
      <c r="Y55" s="107">
        <f t="shared" si="1"/>
        <v>332969.79035735864</v>
      </c>
      <c r="Z55" s="100" cm="1" vm="139">
        <f t="array" aca="1" ref="Z55:AA55" ca="1">_xlfn.STOCKHISTORY(B55,DATE(2018,12,28),DATE(2019,1,1),0,0)</f>
        <v>43462</v>
      </c>
      <c r="AA55" s="270" vm="363">
        <f ca="1"/>
        <v>6.54</v>
      </c>
      <c r="AB55" s="86">
        <v>7.72381194</v>
      </c>
      <c r="AC55" s="108">
        <f t="shared" si="2"/>
        <v>1309555.1301487209</v>
      </c>
      <c r="AD55" s="100" cm="1" vm="141">
        <f t="array" aca="1" ref="AD55:AE55" ca="1">_xlfn.STOCKHISTORY(B55,DATE(2019,12,28),DATE(2020,1,1),0,0)</f>
        <v>43829</v>
      </c>
      <c r="AE55" s="270" vm="364">
        <f ca="1"/>
        <v>9.5500000000000007</v>
      </c>
      <c r="AF55" s="86">
        <v>10.697231950000001</v>
      </c>
      <c r="AG55" s="108">
        <f t="shared" si="4"/>
        <v>2320480.7631640807</v>
      </c>
      <c r="AH55" s="31" vm="109">
        <v>44195</v>
      </c>
      <c r="AI55" s="270" vm="365">
        <v>5.05</v>
      </c>
      <c r="AJ55" s="86">
        <v>5.7681251500000004</v>
      </c>
      <c r="AK55" s="108">
        <f t="shared" si="5"/>
        <v>-3846714.3795744004</v>
      </c>
    </row>
    <row r="56" spans="1:37" ht="16" customHeight="1">
      <c r="A56" s="78" t="str">
        <f>VLOOKUP(B56,Capitalizzazioni!$A$2:$B$100,2,FALSE)</f>
        <v>Product-based </v>
      </c>
      <c r="B56" s="230" t="e" vm="48">
        <v>#VALUE!</v>
      </c>
      <c r="C56" s="287" t="str" cm="1">
        <f t="array" ref="C56">_FV(B56,"Valuta")</f>
        <v>CAD</v>
      </c>
      <c r="D56" s="78">
        <v>2015</v>
      </c>
      <c r="E56" s="135">
        <v>1124932</v>
      </c>
      <c r="F56" s="81"/>
      <c r="G56" s="81"/>
      <c r="H56" s="81"/>
      <c r="I56" s="81"/>
      <c r="J56" s="97"/>
      <c r="K56" s="78"/>
      <c r="L56" s="78"/>
      <c r="M56" s="110"/>
      <c r="N56" s="97" vm="94">
        <v>42369</v>
      </c>
      <c r="O56" s="271">
        <v>33.46</v>
      </c>
      <c r="P56" s="84">
        <f>O56*'Exchange Rates'!E4</f>
        <v>26.198912320000002</v>
      </c>
      <c r="Q56" s="128" t="s">
        <v>252</v>
      </c>
      <c r="R56" s="105">
        <v>42735</v>
      </c>
      <c r="S56" s="271">
        <v>35.520000000000003</v>
      </c>
      <c r="T56" s="86">
        <f>S56*'Exchange Rates'!F4</f>
        <v>26.82140064</v>
      </c>
      <c r="U56" s="107">
        <f t="shared" si="0"/>
        <v>700257.03079423844</v>
      </c>
      <c r="V56" s="103">
        <v>43100</v>
      </c>
      <c r="W56" s="271">
        <v>37.21</v>
      </c>
      <c r="X56" s="86">
        <f>W56*'Exchange Rates'!G4</f>
        <v>28.699403220000001</v>
      </c>
      <c r="Y56" s="107">
        <f t="shared" si="1"/>
        <v>2112625.1983245607</v>
      </c>
      <c r="Z56" s="100" vm="100">
        <v>43465</v>
      </c>
      <c r="AA56" s="271">
        <v>39.71</v>
      </c>
      <c r="AB56" s="86">
        <f>AA56*'Exchange Rates'!H4</f>
        <v>30.639759480000002</v>
      </c>
      <c r="AC56" s="108">
        <f t="shared" si="2"/>
        <v>2182768.8482743218</v>
      </c>
      <c r="AD56" s="100" vm="141">
        <v>43829</v>
      </c>
      <c r="AE56" s="271">
        <v>53.33</v>
      </c>
      <c r="AF56" s="86">
        <f>AE56*'Exchange Rates'!I4</f>
        <v>40.189381339999997</v>
      </c>
      <c r="AG56" s="108">
        <f t="shared" si="4"/>
        <v>10742675.218213513</v>
      </c>
      <c r="AH56" s="31" vm="109">
        <v>44195</v>
      </c>
      <c r="AI56" s="271">
        <v>50.52</v>
      </c>
      <c r="AJ56" s="86">
        <f>AI56*'Exchange Rates'!J4</f>
        <v>37.7141904</v>
      </c>
      <c r="AK56" s="108">
        <f t="shared" si="5"/>
        <v>-2784421.494516077</v>
      </c>
    </row>
    <row r="57" spans="1:37">
      <c r="A57" s="78" t="str">
        <f>VLOOKUP(B57,Capitalizzazioni!$A$2:$B$100,2,FALSE)</f>
        <v>Product-based </v>
      </c>
      <c r="B57" s="230" t="e" vm="49">
        <v>#VALUE!</v>
      </c>
      <c r="C57" s="287" t="str" cm="1">
        <f t="array" ref="C57">_FV(B57,"Valuta")</f>
        <v>USD</v>
      </c>
      <c r="D57" s="78">
        <v>2015</v>
      </c>
      <c r="E57" s="135">
        <v>1311960</v>
      </c>
      <c r="F57" s="81"/>
      <c r="G57" s="81"/>
      <c r="H57" s="81"/>
      <c r="I57" s="81"/>
      <c r="J57" s="97"/>
      <c r="K57" s="78"/>
      <c r="L57" s="78"/>
      <c r="M57" s="110"/>
      <c r="N57" s="97" vm="94">
        <v>42369</v>
      </c>
      <c r="O57" s="86">
        <v>35.93</v>
      </c>
      <c r="P57" s="84">
        <f>IF(C57="USD",O57)</f>
        <v>35.93</v>
      </c>
      <c r="Q57" s="128" t="s">
        <v>252</v>
      </c>
      <c r="R57" s="105">
        <v>42735</v>
      </c>
      <c r="S57" s="86">
        <v>53.04</v>
      </c>
      <c r="T57" s="86">
        <v>53.04</v>
      </c>
      <c r="U57" s="107">
        <f t="shared" si="0"/>
        <v>22447635.599999998</v>
      </c>
      <c r="V57" s="105">
        <v>43100</v>
      </c>
      <c r="W57" s="86">
        <v>52.8</v>
      </c>
      <c r="X57" s="86">
        <v>52.8</v>
      </c>
      <c r="Y57" s="107">
        <f t="shared" si="1"/>
        <v>-314870.40000000258</v>
      </c>
      <c r="Z57" s="100" cm="1" vm="100">
        <f t="array" aca="1" ref="Z57:AA57" ca="1">_xlfn.STOCKHISTORY(B57,DATE(2018,12,30),DATE(2019,1,1),0,0)</f>
        <v>43465</v>
      </c>
      <c r="AA57" s="86" vm="366">
        <f ca="1"/>
        <v>56.77</v>
      </c>
      <c r="AB57" s="86">
        <v>56.77</v>
      </c>
      <c r="AC57" s="108">
        <f t="shared" si="2"/>
        <v>5208481.2000000076</v>
      </c>
      <c r="AD57" s="100" cm="1" vm="102">
        <f t="array" aca="1" ref="AD57:AE57" ca="1">_xlfn.STOCKHISTORY(B57,DATE(2019,12,31),DATE(2020,1,1),0,0)</f>
        <v>43830</v>
      </c>
      <c r="AE57" s="87" vm="367">
        <f ca="1"/>
        <v>65.09</v>
      </c>
      <c r="AF57" s="86">
        <v>65.09</v>
      </c>
      <c r="AG57" s="108">
        <f t="shared" si="4"/>
        <v>10915507.200000001</v>
      </c>
      <c r="AH57" s="31" cm="1" vm="104">
        <f t="array" aca="1" ref="AH57:AI57" ca="1">_xlfn.STOCKHISTORY(B57,DATE(2020,12,31),DATE(2021,1,1),0,0)</f>
        <v>44196</v>
      </c>
      <c r="AI57" s="87" vm="368">
        <f ca="1"/>
        <v>55.51</v>
      </c>
      <c r="AJ57" s="86">
        <v>55.51</v>
      </c>
      <c r="AK57" s="108">
        <f t="shared" si="5"/>
        <v>-12568576.800000006</v>
      </c>
    </row>
    <row r="58" spans="1:37" ht="16" customHeight="1">
      <c r="A58" s="78" t="str">
        <f>VLOOKUP(B58,Capitalizzazioni!$A$2:$B$100,2,FALSE)</f>
        <v>Product-based </v>
      </c>
      <c r="B58" s="230" t="e" vm="50">
        <v>#VALUE!</v>
      </c>
      <c r="C58" s="287" t="str" cm="1">
        <f t="array" ref="C58">_FV(B58,"Valuta")</f>
        <v>HKD</v>
      </c>
      <c r="D58" s="78">
        <v>2015</v>
      </c>
      <c r="E58" s="135">
        <v>26864552</v>
      </c>
      <c r="F58" s="81"/>
      <c r="G58" s="81"/>
      <c r="H58" s="81"/>
      <c r="I58" s="81"/>
      <c r="J58" s="97"/>
      <c r="K58" s="78"/>
      <c r="L58" s="78"/>
      <c r="M58" s="110"/>
      <c r="N58" s="97" vm="94">
        <v>42369</v>
      </c>
      <c r="O58" s="243">
        <v>4.63</v>
      </c>
      <c r="P58" s="84">
        <f>IF(C58="HKD",O58*'Exchange Rates'!$E$11,)</f>
        <v>0.59722369999999991</v>
      </c>
      <c r="Q58" s="128" t="s">
        <v>252</v>
      </c>
      <c r="R58" s="90" cm="1" vm="96">
        <f t="array" aca="1" ref="R58:S58" ca="1">_xlfn.STOCKHISTORY(B58,DATE(2016,12,30),DATE(2017,1,1),0,0)</f>
        <v>42734</v>
      </c>
      <c r="S58" s="243" vm="369">
        <f ca="1"/>
        <v>3.63</v>
      </c>
      <c r="T58" s="87">
        <v>0.46764201</v>
      </c>
      <c r="U58" s="107">
        <f t="shared" si="0"/>
        <v>-3481154.0492528779</v>
      </c>
      <c r="V58" s="90" cm="1" vm="98">
        <f t="array" aca="1" ref="V58:W58" ca="1">_xlfn.STOCKHISTORY(B58,DATE(2017,12,29),DATE(2018,1,1),0,0)</f>
        <v>43098</v>
      </c>
      <c r="W58" s="243" vm="370">
        <f ca="1"/>
        <v>3.28</v>
      </c>
      <c r="X58" s="86">
        <v>0.42091255999999999</v>
      </c>
      <c r="Y58" s="107">
        <f t="shared" si="1"/>
        <v>-1255365.7394564</v>
      </c>
      <c r="Z58" s="100" vm="139">
        <v>43462</v>
      </c>
      <c r="AA58" s="243" vm="371">
        <v>2.73</v>
      </c>
      <c r="AB58" s="86">
        <v>0.34832070000000004</v>
      </c>
      <c r="AC58" s="108">
        <f t="shared" si="2"/>
        <v>-1950147.7977467186</v>
      </c>
      <c r="AD58" s="100" cm="1" vm="102">
        <f t="array" aca="1" ref="AD58:AE58" ca="1">_xlfn.STOCKHISTORY(B58,DATE(2019,12,31),DATE(2020,1,1),0,0)</f>
        <v>43830</v>
      </c>
      <c r="AE58" s="243" vm="372">
        <f ca="1"/>
        <v>2.4</v>
      </c>
      <c r="AF58" s="86">
        <v>0.30631919999999996</v>
      </c>
      <c r="AG58" s="108">
        <f t="shared" si="4"/>
        <v>-1128351.4808280021</v>
      </c>
      <c r="AH58" s="31" cm="1" vm="104">
        <f t="array" aca="1" ref="AH58:AI58" ca="1">_xlfn.STOCKHISTORY(B58,DATE(2020,12,31),DATE(2021,1,1),0,0)</f>
        <v>44196</v>
      </c>
      <c r="AI58" s="243" vm="373">
        <f ca="1"/>
        <v>2.33</v>
      </c>
      <c r="AJ58" s="86">
        <v>0.30040456999999998</v>
      </c>
      <c r="AK58" s="108">
        <f t="shared" si="5"/>
        <v>-158893.88519575936</v>
      </c>
    </row>
    <row r="59" spans="1:37" ht="16" customHeight="1">
      <c r="A59" s="78" t="str">
        <f>VLOOKUP(B59,Capitalizzazioni!$A$2:$B$100,2,FALSE)</f>
        <v>Product-based </v>
      </c>
      <c r="B59" s="230" t="e" vm="51">
        <v>#VALUE!</v>
      </c>
      <c r="C59" s="287" t="str" cm="1">
        <f t="array" ref="C59">_FV(B59,"Valuta")</f>
        <v>USD</v>
      </c>
      <c r="D59" s="78">
        <v>2015</v>
      </c>
      <c r="E59" s="135">
        <v>244408</v>
      </c>
      <c r="F59" s="81"/>
      <c r="G59" s="81"/>
      <c r="H59" s="81"/>
      <c r="I59" s="81"/>
      <c r="J59" s="97"/>
      <c r="K59" s="78"/>
      <c r="L59" s="78"/>
      <c r="M59" s="110"/>
      <c r="N59" s="97" vm="94">
        <v>42369</v>
      </c>
      <c r="O59" s="244">
        <v>24.73</v>
      </c>
      <c r="P59" s="154">
        <v>24.73</v>
      </c>
      <c r="Q59" s="128" t="s">
        <v>252</v>
      </c>
      <c r="R59" s="90" cm="1" vm="96">
        <f t="array" aca="1" ref="R59:S59" ca="1">_xlfn.STOCKHISTORY(B59,DATE(2016,12,30),DATE(2017,1,1),0,0)</f>
        <v>42734</v>
      </c>
      <c r="S59" s="244" vm="374">
        <f ca="1"/>
        <v>26.04</v>
      </c>
      <c r="T59" s="87">
        <v>26.04</v>
      </c>
      <c r="U59" s="107">
        <f t="shared" si="0"/>
        <v>320174.47999999969</v>
      </c>
      <c r="V59" s="90" cm="1" vm="98">
        <f t="array" aca="1" ref="V59:W59" ca="1">_xlfn.STOCKHISTORY(B59,DATE(2017,12,29),DATE(2018,1,1),0,0)</f>
        <v>43098</v>
      </c>
      <c r="W59" s="244" vm="375">
        <f ca="1"/>
        <v>25</v>
      </c>
      <c r="X59" s="87">
        <v>25</v>
      </c>
      <c r="Y59" s="107">
        <f t="shared" si="1"/>
        <v>-254184.3199999998</v>
      </c>
      <c r="Z59" s="90" cm="1" vm="100">
        <f t="array" aca="1" ref="Z59:AA59" ca="1">_xlfn.STOCKHISTORY(B59,DATE(2018,12,30),DATE(2019,1,1),0,0)</f>
        <v>43465</v>
      </c>
      <c r="AA59" s="244" vm="376">
        <f ca="1"/>
        <v>25.01</v>
      </c>
      <c r="AB59" s="87">
        <v>25.01</v>
      </c>
      <c r="AC59" s="108">
        <f t="shared" si="2"/>
        <v>2444.0800000003819</v>
      </c>
      <c r="AD59" s="90" cm="1" vm="102">
        <f t="array" aca="1" ref="AD59:AE59" ca="1">_xlfn.STOCKHISTORY(B59,DATE(2019,12,31),DATE(2020,1,1),0,0)</f>
        <v>43830</v>
      </c>
      <c r="AE59" s="244" vm="377">
        <f ca="1"/>
        <v>20.09</v>
      </c>
      <c r="AF59" s="87">
        <v>20.09</v>
      </c>
      <c r="AG59" s="108">
        <f t="shared" si="4"/>
        <v>-1202487.3600000003</v>
      </c>
      <c r="AH59" s="30" cm="1" vm="104">
        <f t="array" aca="1" ref="AH59:AI59" ca="1">_xlfn.STOCKHISTORY(B59,DATE(2020,12,31),DATE(2021,1,1),0,0)</f>
        <v>44196</v>
      </c>
      <c r="AI59" s="244" vm="378">
        <f ca="1"/>
        <v>14.41</v>
      </c>
      <c r="AJ59" s="87">
        <v>14.41</v>
      </c>
      <c r="AK59" s="108">
        <f t="shared" si="5"/>
        <v>-1388237.44</v>
      </c>
    </row>
    <row r="60" spans="1:37">
      <c r="A60" s="78" t="str">
        <f>VLOOKUP(B60,Capitalizzazioni!$A$2:$B$100,2,FALSE)</f>
        <v>Product-based </v>
      </c>
      <c r="B60" s="230" t="e" vm="52">
        <v>#VALUE!</v>
      </c>
      <c r="C60" s="287" t="s">
        <v>209</v>
      </c>
      <c r="D60" s="78">
        <v>2015</v>
      </c>
      <c r="E60" s="135">
        <v>3141716</v>
      </c>
      <c r="F60" s="81"/>
      <c r="G60" s="81"/>
      <c r="H60" s="81"/>
      <c r="I60" s="81"/>
      <c r="J60" s="97"/>
      <c r="K60" s="78"/>
      <c r="L60" s="78"/>
      <c r="M60" s="110"/>
      <c r="N60" s="97" vm="94">
        <v>42369</v>
      </c>
      <c r="O60" s="248">
        <v>1493.07</v>
      </c>
      <c r="P60" s="154">
        <f>O60*'Exchange Rates'!E15</f>
        <v>12.337237409999998</v>
      </c>
      <c r="Q60" s="128" t="s">
        <v>252</v>
      </c>
      <c r="R60" s="105">
        <v>42735</v>
      </c>
      <c r="S60" s="278">
        <v>1039.47</v>
      </c>
      <c r="T60" s="86">
        <f>S60*'Exchange Rates'!F15</f>
        <v>9.5807949899999993</v>
      </c>
      <c r="U60" s="107">
        <f t="shared" si="0"/>
        <v>-8659959.2539927177</v>
      </c>
      <c r="V60" s="103">
        <v>43101</v>
      </c>
      <c r="W60" s="248">
        <v>836.08</v>
      </c>
      <c r="X60" s="87">
        <f>W60*'Exchange Rates'!G15</f>
        <v>7.4569975199999998</v>
      </c>
      <c r="Y60" s="107">
        <f t="shared" si="1"/>
        <v>-6672368.4922585189</v>
      </c>
      <c r="Z60" s="90" vm="139">
        <v>43462</v>
      </c>
      <c r="AA60" s="278">
        <v>916.62</v>
      </c>
      <c r="AB60" s="87">
        <f>AA60*'Exchange Rates'!H15</f>
        <v>8.303660579999999</v>
      </c>
      <c r="AC60" s="108">
        <f t="shared" si="2"/>
        <v>2659974.8822109574</v>
      </c>
      <c r="AD60" s="90" vm="141">
        <v>43829</v>
      </c>
      <c r="AE60" s="278">
        <v>783.34</v>
      </c>
      <c r="AF60" s="87">
        <f>AE60*'Exchange Rates'!I15</f>
        <v>7.1879278400000004</v>
      </c>
      <c r="AG60" s="108">
        <f t="shared" si="4"/>
        <v>-3505315.4009818356</v>
      </c>
      <c r="AH60" s="30" vm="109">
        <v>44195</v>
      </c>
      <c r="AI60" s="278">
        <v>667.4</v>
      </c>
      <c r="AJ60" s="87">
        <f>AI60*'Exchange Rates'!J15</f>
        <v>6.2555401999999996</v>
      </c>
      <c r="AK60" s="108">
        <f t="shared" si="5"/>
        <v>-2929297.1667902428</v>
      </c>
    </row>
    <row r="61" spans="1:37">
      <c r="A61" s="78" t="str">
        <f>VLOOKUP(B61,Capitalizzazioni!$A$2:$B$100,2,FALSE)</f>
        <v>Product-based </v>
      </c>
      <c r="B61" s="230" t="e" vm="53">
        <v>#VALUE!</v>
      </c>
      <c r="C61" s="287" t="str" cm="1">
        <f t="array" ref="C61">_FV(B61,"Valuta")</f>
        <v>USD</v>
      </c>
      <c r="D61" s="78">
        <v>2015</v>
      </c>
      <c r="E61" s="135">
        <v>3008535</v>
      </c>
      <c r="F61" s="81"/>
      <c r="G61" s="81"/>
      <c r="H61" s="81"/>
      <c r="I61" s="81"/>
      <c r="J61" s="97"/>
      <c r="K61" s="78"/>
      <c r="L61" s="78"/>
      <c r="M61" s="110"/>
      <c r="N61" s="97" vm="94">
        <v>42369</v>
      </c>
      <c r="O61" s="244">
        <v>10.64</v>
      </c>
      <c r="P61" s="154">
        <v>10.64</v>
      </c>
      <c r="Q61" s="128" t="s">
        <v>252</v>
      </c>
      <c r="R61" s="90" cm="1" vm="96">
        <f t="array" aca="1" ref="R61:S61" ca="1">_xlfn.STOCKHISTORY(B61,DATE(2016,12,30),DATE(2017,1,1),0,0)</f>
        <v>42734</v>
      </c>
      <c r="S61" s="244" vm="379">
        <f ca="1"/>
        <v>12.26</v>
      </c>
      <c r="T61" s="87">
        <v>12.26</v>
      </c>
      <c r="U61" s="107">
        <f t="shared" si="0"/>
        <v>4873826.6999999974</v>
      </c>
      <c r="V61" s="90" cm="1" vm="98">
        <f t="array" aca="1" ref="V61:W61" ca="1">_xlfn.STOCKHISTORY(B61,DATE(2017,12,29),DATE(2018,1,1),0,0)</f>
        <v>43098</v>
      </c>
      <c r="W61" s="244" vm="380">
        <f ca="1"/>
        <v>28.48</v>
      </c>
      <c r="X61" s="87">
        <v>28.48</v>
      </c>
      <c r="Y61" s="107">
        <f t="shared" si="1"/>
        <v>48798437.699999996</v>
      </c>
      <c r="Z61" s="90" cm="1" vm="100">
        <f t="array" aca="1" ref="Z61:AA61" ca="1">_xlfn.STOCKHISTORY(B61,DATE(2018,12,30),DATE(2019,1,1),0,0)</f>
        <v>43465</v>
      </c>
      <c r="AA61" s="244" vm="381">
        <f ca="1"/>
        <v>39.6</v>
      </c>
      <c r="AB61" s="87">
        <v>39.6</v>
      </c>
      <c r="AC61" s="108">
        <f t="shared" si="2"/>
        <v>33454909.200000003</v>
      </c>
      <c r="AD61" s="90" cm="1" vm="102">
        <f t="array" aca="1" ref="AD61:AE61" ca="1">_xlfn.STOCKHISTORY(B61,DATE(2019,12,31),DATE(2020,1,1),0,0)</f>
        <v>43830</v>
      </c>
      <c r="AE61" s="244" vm="382">
        <f ca="1"/>
        <v>39.75</v>
      </c>
      <c r="AF61" s="87">
        <v>39.75</v>
      </c>
      <c r="AG61" s="108">
        <f t="shared" si="4"/>
        <v>451280.24999999575</v>
      </c>
      <c r="AH61" s="30" cm="1" vm="104">
        <f t="array" aca="1" ref="AH61:AI61" ca="1">_xlfn.STOCKHISTORY(B61,DATE(2020,12,31),DATE(2021,1,1),0,0)</f>
        <v>44196</v>
      </c>
      <c r="AI61" s="244" vm="245">
        <f ca="1"/>
        <v>37.549999999999997</v>
      </c>
      <c r="AJ61" s="87">
        <v>37.549999999999997</v>
      </c>
      <c r="AK61" s="108">
        <f t="shared" si="5"/>
        <v>-6618777.0000000084</v>
      </c>
    </row>
    <row r="62" spans="1:37">
      <c r="A62" s="78" t="str">
        <f>VLOOKUP(B62,Capitalizzazioni!$A$2:$B$100,2,FALSE)</f>
        <v>Product-based </v>
      </c>
      <c r="B62" s="230" t="e" vm="54">
        <v>#VALUE!</v>
      </c>
      <c r="C62" s="287" t="str" cm="1">
        <f t="array" ref="C62">_FV(B62,"Valuta")</f>
        <v>USD</v>
      </c>
      <c r="D62" s="78">
        <v>2015</v>
      </c>
      <c r="E62" s="135">
        <v>3380877</v>
      </c>
      <c r="F62" s="81"/>
      <c r="G62" s="81"/>
      <c r="H62" s="81"/>
      <c r="I62" s="81"/>
      <c r="J62" s="97"/>
      <c r="K62" s="78"/>
      <c r="L62" s="78"/>
      <c r="M62" s="110"/>
      <c r="N62" s="97" vm="94">
        <v>42369</v>
      </c>
      <c r="O62" s="244">
        <v>12.96</v>
      </c>
      <c r="P62" s="154">
        <v>12.96</v>
      </c>
      <c r="Q62" s="128" t="s">
        <v>252</v>
      </c>
      <c r="R62" s="90" cm="1" vm="96">
        <f t="array" aca="1" ref="R62:S62" ca="1">_xlfn.STOCKHISTORY(B62,DATE(2016,12,30),DATE(2017,1,1),0,0)</f>
        <v>42734</v>
      </c>
      <c r="S62" s="244" vm="383">
        <f ca="1"/>
        <v>12.29</v>
      </c>
      <c r="T62" s="87">
        <v>12.29</v>
      </c>
      <c r="U62" s="107">
        <f t="shared" si="0"/>
        <v>-2265187.5900000059</v>
      </c>
      <c r="V62" s="90" vm="292">
        <v>43097</v>
      </c>
      <c r="W62" s="244" vm="384">
        <v>14.93</v>
      </c>
      <c r="X62" s="87">
        <v>14.93</v>
      </c>
      <c r="Y62" s="107">
        <f t="shared" si="1"/>
        <v>8925515.2800000012</v>
      </c>
      <c r="Z62" s="90" cm="1" vm="100">
        <f t="array" aca="1" ref="Z62:AA62" ca="1">_xlfn.STOCKHISTORY(B62,DATE(2018,12,30),DATE(2019,1,1),0,0)</f>
        <v>43465</v>
      </c>
      <c r="AA62" s="244" vm="385">
        <f ca="1"/>
        <v>12.86</v>
      </c>
      <c r="AB62" s="87">
        <v>12.86</v>
      </c>
      <c r="AC62" s="108">
        <f t="shared" si="2"/>
        <v>-6998415.3900000006</v>
      </c>
      <c r="AD62" s="90" cm="1" vm="102">
        <f t="array" aca="1" ref="AD62:AE62" ca="1">_xlfn.STOCKHISTORY(B62,DATE(2019,12,31),DATE(2020,1,1),0,0)</f>
        <v>43830</v>
      </c>
      <c r="AE62" s="244" vm="386">
        <f ca="1"/>
        <v>12.56</v>
      </c>
      <c r="AF62" s="87">
        <v>12.56</v>
      </c>
      <c r="AG62" s="108">
        <f t="shared" si="4"/>
        <v>-1014263.0999999964</v>
      </c>
      <c r="AH62" s="30" cm="1" vm="104">
        <f t="array" aca="1" ref="AH62:AI62" ca="1">_xlfn.STOCKHISTORY(B62,DATE(2020,12,31),DATE(2021,1,1),0,0)</f>
        <v>44196</v>
      </c>
      <c r="AI62" s="244" vm="387">
        <f ca="1"/>
        <v>9.94</v>
      </c>
      <c r="AJ62" s="87">
        <v>9.94</v>
      </c>
      <c r="AK62" s="108">
        <f t="shared" si="5"/>
        <v>-8857897.7400000039</v>
      </c>
    </row>
    <row r="63" spans="1:37">
      <c r="A63" s="78" t="str">
        <f>VLOOKUP(B63,Capitalizzazioni!$A$2:$B$100,2,FALSE)</f>
        <v>Product-based </v>
      </c>
      <c r="B63" s="230" t="e" vm="55">
        <v>#VALUE!</v>
      </c>
      <c r="C63" s="287" t="str" cm="1">
        <f t="array" ref="C63">_FV(B63,"Valuta")</f>
        <v>USD</v>
      </c>
      <c r="D63" s="78">
        <v>2015</v>
      </c>
      <c r="E63" s="135">
        <v>1876629</v>
      </c>
      <c r="F63" s="81"/>
      <c r="G63" s="81"/>
      <c r="H63" s="81"/>
      <c r="I63" s="81"/>
      <c r="J63" s="97"/>
      <c r="K63" s="78"/>
      <c r="L63" s="78"/>
      <c r="M63" s="110"/>
      <c r="N63" s="97" vm="94">
        <v>42369</v>
      </c>
      <c r="O63" s="244">
        <v>55.23</v>
      </c>
      <c r="P63" s="154">
        <v>55.23</v>
      </c>
      <c r="Q63" s="128" t="s">
        <v>252</v>
      </c>
      <c r="R63" s="90" cm="1" vm="96">
        <f t="array" aca="1" ref="R63:S63" ca="1">_xlfn.STOCKHISTORY(B63,DATE(2016,12,30),DATE(2017,1,1),0,0)</f>
        <v>42734</v>
      </c>
      <c r="S63" s="244" vm="388">
        <f ca="1"/>
        <v>58.65</v>
      </c>
      <c r="T63" s="87">
        <v>58.65</v>
      </c>
      <c r="U63" s="107">
        <f t="shared" si="0"/>
        <v>6418071.1800000034</v>
      </c>
      <c r="V63" s="90" cm="1" vm="98">
        <f t="array" aca="1" ref="V63:W63" ca="1">_xlfn.STOCKHISTORY(B63,DATE(2017,12,29),DATE(2018,1,1),0,0)</f>
        <v>43098</v>
      </c>
      <c r="W63" s="244" vm="389">
        <f ca="1"/>
        <v>66.430000000000007</v>
      </c>
      <c r="X63" s="87">
        <v>66.430000000000007</v>
      </c>
      <c r="Y63" s="107">
        <f t="shared" si="1"/>
        <v>14600173.620000016</v>
      </c>
      <c r="Z63" s="90" cm="1" vm="100">
        <f t="array" aca="1" ref="Z63:AA63" ca="1">_xlfn.STOCKHISTORY(B63,DATE(2018,12,30),DATE(2019,1,1),0,0)</f>
        <v>43465</v>
      </c>
      <c r="AA63" s="244" vm="390">
        <f ca="1"/>
        <v>69.260000000000005</v>
      </c>
      <c r="AB63" s="87">
        <v>69.260000000000005</v>
      </c>
      <c r="AC63" s="108">
        <f t="shared" si="2"/>
        <v>5310860.0699999966</v>
      </c>
      <c r="AD63" s="90" cm="1" vm="102">
        <f t="array" aca="1" ref="AD63:AE63" ca="1">_xlfn.STOCKHISTORY(B63,DATE(2019,12,31),DATE(2020,1,1),0,0)</f>
        <v>43830</v>
      </c>
      <c r="AE63" s="244" vm="391">
        <f ca="1"/>
        <v>92.23</v>
      </c>
      <c r="AF63" s="87">
        <v>92.23</v>
      </c>
      <c r="AG63" s="108">
        <f t="shared" si="4"/>
        <v>43106168.129999995</v>
      </c>
      <c r="AH63" s="30" cm="1" vm="104">
        <f t="array" aca="1" ref="AH63:AI63" ca="1">_xlfn.STOCKHISTORY(B63,DATE(2020,12,31),DATE(2021,1,1),0,0)</f>
        <v>44196</v>
      </c>
      <c r="AI63" s="244" vm="392">
        <f ca="1"/>
        <v>92.03</v>
      </c>
      <c r="AJ63" s="87">
        <v>92.03</v>
      </c>
      <c r="AK63" s="108">
        <f t="shared" si="5"/>
        <v>-375325.80000000534</v>
      </c>
    </row>
    <row r="64" spans="1:37">
      <c r="A64" s="78" t="str">
        <f>VLOOKUP(B64,Capitalizzazioni!$A$2:$B$100,2,FALSE)</f>
        <v>Product-based </v>
      </c>
      <c r="B64" s="230" t="e" vm="56">
        <v>#VALUE!</v>
      </c>
      <c r="C64" s="287" t="str" cm="1">
        <f t="array" ref="C64">_FV(B64,"Valuta")</f>
        <v>HKD</v>
      </c>
      <c r="D64" s="78">
        <v>2015</v>
      </c>
      <c r="E64" s="135">
        <v>6209706</v>
      </c>
      <c r="F64" s="81"/>
      <c r="G64" s="81"/>
      <c r="H64" s="81"/>
      <c r="I64" s="81"/>
      <c r="J64" s="97"/>
      <c r="K64" s="78"/>
      <c r="L64" s="78"/>
      <c r="M64" s="110"/>
      <c r="N64" s="101" vm="94">
        <v>42369</v>
      </c>
      <c r="O64" s="258">
        <v>4.7300000000000004</v>
      </c>
      <c r="P64" s="277">
        <v>0.61012270000000002</v>
      </c>
      <c r="Q64" s="132" t="s">
        <v>252</v>
      </c>
      <c r="R64" s="90" cm="1" vm="96">
        <f t="array" aca="1" ref="R64:S64" ca="1">_xlfn.STOCKHISTORY(B64,DATE(2016,12,30),DATE(2017,1,1),0,0)</f>
        <v>42734</v>
      </c>
      <c r="S64" s="243" vm="393">
        <f ca="1"/>
        <v>6.21</v>
      </c>
      <c r="T64" s="87">
        <v>0.80001566999999996</v>
      </c>
      <c r="U64" s="107">
        <f t="shared" si="0"/>
        <v>1179179.5151668196</v>
      </c>
      <c r="V64" s="90" cm="1" vm="98">
        <f t="array" aca="1" ref="V64:W64" ca="1">_xlfn.STOCKHISTORY(B64,DATE(2017,12,29),DATE(2018,1,1),0,0)</f>
        <v>43098</v>
      </c>
      <c r="W64" s="243" vm="394">
        <f ca="1"/>
        <v>9.11</v>
      </c>
      <c r="X64" s="87">
        <v>1.1690589699999998</v>
      </c>
      <c r="Y64" s="107">
        <f t="shared" si="1"/>
        <v>2291650.3942697989</v>
      </c>
      <c r="Z64" s="90" cm="1" vm="100">
        <f t="array" aca="1" ref="Z64:AA64" ca="1">_xlfn.STOCKHISTORY(B64,DATE(2018,12,30),DATE(2019,1,1),0,0)</f>
        <v>43465</v>
      </c>
      <c r="AA64" s="243" vm="395">
        <f ca="1"/>
        <v>5.58</v>
      </c>
      <c r="AB64" s="87">
        <v>0.71195220000000004</v>
      </c>
      <c r="AC64" s="108">
        <f t="shared" si="2"/>
        <v>-2838498.6523096184</v>
      </c>
      <c r="AD64" s="90" cm="1" vm="102">
        <f t="array" aca="1" ref="AD64:AE64" ca="1">_xlfn.STOCKHISTORY(B64,DATE(2019,12,31),DATE(2020,1,1),0,0)</f>
        <v>43830</v>
      </c>
      <c r="AE64" s="243" vm="396">
        <f ca="1"/>
        <v>5.18</v>
      </c>
      <c r="AF64" s="87">
        <v>0.66113893999999995</v>
      </c>
      <c r="AG64" s="108">
        <f t="shared" si="4"/>
        <v>-315535.40550156048</v>
      </c>
      <c r="AH64" s="30" cm="1" vm="104">
        <f t="array" aca="1" ref="AH64:AI64" ca="1">_xlfn.STOCKHISTORY(B64,DATE(2020,12,31),DATE(2021,1,1),0,0)</f>
        <v>44196</v>
      </c>
      <c r="AI64" s="243" vm="397">
        <f ca="1"/>
        <v>5.34</v>
      </c>
      <c r="AJ64" s="87">
        <v>0.68848085999999997</v>
      </c>
      <c r="AK64" s="108">
        <f t="shared" si="5"/>
        <v>169785.28467552012</v>
      </c>
    </row>
    <row r="65" spans="1:37">
      <c r="A65" s="78" t="str">
        <f>VLOOKUP(B65,Capitalizzazioni!$A$2:$B$100,2,FALSE)</f>
        <v>Product-based </v>
      </c>
      <c r="B65" s="234" t="e" vm="57">
        <v>#VALUE!</v>
      </c>
      <c r="C65" s="287" t="str" cm="1">
        <f t="array" ref="C65">_FV(B65,"Valuta")</f>
        <v>GBp</v>
      </c>
      <c r="D65" s="78">
        <v>2016</v>
      </c>
      <c r="E65" s="136">
        <v>433783</v>
      </c>
      <c r="F65" s="83"/>
      <c r="G65" s="83"/>
      <c r="H65" s="83"/>
      <c r="I65" s="83"/>
      <c r="J65" s="97"/>
      <c r="K65" s="78"/>
      <c r="L65" s="78"/>
      <c r="M65" s="110"/>
      <c r="N65" s="97"/>
      <c r="O65" s="78"/>
      <c r="P65" s="78"/>
      <c r="Q65" s="98"/>
      <c r="R65" s="103">
        <v>42734</v>
      </c>
      <c r="S65" s="272">
        <v>582</v>
      </c>
      <c r="T65" s="154">
        <v>789.00168599999995</v>
      </c>
      <c r="U65" s="139" t="s">
        <v>252</v>
      </c>
      <c r="V65" s="90" cm="1" vm="98">
        <f t="array" aca="1" ref="V65:W65" ca="1">_xlfn.STOCKHISTORY(B65,DATE(2017,12,29),DATE(2018,1,1),0,0)</f>
        <v>43098</v>
      </c>
      <c r="W65" s="272" vm="398">
        <f ca="1"/>
        <v>573</v>
      </c>
      <c r="X65" s="87">
        <v>738.37410299999999</v>
      </c>
      <c r="Y65" s="107">
        <f t="shared" si="1"/>
        <v>-21961384.836488981</v>
      </c>
      <c r="Z65" s="90" cm="1" vm="100">
        <f t="array" aca="1" ref="Z65:AA65" ca="1">_xlfn.STOCKHISTORY(B65,DATE(2018,12,30),DATE(2019,1,1),0,0)</f>
        <v>43465</v>
      </c>
      <c r="AA65" s="272" vm="399">
        <f ca="1"/>
        <v>459.2</v>
      </c>
      <c r="AB65" s="87">
        <v>612.9406191999999</v>
      </c>
      <c r="AC65" s="108">
        <f t="shared" si="2"/>
        <v>-54410912.903215438</v>
      </c>
      <c r="AD65" s="90" cm="1" vm="102">
        <f t="array" aca="1" ref="AD65:AE65" ca="1">_xlfn.STOCKHISTORY(B65,DATE(2019,12,31),DATE(2020,1,1),0,0)</f>
        <v>43830</v>
      </c>
      <c r="AE65" s="272" vm="400">
        <f ca="1"/>
        <v>564.79999999999995</v>
      </c>
      <c r="AF65" s="87">
        <v>721.21175840000001</v>
      </c>
      <c r="AG65" s="108">
        <f t="shared" si="4"/>
        <v>46966179.575593643</v>
      </c>
      <c r="AH65" s="30" cm="1" vm="104">
        <f t="array" aca="1" ref="AH65:AI65" ca="1">_xlfn.STOCKHISTORY(B65,DATE(2020,12,31),DATE(2021,1,1),0,0)</f>
        <v>44196</v>
      </c>
      <c r="AI65" s="272" vm="401">
        <f ca="1"/>
        <v>488.8</v>
      </c>
      <c r="AJ65" s="87">
        <v>627.69007600000009</v>
      </c>
      <c r="AK65" s="108">
        <f t="shared" si="5"/>
        <v>-40568115.956519164</v>
      </c>
    </row>
    <row r="66" spans="1:37" ht="14" customHeight="1">
      <c r="A66" s="78" t="str">
        <f>VLOOKUP(B66,Capitalizzazioni!$A$2:$B$100,2,FALSE)</f>
        <v>Conduct-based</v>
      </c>
      <c r="B66" s="231" t="e" vm="58">
        <v>#VALUE!</v>
      </c>
      <c r="C66" s="287" t="str" cm="1">
        <f t="array" ref="C66">_FV(B66,"Valuta")</f>
        <v>INR</v>
      </c>
      <c r="D66" s="78">
        <v>2016</v>
      </c>
      <c r="E66" s="135">
        <v>3261021</v>
      </c>
      <c r="F66" s="81"/>
      <c r="G66" s="81"/>
      <c r="H66" s="81"/>
      <c r="I66" s="81"/>
      <c r="J66" s="100"/>
      <c r="K66" s="78"/>
      <c r="L66" s="78"/>
      <c r="M66" s="110"/>
      <c r="N66" s="97"/>
      <c r="O66" s="78"/>
      <c r="P66" s="78"/>
      <c r="Q66" s="98"/>
      <c r="R66" s="103">
        <v>42734</v>
      </c>
      <c r="S66" s="242">
        <v>85.25</v>
      </c>
      <c r="T66" s="154">
        <v>1.2692019999999999</v>
      </c>
      <c r="U66" s="139" t="s">
        <v>252</v>
      </c>
      <c r="V66" s="90" vm="98">
        <v>43098</v>
      </c>
      <c r="W66" s="242" vm="402">
        <v>92.5</v>
      </c>
      <c r="X66" s="87">
        <v>1.4212625000000001</v>
      </c>
      <c r="Y66" s="107">
        <f t="shared" si="1"/>
        <v>495872.48377050052</v>
      </c>
      <c r="Z66" s="90" vm="100">
        <v>43465</v>
      </c>
      <c r="AA66" s="242" vm="403">
        <v>73.099999999999994</v>
      </c>
      <c r="AB66" s="87">
        <v>1.0708419</v>
      </c>
      <c r="AC66" s="108">
        <f t="shared" si="2"/>
        <v>-1142728.9354326003</v>
      </c>
      <c r="AD66" s="90" vm="102">
        <v>43830</v>
      </c>
      <c r="AE66" s="242" vm="404">
        <v>43.45</v>
      </c>
      <c r="AF66" s="87">
        <v>0.61738104999999999</v>
      </c>
      <c r="AG66" s="108">
        <f t="shared" si="4"/>
        <v>-1478745.3545278502</v>
      </c>
      <c r="AH66" s="30" vm="104">
        <v>44196</v>
      </c>
      <c r="AI66" s="242" vm="405">
        <v>35.9</v>
      </c>
      <c r="AJ66" s="87">
        <v>0.4846859</v>
      </c>
      <c r="AK66" s="108">
        <f t="shared" si="5"/>
        <v>-432721.67074814998</v>
      </c>
    </row>
    <row r="67" spans="1:37" ht="19" customHeight="1">
      <c r="A67" s="78" t="str">
        <f>VLOOKUP(B67,Capitalizzazioni!$A$2:$B$100,2,FALSE)</f>
        <v>Conduct-based</v>
      </c>
      <c r="B67" s="231" t="e" vm="59">
        <v>#VALUE!</v>
      </c>
      <c r="C67" s="287" t="str" cm="1">
        <f t="array" ref="C67">_FV(B67,"Valuta")</f>
        <v>TWD</v>
      </c>
      <c r="D67" s="78">
        <v>2016</v>
      </c>
      <c r="E67" s="135">
        <v>13649615</v>
      </c>
      <c r="F67" s="81"/>
      <c r="G67" s="81"/>
      <c r="H67" s="81"/>
      <c r="I67" s="81"/>
      <c r="J67" s="97"/>
      <c r="K67" s="78"/>
      <c r="L67" s="78"/>
      <c r="M67" s="110"/>
      <c r="N67" s="97"/>
      <c r="O67" s="78"/>
      <c r="P67" s="78"/>
      <c r="Q67" s="111">
        <f ca="1">SUM(Q3:Q47)</f>
        <v>-325457241.55662167</v>
      </c>
      <c r="R67" s="103">
        <v>42734</v>
      </c>
      <c r="S67" s="250">
        <v>12</v>
      </c>
      <c r="T67" s="154">
        <v>0.37007879999999999</v>
      </c>
      <c r="U67" s="139" t="s">
        <v>252</v>
      </c>
      <c r="V67" s="90" cm="1" vm="98">
        <f t="array" aca="1" ref="V67:W67" ca="1">_xlfn.STOCKHISTORY(B67,DATE(2017,12,29),DATE(2018,1,1),0,0)</f>
        <v>43098</v>
      </c>
      <c r="W67" s="250" vm="406">
        <f ca="1"/>
        <v>15.571400000000001</v>
      </c>
      <c r="X67" s="87">
        <v>0.52441049492000003</v>
      </c>
      <c r="Y67" s="107">
        <f t="shared" ref="Y67:Y75" si="8">(X67-T67)*E67</f>
        <v>2106568.2179554561</v>
      </c>
      <c r="Z67" s="90" vm="139">
        <v>43462</v>
      </c>
      <c r="AA67" s="250" vm="407">
        <v>11.9</v>
      </c>
      <c r="AB67" s="87">
        <v>0.38908240000000005</v>
      </c>
      <c r="AC67" s="108">
        <f t="shared" ref="AC67:AC78" si="9">(AB67-X67)*E67</f>
        <v>-1847176.3943414555</v>
      </c>
      <c r="AD67" s="90" cm="1" vm="102">
        <f t="array" aca="1" ref="AD67:AE67" ca="1">_xlfn.STOCKHISTORY(B67,DATE(2019,12,31),DATE(2020,1,1),0,0)</f>
        <v>43830</v>
      </c>
      <c r="AE67" s="250" vm="408">
        <f ca="1"/>
        <v>12.4</v>
      </c>
      <c r="AF67" s="87">
        <v>0.41198256000000005</v>
      </c>
      <c r="AG67" s="108">
        <f t="shared" si="4"/>
        <v>312578.36743840005</v>
      </c>
      <c r="AH67" s="30" cm="1" vm="104">
        <f t="array" aca="1" ref="AH67:AI67" ca="1">_xlfn.STOCKHISTORY(B67,DATE(2020,12,31),DATE(2021,1,1),0,0)</f>
        <v>44196</v>
      </c>
      <c r="AI67" s="250" vm="409">
        <f ca="1"/>
        <v>40.700000000000003</v>
      </c>
      <c r="AJ67" s="87">
        <v>1.4480490200000002</v>
      </c>
      <c r="AK67" s="108">
        <f t="shared" si="5"/>
        <v>14141908.293412903</v>
      </c>
    </row>
    <row r="68" spans="1:37">
      <c r="A68" s="78" t="str">
        <f>VLOOKUP(B68,Capitalizzazioni!$A$2:$B$100,2,FALSE)</f>
        <v>Product-based </v>
      </c>
      <c r="B68" s="230" t="e" vm="60">
        <v>#VALUE!</v>
      </c>
      <c r="C68" s="287" t="str" cm="1">
        <f t="array" ref="C68">_FV(B68,"Valuta")</f>
        <v>BRL</v>
      </c>
      <c r="D68" s="78">
        <v>2016</v>
      </c>
      <c r="E68" s="135">
        <v>859515</v>
      </c>
      <c r="F68" s="81"/>
      <c r="G68" s="81"/>
      <c r="H68" s="81"/>
      <c r="I68" s="81"/>
      <c r="J68" s="100"/>
      <c r="K68" s="78"/>
      <c r="L68" s="78"/>
      <c r="M68" s="110"/>
      <c r="N68" s="97"/>
      <c r="O68" s="78"/>
      <c r="P68" s="78" t="s">
        <v>14</v>
      </c>
      <c r="Q68" s="110">
        <f ca="1">SUM(Q3:Q31,Q33,Q35:Q37,Q40:Q41,Q43:Q45)</f>
        <v>-178352896.83857855</v>
      </c>
      <c r="R68" s="103">
        <v>42734</v>
      </c>
      <c r="S68" s="251">
        <v>2.93</v>
      </c>
      <c r="T68" s="154">
        <v>0.90009893000000007</v>
      </c>
      <c r="U68" s="139" t="s">
        <v>252</v>
      </c>
      <c r="V68" s="100" cm="1" vm="292">
        <f t="array" aca="1" ref="V68:W68" ca="1">_xlfn.STOCKHISTORY(B68,DATE(2017,12,28),DATE(2018,1,1),0,0)</f>
        <v>43097</v>
      </c>
      <c r="W68" s="251" vm="410">
        <f ca="1"/>
        <v>3.4750000000000001</v>
      </c>
      <c r="X68" s="86">
        <v>1.0661751750000001</v>
      </c>
      <c r="Y68" s="107">
        <f t="shared" si="8"/>
        <v>142745.02372117506</v>
      </c>
      <c r="Z68" s="100" cm="1" vm="139">
        <f t="array" aca="1" ref="Z68:AA68" ca="1">_xlfn.STOCKHISTORY(B68,DATE(2018,12,28),DATE(2019,1,1),0,0)</f>
        <v>43462</v>
      </c>
      <c r="AA68" s="251" vm="411">
        <f ca="1"/>
        <v>4.0225</v>
      </c>
      <c r="AB68" s="86">
        <v>1.0365942275</v>
      </c>
      <c r="AC68" s="108">
        <f t="shared" si="9"/>
        <v>-25425.26809046265</v>
      </c>
      <c r="AD68" s="100" cm="1" vm="141">
        <f t="array" aca="1" ref="AD68:AE68" ca="1">_xlfn.STOCKHISTORY(B68,DATE(2019,12,28),DATE(2020,1,1),0,0)</f>
        <v>43829</v>
      </c>
      <c r="AE68" s="251" vm="412">
        <f ca="1"/>
        <v>10.922499999999999</v>
      </c>
      <c r="AF68" s="86">
        <v>2.9358150850000002</v>
      </c>
      <c r="AG68" s="108">
        <f t="shared" ref="AG68:AG79" si="10">(AF68-AB68)*E68</f>
        <v>1632408.8153341126</v>
      </c>
      <c r="AH68" s="30" vm="109">
        <v>44195</v>
      </c>
      <c r="AI68" s="251" vm="413">
        <v>15.525</v>
      </c>
      <c r="AJ68" s="87">
        <v>2.9798995500000003</v>
      </c>
      <c r="AK68" s="108">
        <f t="shared" ref="AK68:AK91" si="11">(AJ68-AF68)*E68</f>
        <v>37891.25893447506</v>
      </c>
    </row>
    <row r="69" spans="1:37" ht="16" customHeight="1">
      <c r="A69" s="78" t="str">
        <f>VLOOKUP(B69,Capitalizzazioni!$A$2:$B$100,2,FALSE)</f>
        <v>Product-based </v>
      </c>
      <c r="B69" s="234" t="e" vm="61">
        <v>#VALUE!</v>
      </c>
      <c r="C69" s="287" t="str" cm="1">
        <f t="array" ref="C69">_FV(B69,"Valuta")</f>
        <v>USD</v>
      </c>
      <c r="D69" s="78">
        <v>2016</v>
      </c>
      <c r="E69" s="135">
        <v>1307421</v>
      </c>
      <c r="F69" s="81"/>
      <c r="G69" s="81"/>
      <c r="H69" s="81"/>
      <c r="I69" s="81"/>
      <c r="J69" s="97"/>
      <c r="K69" s="78"/>
      <c r="L69" s="78"/>
      <c r="M69" s="110"/>
      <c r="N69" s="97"/>
      <c r="O69" s="78"/>
      <c r="P69" s="78" t="s">
        <v>39</v>
      </c>
      <c r="Q69" s="133">
        <f ca="1">SUM(Q46:Q47,Q42,Q38:Q39,Q34,Q32)</f>
        <v>-147104344.71804309</v>
      </c>
      <c r="R69" s="103">
        <v>42734</v>
      </c>
      <c r="S69" s="244">
        <v>55.5</v>
      </c>
      <c r="T69" s="154">
        <v>55.5</v>
      </c>
      <c r="U69" s="139" t="s">
        <v>252</v>
      </c>
      <c r="V69" s="90" cm="1" vm="98">
        <f t="array" aca="1" ref="V69:W69" ca="1">_xlfn.STOCKHISTORY(B69,DATE(2017,12,29),DATE(2018,1,1),0,0)</f>
        <v>43098</v>
      </c>
      <c r="W69" s="244" vm="414">
        <f ca="1"/>
        <v>51.65</v>
      </c>
      <c r="X69" s="87">
        <v>51.65</v>
      </c>
      <c r="Y69" s="107">
        <f t="shared" si="8"/>
        <v>-5033570.8500000015</v>
      </c>
      <c r="Z69" s="90" cm="1" vm="100">
        <f t="array" aca="1" ref="Z69:AA69" ca="1">_xlfn.STOCKHISTORY(B69,DATE(2018,12,30),DATE(2019,1,1),0,0)</f>
        <v>43465</v>
      </c>
      <c r="AA69" s="244" vm="415">
        <f ca="1"/>
        <v>32.200000000000003</v>
      </c>
      <c r="AB69" s="87">
        <v>32.200000000000003</v>
      </c>
      <c r="AC69" s="108">
        <f t="shared" si="9"/>
        <v>-25429338.449999996</v>
      </c>
      <c r="AD69" s="90" cm="1" vm="102">
        <f t="array" aca="1" ref="AD69:AE69" ca="1">_xlfn.STOCKHISTORY(B69,DATE(2019,12,31),DATE(2020,1,1),0,0)</f>
        <v>43830</v>
      </c>
      <c r="AE69" s="244" vm="416">
        <f ca="1"/>
        <v>18.88</v>
      </c>
      <c r="AF69" s="87">
        <v>18.88</v>
      </c>
      <c r="AG69" s="108">
        <f t="shared" si="10"/>
        <v>-17414847.720000006</v>
      </c>
      <c r="AH69" s="30" cm="1" vm="104">
        <f t="array" aca="1" ref="AH69:AI69" ca="1">_xlfn.STOCKHISTORY(B69,DATE(2020,12,31),DATE(2021,1,1),0,0)</f>
        <v>44196</v>
      </c>
      <c r="AI69" s="244" vm="417">
        <f ca="1"/>
        <v>15.97</v>
      </c>
      <c r="AJ69" s="87">
        <v>15.97</v>
      </c>
      <c r="AK69" s="108">
        <f t="shared" si="11"/>
        <v>-3804595.109999998</v>
      </c>
    </row>
    <row r="70" spans="1:37">
      <c r="A70" s="78" t="str">
        <f>VLOOKUP(B70,Capitalizzazioni!$A$2:$B$100,2,FALSE)</f>
        <v>Product-based </v>
      </c>
      <c r="B70" s="230" t="e" vm="62">
        <v>#VALUE!</v>
      </c>
      <c r="C70" s="287" t="str" cm="1">
        <f t="array" ref="C70">_FV(B70,"Valuta")</f>
        <v>HKD</v>
      </c>
      <c r="D70" s="78">
        <v>2016</v>
      </c>
      <c r="E70" s="135">
        <v>2399208</v>
      </c>
      <c r="F70" s="81"/>
      <c r="G70" s="81"/>
      <c r="H70" s="81"/>
      <c r="I70" s="81"/>
      <c r="J70" s="97"/>
      <c r="K70" s="78"/>
      <c r="L70" s="78"/>
      <c r="M70" s="110"/>
      <c r="N70" s="97"/>
      <c r="O70" s="78"/>
      <c r="P70" s="78"/>
      <c r="Q70" s="98"/>
      <c r="R70" s="103">
        <v>42734</v>
      </c>
      <c r="S70" s="243">
        <v>6.48</v>
      </c>
      <c r="T70" s="154">
        <v>0.83479896000000009</v>
      </c>
      <c r="U70" s="139" t="s">
        <v>252</v>
      </c>
      <c r="V70" s="90" cm="1" vm="98">
        <f t="array" aca="1" ref="V70:W70" ca="1">_xlfn.STOCKHISTORY(B70,DATE(2017,12,29),DATE(2018,1,1),0,0)</f>
        <v>43098</v>
      </c>
      <c r="W70" s="243" vm="418">
        <f ca="1"/>
        <v>7.15</v>
      </c>
      <c r="X70" s="87">
        <v>0.91753804999999999</v>
      </c>
      <c r="Y70" s="107">
        <f t="shared" si="8"/>
        <v>198508.28664071977</v>
      </c>
      <c r="Z70" s="90" cm="1" vm="100">
        <f t="array" aca="1" ref="Z70:AA70" ca="1">_xlfn.STOCKHISTORY(B70,DATE(2018,12,31),DATE(2019,1,1),0,0)</f>
        <v>43465</v>
      </c>
      <c r="AA70" s="243" vm="419">
        <f ca="1"/>
        <v>7.9</v>
      </c>
      <c r="AB70" s="87">
        <v>1.0079610000000001</v>
      </c>
      <c r="AC70" s="108">
        <f t="shared" si="9"/>
        <v>216943.46502360026</v>
      </c>
      <c r="AD70" s="90" cm="1" vm="102">
        <f t="array" aca="1" ref="AD70:AE70" ca="1">_xlfn.STOCKHISTORY(B70,DATE(2019,12,31),DATE(2020,1,1),0,0)</f>
        <v>43830</v>
      </c>
      <c r="AE70" s="243" vm="420">
        <f ca="1"/>
        <v>7.68</v>
      </c>
      <c r="AF70" s="87">
        <v>0.98022143999999989</v>
      </c>
      <c r="AG70" s="108">
        <f t="shared" si="10"/>
        <v>-66552.974268480524</v>
      </c>
      <c r="AH70" s="30" cm="1" vm="104">
        <f t="array" aca="1" ref="AH70:AI70" ca="1">_xlfn.STOCKHISTORY(B70,DATE(2020,12,31),DATE(2021,1,1),0,0)</f>
        <v>44196</v>
      </c>
      <c r="AI70" s="243" vm="421">
        <f ca="1"/>
        <v>7.63</v>
      </c>
      <c r="AJ70" s="87">
        <v>0.98372826999999985</v>
      </c>
      <c r="AK70" s="108">
        <f t="shared" si="11"/>
        <v>8413.6145906399051</v>
      </c>
    </row>
    <row r="71" spans="1:37">
      <c r="A71" s="78" t="str">
        <f>VLOOKUP(B71,Capitalizzazioni!$A$2:$B$100,2,FALSE)</f>
        <v>Product-based </v>
      </c>
      <c r="B71" s="234" t="e" vm="63">
        <v>#VALUE!</v>
      </c>
      <c r="C71" s="287" t="str" cm="1">
        <f t="array" ref="C71">_FV(B71,"Valuta")</f>
        <v>USD</v>
      </c>
      <c r="D71" s="78">
        <v>2016</v>
      </c>
      <c r="E71" s="135">
        <v>980975</v>
      </c>
      <c r="F71" s="81"/>
      <c r="G71" s="81"/>
      <c r="H71" s="81"/>
      <c r="I71" s="81"/>
      <c r="J71" s="97"/>
      <c r="K71" s="78"/>
      <c r="L71" s="78"/>
      <c r="M71" s="110"/>
      <c r="N71" s="97"/>
      <c r="O71" s="78"/>
      <c r="P71" s="78"/>
      <c r="Q71" s="98"/>
      <c r="R71" s="103">
        <v>42734</v>
      </c>
      <c r="S71" s="244">
        <v>193.96</v>
      </c>
      <c r="T71" s="154">
        <v>193.96</v>
      </c>
      <c r="U71" s="139" t="s">
        <v>252</v>
      </c>
      <c r="V71" s="90" cm="1" vm="98">
        <f t="array" aca="1" ref="V71:W71" ca="1">_xlfn.STOCKHISTORY(B71,DATE(2017,12,29),DATE(2018,1,1),0,0)</f>
        <v>43098</v>
      </c>
      <c r="W71" s="244" vm="422">
        <f ca="1"/>
        <v>235.7</v>
      </c>
      <c r="X71" s="87">
        <v>235.7</v>
      </c>
      <c r="Y71" s="107">
        <f t="shared" si="8"/>
        <v>40945896.499999978</v>
      </c>
      <c r="Z71" s="90" cm="1" vm="100">
        <f t="array" aca="1" ref="Z71:AA71" ca="1">_xlfn.STOCKHISTORY(B71,DATE(2018,12,30),DATE(2019,1,1),0,0)</f>
        <v>43465</v>
      </c>
      <c r="AA71" s="244" vm="423">
        <f ca="1"/>
        <v>190.31</v>
      </c>
      <c r="AB71" s="87">
        <v>190.31</v>
      </c>
      <c r="AC71" s="108">
        <f t="shared" si="9"/>
        <v>-44526455.249999985</v>
      </c>
      <c r="AD71" s="90" cm="1" vm="102">
        <f t="array" aca="1" ref="AD71:AE71" ca="1">_xlfn.STOCKHISTORY(B71,DATE(2019,12,31),DATE(2020,1,1),0,0)</f>
        <v>43830</v>
      </c>
      <c r="AE71" s="244" vm="424">
        <f ca="1"/>
        <v>250.88</v>
      </c>
      <c r="AF71" s="87">
        <v>250.88</v>
      </c>
      <c r="AG71" s="108">
        <f t="shared" si="10"/>
        <v>59417655.749999993</v>
      </c>
      <c r="AH71" s="30" cm="1" vm="104">
        <f t="array" aca="1" ref="AH71:AI71" ca="1">_xlfn.STOCKHISTORY(B71,DATE(2020,12,31),DATE(2021,1,1),0,0)</f>
        <v>44196</v>
      </c>
      <c r="AI71" s="244" vm="425">
        <f ca="1"/>
        <v>170.48</v>
      </c>
      <c r="AJ71" s="87">
        <v>170.48</v>
      </c>
      <c r="AK71" s="108">
        <f t="shared" si="11"/>
        <v>-78870390</v>
      </c>
    </row>
    <row r="72" spans="1:37">
      <c r="A72" s="78" t="str">
        <f>VLOOKUP(B72,Capitalizzazioni!$A$2:$B$100,2,FALSE)</f>
        <v>Product-based </v>
      </c>
      <c r="B72" s="230" t="e" vm="64">
        <v>#VALUE!</v>
      </c>
      <c r="C72" s="287" t="str" cm="1">
        <f t="array" ref="C72">_FV(B72,"Valuta")</f>
        <v>USD</v>
      </c>
      <c r="D72" s="78">
        <v>2016</v>
      </c>
      <c r="E72" s="135">
        <v>569626</v>
      </c>
      <c r="F72" s="81"/>
      <c r="G72" s="81"/>
      <c r="H72" s="81"/>
      <c r="I72" s="81"/>
      <c r="J72" s="97"/>
      <c r="K72" s="78"/>
      <c r="L72" s="78"/>
      <c r="M72" s="110"/>
      <c r="N72" s="97"/>
      <c r="O72" s="78"/>
      <c r="P72" s="78"/>
      <c r="Q72" s="98"/>
      <c r="R72" s="103">
        <v>42734</v>
      </c>
      <c r="S72" s="244">
        <v>18.34</v>
      </c>
      <c r="T72" s="154">
        <v>18.34</v>
      </c>
      <c r="U72" s="139" t="s">
        <v>252</v>
      </c>
      <c r="V72" s="90" cm="1" vm="98">
        <f t="array" aca="1" ref="V72:W72" ca="1">_xlfn.STOCKHISTORY(B72,DATE(2017,12,29),DATE(2018,1,1),0,0)</f>
        <v>43098</v>
      </c>
      <c r="W72" s="244" vm="426">
        <f ca="1"/>
        <v>17.71</v>
      </c>
      <c r="X72" s="87">
        <v>17.71</v>
      </c>
      <c r="Y72" s="107">
        <f t="shared" si="8"/>
        <v>-358864.37999999942</v>
      </c>
      <c r="Z72" s="90" cm="1" vm="100">
        <f t="array" aca="1" ref="Z72:AA72" ca="1">_xlfn.STOCKHISTORY(B72,DATE(2018,12,30),DATE(2019,1,1),0,0)</f>
        <v>43465</v>
      </c>
      <c r="AA72" s="244" vm="427">
        <f ca="1"/>
        <v>14.75</v>
      </c>
      <c r="AB72" s="87">
        <v>14.75</v>
      </c>
      <c r="AC72" s="108">
        <f t="shared" si="9"/>
        <v>-1686092.9600000004</v>
      </c>
      <c r="AD72" s="90" cm="1" vm="102">
        <f t="array" aca="1" ref="AD72:AE72" ca="1">_xlfn.STOCKHISTORY(B72,DATE(2019,12,31),DATE(2020,1,1),0,0)</f>
        <v>43830</v>
      </c>
      <c r="AE72" s="244" vm="428">
        <f ca="1"/>
        <v>11.83</v>
      </c>
      <c r="AF72" s="87">
        <v>11.83</v>
      </c>
      <c r="AG72" s="108">
        <f t="shared" si="10"/>
        <v>-1663307.92</v>
      </c>
      <c r="AH72" s="30" cm="1" vm="104">
        <f t="array" aca="1" ref="AH72:AI72" ca="1">_xlfn.STOCKHISTORY(B72,DATE(2020,12,31),DATE(2021,1,1),0,0)</f>
        <v>44196</v>
      </c>
      <c r="AI72" s="244" vm="429">
        <f ca="1"/>
        <v>12.27</v>
      </c>
      <c r="AJ72" s="87">
        <v>12.27</v>
      </c>
      <c r="AK72" s="108">
        <f t="shared" si="11"/>
        <v>250635.43999999971</v>
      </c>
    </row>
    <row r="73" spans="1:37">
      <c r="A73" s="78" t="str">
        <f>VLOOKUP(B73,Capitalizzazioni!$A$2:$B$100,2,FALSE)</f>
        <v>Conduct-based</v>
      </c>
      <c r="B73" s="231" t="e" vm="65">
        <v>#VALUE!</v>
      </c>
      <c r="C73" s="287" t="str" cm="1">
        <f t="array" ref="C73">_FV(B73,"Valuta")</f>
        <v>KRW</v>
      </c>
      <c r="D73" s="78">
        <v>2016</v>
      </c>
      <c r="E73" s="135">
        <v>1296616</v>
      </c>
      <c r="F73" s="81"/>
      <c r="G73" s="81"/>
      <c r="H73" s="81"/>
      <c r="I73" s="81"/>
      <c r="J73" s="97"/>
      <c r="K73" s="78"/>
      <c r="L73" s="78"/>
      <c r="M73" s="110"/>
      <c r="N73" s="97"/>
      <c r="O73" s="78"/>
      <c r="P73" s="78"/>
      <c r="Q73" s="98"/>
      <c r="R73" s="103">
        <v>42734</v>
      </c>
      <c r="S73" s="252">
        <v>1820</v>
      </c>
      <c r="T73" s="154">
        <v>1.5682895303748383</v>
      </c>
      <c r="U73" s="139" t="s">
        <v>252</v>
      </c>
      <c r="V73" s="90" vm="292">
        <v>43097</v>
      </c>
      <c r="W73" s="252" vm="430">
        <v>2285</v>
      </c>
      <c r="X73" s="87">
        <v>2.0206218386332284</v>
      </c>
      <c r="Y73" s="107">
        <f t="shared" si="8"/>
        <v>586501.30820476077</v>
      </c>
      <c r="Z73" s="90" vm="139">
        <v>43462</v>
      </c>
      <c r="AA73" s="252" vm="431">
        <v>2175</v>
      </c>
      <c r="AB73" s="87">
        <v>1.9767336181041535</v>
      </c>
      <c r="AC73" s="108">
        <f t="shared" si="9"/>
        <v>-56906.168949527018</v>
      </c>
      <c r="AD73" s="90" vm="141">
        <v>43829</v>
      </c>
      <c r="AE73" s="252" vm="432">
        <v>2300</v>
      </c>
      <c r="AF73" s="87">
        <v>1.9731480289966969</v>
      </c>
      <c r="AG73" s="108">
        <f t="shared" si="10"/>
        <v>-4649.132206153874</v>
      </c>
      <c r="AH73" s="30" vm="109">
        <v>44195</v>
      </c>
      <c r="AI73" s="252" vm="433">
        <v>3040</v>
      </c>
      <c r="AJ73" s="87">
        <v>2.576162027032753</v>
      </c>
      <c r="AK73" s="108">
        <f t="shared" si="11"/>
        <v>781877.59807751887</v>
      </c>
    </row>
    <row r="74" spans="1:37">
      <c r="A74" s="78" t="str">
        <f>VLOOKUP(B74,Capitalizzazioni!$A$2:$B$100,2,FALSE)</f>
        <v>Product-based </v>
      </c>
      <c r="B74" s="230" t="e" vm="66">
        <v>#VALUE!</v>
      </c>
      <c r="C74" s="287" t="str" cm="1">
        <f t="array" ref="C74">_FV(B74,"Valuta")</f>
        <v>USD</v>
      </c>
      <c r="D74" s="78">
        <v>2016</v>
      </c>
      <c r="E74" s="135">
        <v>223580</v>
      </c>
      <c r="F74" s="81"/>
      <c r="G74" s="81"/>
      <c r="H74" s="81"/>
      <c r="I74" s="81"/>
      <c r="J74" s="97"/>
      <c r="K74" s="78"/>
      <c r="L74" s="78"/>
      <c r="M74" s="110"/>
      <c r="N74" s="97"/>
      <c r="O74" s="78"/>
      <c r="P74" s="78"/>
      <c r="Q74" s="98"/>
      <c r="R74" s="103">
        <v>42734</v>
      </c>
      <c r="S74" s="244">
        <v>37.85</v>
      </c>
      <c r="T74" s="127">
        <v>37.85</v>
      </c>
      <c r="U74" s="139" t="s">
        <v>252</v>
      </c>
      <c r="V74" s="90" cm="1" vm="98">
        <f t="array" aca="1" ref="V74:W74" ca="1">_xlfn.STOCKHISTORY(B74,DATE(2017,12,29),DATE(2018,1,1),0,0)</f>
        <v>43098</v>
      </c>
      <c r="W74" s="244" vm="434">
        <f ca="1"/>
        <v>44.45</v>
      </c>
      <c r="X74" s="87">
        <v>44.45</v>
      </c>
      <c r="Y74" s="107">
        <f t="shared" si="8"/>
        <v>1475628.0000000002</v>
      </c>
      <c r="Z74" s="90" cm="1" vm="100">
        <f t="array" aca="1" ref="Z74:AA74" ca="1">_xlfn.STOCKHISTORY(B74,DATE(2018,12,30),DATE(2019,1,1),0,0)</f>
        <v>43465</v>
      </c>
      <c r="AA74" s="244" vm="435">
        <f ca="1"/>
        <v>49.64</v>
      </c>
      <c r="AB74" s="87">
        <v>49.64</v>
      </c>
      <c r="AC74" s="108">
        <f t="shared" si="9"/>
        <v>1160380.1999999995</v>
      </c>
      <c r="AD74" s="90" cm="1" vm="102">
        <f t="array" aca="1" ref="AD74:AE74" ca="1">_xlfn.STOCKHISTORY(B74,DATE(2019,12,31),DATE(2020,1,1),0,0)</f>
        <v>43830</v>
      </c>
      <c r="AE74" s="244" vm="436">
        <f ca="1"/>
        <v>51.29</v>
      </c>
      <c r="AF74" s="87">
        <v>51.29</v>
      </c>
      <c r="AG74" s="108">
        <f t="shared" si="10"/>
        <v>368906.99999999971</v>
      </c>
      <c r="AH74" s="30" cm="1" vm="104">
        <f t="array" aca="1" ref="AH74:AI74" ca="1">_xlfn.STOCKHISTORY(B74,DATE(2020,12,31),DATE(2021,1,1),0,0)</f>
        <v>44196</v>
      </c>
      <c r="AI74" s="244" vm="437">
        <f ca="1"/>
        <v>42.61</v>
      </c>
      <c r="AJ74" s="87">
        <v>42.61</v>
      </c>
      <c r="AK74" s="108">
        <f t="shared" si="11"/>
        <v>-1940674.4</v>
      </c>
    </row>
    <row r="75" spans="1:37">
      <c r="A75" s="78" t="str">
        <f>VLOOKUP(B75,Capitalizzazioni!$A$2:$B$100,2,FALSE)</f>
        <v>Conduct-based</v>
      </c>
      <c r="B75" s="231" t="e" vm="67">
        <v>#VALUE!</v>
      </c>
      <c r="C75" s="287" t="str" cm="1">
        <f t="array" ref="C75">_FV(B75,"Valuta")</f>
        <v>EUR</v>
      </c>
      <c r="D75" s="78">
        <v>2016</v>
      </c>
      <c r="E75" s="135">
        <v>6470663</v>
      </c>
      <c r="F75" s="81"/>
      <c r="G75" s="81"/>
      <c r="H75" s="81"/>
      <c r="I75" s="81"/>
      <c r="J75" s="100"/>
      <c r="K75" s="78"/>
      <c r="L75" s="78"/>
      <c r="M75" s="110"/>
      <c r="N75" s="97"/>
      <c r="O75" s="78"/>
      <c r="P75" s="78"/>
      <c r="Q75" s="98"/>
      <c r="R75" s="140">
        <v>42734</v>
      </c>
      <c r="S75" s="273">
        <v>0.24399999999999999</v>
      </c>
      <c r="T75" s="131">
        <v>0.27000064000000001</v>
      </c>
      <c r="U75" s="141" t="s">
        <v>252</v>
      </c>
      <c r="V75" s="90" cm="1" vm="98">
        <f t="array" aca="1" ref="V75:W75" ca="1">_xlfn.STOCKHISTORY(B75,DATE(2017,12,29),DATE(2018,1,1),0,0)</f>
        <v>43098</v>
      </c>
      <c r="W75" s="270" vm="438">
        <f ca="1"/>
        <v>0.189</v>
      </c>
      <c r="X75" s="87">
        <v>0.21357963899999999</v>
      </c>
      <c r="Y75" s="107">
        <f t="shared" si="8"/>
        <v>-365081.28359366319</v>
      </c>
      <c r="Z75" s="90" vm="139">
        <v>43462</v>
      </c>
      <c r="AA75" s="270" vm="439">
        <v>0.13</v>
      </c>
      <c r="AB75" s="86">
        <v>0.15353143</v>
      </c>
      <c r="AC75" s="108">
        <f t="shared" si="9"/>
        <v>-388551.72419256694</v>
      </c>
      <c r="AD75" s="90" vm="141">
        <v>43829</v>
      </c>
      <c r="AE75" s="270" vm="440">
        <v>0.11700000000000001</v>
      </c>
      <c r="AF75" s="87">
        <v>0.13105509300000001</v>
      </c>
      <c r="AG75" s="108">
        <f t="shared" si="10"/>
        <v>-145436.8022014309</v>
      </c>
      <c r="AH75" s="30" vm="109">
        <v>44195</v>
      </c>
      <c r="AI75" s="270" vm="441">
        <v>0.14000000000000001</v>
      </c>
      <c r="AJ75" s="87">
        <v>0.15990842000000002</v>
      </c>
      <c r="AK75" s="108">
        <f t="shared" si="11"/>
        <v>186700.15544580107</v>
      </c>
    </row>
    <row r="76" spans="1:37" ht="16" customHeight="1">
      <c r="A76" s="78" t="s">
        <v>39</v>
      </c>
      <c r="B76" s="231" t="e" vm="442">
        <v>#VALUE!</v>
      </c>
      <c r="C76" s="287" t="str" cm="1">
        <f t="array" ref="C76">_FV(B76,"Valuta")</f>
        <v>EUR</v>
      </c>
      <c r="D76" s="78">
        <v>2017</v>
      </c>
      <c r="E76" s="135">
        <v>1406988</v>
      </c>
      <c r="F76" s="81"/>
      <c r="G76" s="81"/>
      <c r="H76" s="81"/>
      <c r="I76" s="81"/>
      <c r="J76" s="97"/>
      <c r="K76" s="78"/>
      <c r="L76" s="78"/>
      <c r="M76" s="110"/>
      <c r="N76" s="97"/>
      <c r="O76" s="78"/>
      <c r="P76" s="78"/>
      <c r="Q76" s="98"/>
      <c r="R76" s="100"/>
      <c r="S76" s="31"/>
      <c r="T76" s="86"/>
      <c r="V76" s="105">
        <v>43098</v>
      </c>
      <c r="W76" s="269">
        <v>0.66</v>
      </c>
      <c r="X76" s="127">
        <v>0.47821752000000001</v>
      </c>
      <c r="Y76" s="107" t="s">
        <v>252</v>
      </c>
      <c r="Z76" s="100" vm="139">
        <v>43462</v>
      </c>
      <c r="AA76" s="269">
        <v>0.48</v>
      </c>
      <c r="AB76" s="86">
        <f>AA76*'Exchange Rates'!H22</f>
        <v>0.35585232</v>
      </c>
      <c r="AC76" s="108">
        <f t="shared" si="9"/>
        <v>-172166.36801760001</v>
      </c>
      <c r="AD76" s="100" vm="141">
        <v>43829</v>
      </c>
      <c r="AE76" s="269">
        <v>0.45500000000000002</v>
      </c>
      <c r="AF76" s="86">
        <f>AE76*'Exchange Rates'!I22</f>
        <v>0.33358370500000001</v>
      </c>
      <c r="AG76" s="108">
        <f t="shared" si="10"/>
        <v>-31331.674081619989</v>
      </c>
      <c r="AH76" s="31" vm="109">
        <v>44195</v>
      </c>
      <c r="AI76" s="269">
        <v>0.29499999999999998</v>
      </c>
      <c r="AJ76" s="86">
        <f>AI76*'Exchange Rates'!J22</f>
        <v>0.2140107</v>
      </c>
      <c r="AK76" s="108">
        <f t="shared" si="11"/>
        <v>-168237.78315894</v>
      </c>
    </row>
    <row r="77" spans="1:37" ht="18" customHeight="1">
      <c r="A77" s="78" t="str">
        <f>VLOOKUP(B77,Capitalizzazioni!$A$2:$B$100,2,FALSE)</f>
        <v>Conduct-based</v>
      </c>
      <c r="B77" s="233" t="e" vm="68">
        <v>#VALUE!</v>
      </c>
      <c r="C77" s="287" t="str" cm="1">
        <f t="array" ref="C77">_FV(B77,"Valuta")</f>
        <v>BRL</v>
      </c>
      <c r="D77" s="78">
        <v>2017</v>
      </c>
      <c r="E77" s="135">
        <v>53850144</v>
      </c>
      <c r="F77" s="81"/>
      <c r="G77" s="81"/>
      <c r="H77" s="81"/>
      <c r="I77" s="81"/>
      <c r="J77" s="90"/>
      <c r="K77" s="78"/>
      <c r="L77" s="78"/>
      <c r="M77" s="110"/>
      <c r="N77" s="97"/>
      <c r="O77" s="78"/>
      <c r="P77" s="78"/>
      <c r="Q77" s="98"/>
      <c r="R77" s="90"/>
      <c r="S77" s="30"/>
      <c r="T77" s="87"/>
      <c r="U77" s="91"/>
      <c r="V77" s="103">
        <v>43098</v>
      </c>
      <c r="W77" s="251">
        <v>8.68</v>
      </c>
      <c r="X77" s="142">
        <f>W77*'Exchange Rates'!G3</f>
        <v>2.6631368399999999</v>
      </c>
      <c r="Y77" s="107" t="s">
        <v>252</v>
      </c>
      <c r="Z77" s="90" vm="139">
        <v>43462</v>
      </c>
      <c r="AA77" s="251" vm="443">
        <v>11.59</v>
      </c>
      <c r="AB77" s="87">
        <f>AA77*'Exchange Rates'!H3</f>
        <v>2.98673141</v>
      </c>
      <c r="AC77" s="108">
        <f t="shared" si="9"/>
        <v>17425614.192118082</v>
      </c>
      <c r="AD77" s="90" cm="1" vm="141">
        <f t="array" aca="1" ref="AD77:AE77" ca="1">_xlfn.STOCKHISTORY(B77,DATE(2019,12,28),DATE(2020,1,),0,0)</f>
        <v>43829</v>
      </c>
      <c r="AE77" s="251" vm="444">
        <f ca="1"/>
        <v>25.8</v>
      </c>
      <c r="AF77" s="87">
        <f ca="1">AE77*'Exchange Rates'!I3</f>
        <v>6.9346788000000013</v>
      </c>
      <c r="AG77" s="108">
        <f t="shared" ca="1" si="10"/>
        <v>212597535.45592424</v>
      </c>
      <c r="AH77" s="30" vm="109">
        <v>44195</v>
      </c>
      <c r="AI77" s="251" vm="445">
        <v>23.66</v>
      </c>
      <c r="AJ77" s="87">
        <f>AI77*'Exchange Rates'!J3</f>
        <v>4.5413477200000001</v>
      </c>
      <c r="AK77" s="108">
        <f t="shared" ca="1" si="11"/>
        <v>-128881223.29767558</v>
      </c>
    </row>
    <row r="78" spans="1:37" ht="21">
      <c r="A78" s="78" t="str">
        <f>VLOOKUP(B78,Capitalizzazioni!$A$2:$B$100,2,FALSE)</f>
        <v>Conduct-based</v>
      </c>
      <c r="B78" s="229" t="e" vm="69">
        <v>#VALUE!</v>
      </c>
      <c r="C78" s="287" t="str" cm="1">
        <f t="array" ref="C78">_FV(B78,"Valuta")</f>
        <v>CNY</v>
      </c>
      <c r="D78" s="78">
        <v>2017</v>
      </c>
      <c r="E78" s="135">
        <v>3382084</v>
      </c>
      <c r="F78" s="81"/>
      <c r="G78" s="81"/>
      <c r="H78" s="81"/>
      <c r="I78" s="81"/>
      <c r="J78" s="97"/>
      <c r="K78" s="78"/>
      <c r="L78" s="78"/>
      <c r="M78" s="110"/>
      <c r="N78" s="97"/>
      <c r="O78" s="78"/>
      <c r="P78" s="78"/>
      <c r="Q78" s="98"/>
      <c r="R78" s="90"/>
      <c r="S78" s="30"/>
      <c r="T78" s="87"/>
      <c r="U78" s="112">
        <f ca="1">SUM(U3:U64)</f>
        <v>274293269.00775599</v>
      </c>
      <c r="V78" s="143">
        <v>43098</v>
      </c>
      <c r="W78" s="257">
        <v>11.05</v>
      </c>
      <c r="X78" s="144">
        <v>1.6989596</v>
      </c>
      <c r="Y78" s="145" t="s">
        <v>252</v>
      </c>
      <c r="Z78" s="90" cm="1" vm="196">
        <f t="array" aca="1" ref="Z78:AA78" ca="1">_xlfn.STOCKHISTORY(B78,DATE(2018,12,30),DATE(2019,1,2),0,0)</f>
        <v>43467</v>
      </c>
      <c r="AA78" s="281" vm="446">
        <f ca="1"/>
        <v>9.6300000000000008</v>
      </c>
      <c r="AB78" s="87">
        <v>1.4018391000000001</v>
      </c>
      <c r="AC78" s="108">
        <f t="shared" si="9"/>
        <v>-1004886.4891219997</v>
      </c>
      <c r="AD78" s="90" cm="1" vm="102">
        <f t="array" aca="1" ref="AD78:AE78" ca="1">_xlfn.STOCKHISTORY(B78,DATE(2019,12,31),DATE(2020,1,1),0,0)</f>
        <v>43830</v>
      </c>
      <c r="AE78" s="281" vm="447">
        <f ca="1"/>
        <v>9.15</v>
      </c>
      <c r="AF78" s="87">
        <v>1.3138393500000001</v>
      </c>
      <c r="AG78" s="108">
        <f t="shared" si="10"/>
        <v>-297622.54647900013</v>
      </c>
      <c r="AH78" s="30" cm="1" vm="104">
        <f t="array" aca="1" ref="AH78:AI78" ca="1">_xlfn.STOCKHISTORY(B78,DATE(2020,12,31),DATE(2021,1,1),0,0)</f>
        <v>44196</v>
      </c>
      <c r="AI78" s="281" vm="448">
        <f ca="1"/>
        <v>6.67</v>
      </c>
      <c r="AJ78" s="87">
        <v>1.0212103499999998</v>
      </c>
      <c r="AK78" s="108">
        <f t="shared" si="11"/>
        <v>-989695.8588360009</v>
      </c>
    </row>
    <row r="79" spans="1:37">
      <c r="A79" s="78" t="str">
        <f>VLOOKUP(B79,Capitalizzazioni!$A$2:$B$100,2,FALSE)</f>
        <v>Product-based </v>
      </c>
      <c r="B79" s="230" t="e" vm="70">
        <v>#VALUE!</v>
      </c>
      <c r="C79" s="287" t="str" cm="1">
        <f t="array" ref="C79">_FV(B79,"Valuta")</f>
        <v>EUR</v>
      </c>
      <c r="D79" s="78">
        <v>2018</v>
      </c>
      <c r="E79" s="135">
        <v>7262809</v>
      </c>
      <c r="F79" s="81"/>
      <c r="G79" s="81"/>
      <c r="H79" s="81"/>
      <c r="I79" s="81"/>
      <c r="J79" s="90"/>
      <c r="K79" s="78"/>
      <c r="L79" s="78"/>
      <c r="M79" s="110"/>
      <c r="N79" s="97"/>
      <c r="O79" s="78"/>
      <c r="P79" s="78"/>
      <c r="Q79" s="98"/>
      <c r="R79" s="90"/>
      <c r="S79" s="30"/>
      <c r="T79" s="78" t="s">
        <v>14</v>
      </c>
      <c r="U79" s="133">
        <f ca="1">SUM(U3:U31,U33,U35:U37,U40:U41,U43:U44,U45,U48,U50:U51,U52:U53,U55:U64)</f>
        <v>121604955.22049718</v>
      </c>
      <c r="V79" s="90"/>
      <c r="W79" s="30"/>
      <c r="X79" s="87"/>
      <c r="Y79" s="91"/>
      <c r="Z79" s="146" vm="139">
        <v>43462</v>
      </c>
      <c r="AA79" s="273">
        <v>21.64</v>
      </c>
      <c r="AB79" s="277">
        <v>25.55707804</v>
      </c>
      <c r="AC79" s="147" t="s">
        <v>252</v>
      </c>
      <c r="AD79" s="90" vm="141">
        <v>43829</v>
      </c>
      <c r="AE79" s="270" vm="449">
        <v>26.8</v>
      </c>
      <c r="AF79" s="87">
        <v>30.019457199999998</v>
      </c>
      <c r="AG79" s="108">
        <f t="shared" si="10"/>
        <v>32409407.524660423</v>
      </c>
      <c r="AH79" s="30" vm="109">
        <v>44195</v>
      </c>
      <c r="AI79" s="270" vm="450">
        <v>34.200000000000003</v>
      </c>
      <c r="AJ79" s="87">
        <v>39.063342600000006</v>
      </c>
      <c r="AK79" s="108">
        <f t="shared" si="11"/>
        <v>65684012.278088659</v>
      </c>
    </row>
    <row r="80" spans="1:37" ht="17" customHeight="1">
      <c r="A80" s="78" t="str">
        <f>VLOOKUP(B80,Capitalizzazioni!$A$2:$B$100,2,FALSE)</f>
        <v>Conduct-based</v>
      </c>
      <c r="B80" s="235" t="s">
        <v>68</v>
      </c>
      <c r="C80" s="287" t="s">
        <v>207</v>
      </c>
      <c r="D80" s="79">
        <v>2019</v>
      </c>
      <c r="E80" s="137">
        <v>10772121</v>
      </c>
      <c r="F80" s="82"/>
      <c r="G80" s="82"/>
      <c r="H80" s="82"/>
      <c r="I80" s="82"/>
      <c r="J80" s="97"/>
      <c r="K80" s="79"/>
      <c r="L80" s="78"/>
      <c r="M80" s="110"/>
      <c r="N80" s="97"/>
      <c r="O80" s="79"/>
      <c r="P80" s="78"/>
      <c r="Q80" s="98"/>
      <c r="R80" s="100"/>
      <c r="S80" s="31"/>
      <c r="T80" s="78" t="s">
        <v>39</v>
      </c>
      <c r="U80" s="133">
        <f ca="1">U78-U79</f>
        <v>152688313.7872588</v>
      </c>
      <c r="V80" s="100"/>
      <c r="W80" s="31"/>
      <c r="X80" s="86"/>
      <c r="Y80" s="104"/>
      <c r="Z80" s="100"/>
      <c r="AA80" s="31"/>
      <c r="AB80" s="86"/>
      <c r="AC80" s="104"/>
      <c r="AD80" s="105">
        <v>43829</v>
      </c>
      <c r="AE80" s="254">
        <v>10.88</v>
      </c>
      <c r="AF80" s="154">
        <v>0.67845612799999999</v>
      </c>
      <c r="AG80" s="108" t="s">
        <v>252</v>
      </c>
      <c r="AH80" s="30" vm="109">
        <v>44195</v>
      </c>
      <c r="AI80" s="254">
        <v>9.7100000000000009</v>
      </c>
      <c r="AJ80" s="86">
        <f>AI80*'Exchange Rates'!J8</f>
        <v>0.61702971800000006</v>
      </c>
      <c r="AK80" s="108">
        <f t="shared" si="11"/>
        <v>-661692.72111560928</v>
      </c>
    </row>
    <row r="81" spans="1:37" ht="20" customHeight="1">
      <c r="A81" s="78" t="str">
        <f>VLOOKUP(B81,Capitalizzazioni!$A$2:$B$100,2,FALSE)</f>
        <v>Product-based </v>
      </c>
      <c r="B81" s="230" t="e" vm="71">
        <v>#VALUE!</v>
      </c>
      <c r="C81" s="287" t="str" cm="1">
        <f t="array" ref="C81">_FV(B81,"Valuta")</f>
        <v>AUD</v>
      </c>
      <c r="D81" s="78">
        <v>2019</v>
      </c>
      <c r="E81" s="135">
        <v>3043162</v>
      </c>
      <c r="F81" s="81"/>
      <c r="G81" s="81"/>
      <c r="H81" s="81"/>
      <c r="I81" s="81"/>
      <c r="J81" s="97"/>
      <c r="K81" s="78"/>
      <c r="L81" s="78"/>
      <c r="M81" s="110"/>
      <c r="N81" s="97"/>
      <c r="O81" s="78"/>
      <c r="P81" s="78"/>
      <c r="Q81" s="98"/>
      <c r="R81" s="90"/>
      <c r="S81" s="30"/>
      <c r="T81" s="87"/>
      <c r="U81" s="91"/>
      <c r="V81" s="90"/>
      <c r="W81" s="30"/>
      <c r="X81" s="87"/>
      <c r="Y81" s="112">
        <f ca="1">SUM(Y3:Y75)</f>
        <v>342035790.20986402</v>
      </c>
      <c r="Z81" s="90"/>
      <c r="AA81" s="30"/>
      <c r="AB81" s="87"/>
      <c r="AC81" s="91"/>
      <c r="AD81" s="105">
        <v>43829</v>
      </c>
      <c r="AE81" s="275">
        <v>19.95</v>
      </c>
      <c r="AF81" s="154">
        <v>13.872392100000001</v>
      </c>
      <c r="AG81" s="148" t="s">
        <v>252</v>
      </c>
      <c r="AH81" s="30" cm="1" vm="104">
        <f t="array" aca="1" ref="AH81:AI81" ca="1">_xlfn.STOCKHISTORY(B81,DATE(2020,12,31),DATE(2021,1,1),0,0)</f>
        <v>44196</v>
      </c>
      <c r="AI81" s="275" vm="451">
        <f ca="1"/>
        <v>11.95</v>
      </c>
      <c r="AJ81" s="87">
        <v>8.2591588499999986</v>
      </c>
      <c r="AK81" s="108">
        <f t="shared" si="11"/>
        <v>-17081978.123536505</v>
      </c>
    </row>
    <row r="82" spans="1:37" ht="16" customHeight="1">
      <c r="A82" s="78" t="str">
        <f>VLOOKUP(B82,Capitalizzazioni!$A$2:$B$100,2,FALSE)</f>
        <v>Conduct-based</v>
      </c>
      <c r="B82" s="236" t="e" vm="72">
        <v>#VALUE!</v>
      </c>
      <c r="C82" s="287" t="str" cm="1">
        <f t="array" ref="C82">_FV(B82,"Valuta")</f>
        <v>USD</v>
      </c>
      <c r="D82" s="78">
        <v>2019</v>
      </c>
      <c r="E82" s="135">
        <v>15375377</v>
      </c>
      <c r="F82" s="81"/>
      <c r="G82" s="81"/>
      <c r="H82" s="81"/>
      <c r="I82" s="81"/>
      <c r="J82" s="97"/>
      <c r="K82" s="78"/>
      <c r="L82" s="78"/>
      <c r="M82" s="110"/>
      <c r="N82" s="97"/>
      <c r="O82" s="78"/>
      <c r="P82" s="78"/>
      <c r="Q82" s="98"/>
      <c r="R82" s="90"/>
      <c r="S82" s="30"/>
      <c r="T82" s="87"/>
      <c r="U82" s="91"/>
      <c r="V82" s="90"/>
      <c r="W82" s="30"/>
      <c r="X82" s="78" t="s">
        <v>14</v>
      </c>
      <c r="Y82" s="133">
        <f ca="1">SUM(Y3:Y31,Y33,Y35:Y37,Y40:Y41,Y43:Y45,Y48,Y50:Y53,Y55:Y65,Y68:Y72,Y74)</f>
        <v>268623391.84486985</v>
      </c>
      <c r="Z82" s="90"/>
      <c r="AA82" s="30"/>
      <c r="AB82" s="87"/>
      <c r="AC82" s="91"/>
      <c r="AD82" s="105">
        <v>43829</v>
      </c>
      <c r="AE82" s="244">
        <v>24.73</v>
      </c>
      <c r="AF82" s="154">
        <v>24.73</v>
      </c>
      <c r="AG82" s="148" t="s">
        <v>252</v>
      </c>
      <c r="AH82" s="30" cm="1" vm="104">
        <f t="array" aca="1" ref="AH82:AI82" ca="1">_xlfn.STOCKHISTORY(B82,DATE(2020,12,31),DATE(2021,1,1),0,0)</f>
        <v>44196</v>
      </c>
      <c r="AI82" s="244" vm="452">
        <f ca="1"/>
        <v>24.05</v>
      </c>
      <c r="AJ82" s="87">
        <v>24.05</v>
      </c>
      <c r="AK82" s="108">
        <f t="shared" si="11"/>
        <v>-10455256.359999996</v>
      </c>
    </row>
    <row r="83" spans="1:37" ht="16" customHeight="1">
      <c r="A83" s="78" t="str">
        <f>VLOOKUP(B83,Capitalizzazioni!$A$2:$B$100,2,FALSE)</f>
        <v>Conduct-based</v>
      </c>
      <c r="B83" s="236" t="e" vm="73">
        <v>#VALUE!</v>
      </c>
      <c r="C83" s="287" t="str" cm="1">
        <f t="array" ref="C83">_FV(B83,"Valuta")</f>
        <v>USD</v>
      </c>
      <c r="D83" s="78">
        <v>2019</v>
      </c>
      <c r="E83" s="135">
        <v>11816807</v>
      </c>
      <c r="F83" s="81"/>
      <c r="G83" s="81"/>
      <c r="H83" s="81"/>
      <c r="I83" s="81"/>
      <c r="J83" s="97"/>
      <c r="K83" s="78"/>
      <c r="L83" s="78"/>
      <c r="M83" s="110"/>
      <c r="N83" s="97"/>
      <c r="O83" s="78"/>
      <c r="P83" s="78"/>
      <c r="Q83" s="98"/>
      <c r="R83" s="90"/>
      <c r="S83" s="30"/>
      <c r="T83" s="87"/>
      <c r="U83" s="91"/>
      <c r="V83" s="90"/>
      <c r="W83" s="30"/>
      <c r="X83" s="78" t="s">
        <v>39</v>
      </c>
      <c r="Y83" s="108">
        <f ca="1">Y81-Y82</f>
        <v>73412398.364994168</v>
      </c>
      <c r="Z83" s="90"/>
      <c r="AA83" s="30"/>
      <c r="AB83" s="87"/>
      <c r="AC83" s="112">
        <f ca="1">SUM(AC3:AC78)</f>
        <v>-189819479.5873782</v>
      </c>
      <c r="AD83" s="105">
        <v>43829</v>
      </c>
      <c r="AE83" s="244">
        <v>8.7100000000000009</v>
      </c>
      <c r="AF83" s="154">
        <v>8.7100000000000009</v>
      </c>
      <c r="AG83" s="148" t="s">
        <v>252</v>
      </c>
      <c r="AH83" s="30" cm="1" vm="104">
        <f t="array" aca="1" ref="AH83:AI83" ca="1">_xlfn.STOCKHISTORY(B83,DATE(2020,12,31),DATE(2021,1,1),0,0)</f>
        <v>44196</v>
      </c>
      <c r="AI83" s="244" vm="453">
        <f ca="1"/>
        <v>6.04</v>
      </c>
      <c r="AJ83" s="87">
        <v>6.04</v>
      </c>
      <c r="AK83" s="108">
        <f t="shared" si="11"/>
        <v>-31550874.690000009</v>
      </c>
    </row>
    <row r="84" spans="1:37">
      <c r="A84" s="78" t="str">
        <f>VLOOKUP(B84,Capitalizzazioni!$A$2:$B$100,2,FALSE)</f>
        <v>Conduct-based</v>
      </c>
      <c r="B84" s="229" t="e" vm="74">
        <v>#VALUE!</v>
      </c>
      <c r="C84" s="287" t="str" cm="1">
        <f t="array" ref="C84">_FV(B84,"Valuta")</f>
        <v>USD</v>
      </c>
      <c r="D84" s="78">
        <v>2019</v>
      </c>
      <c r="E84" s="135">
        <v>6197092</v>
      </c>
      <c r="F84" s="81"/>
      <c r="G84" s="81"/>
      <c r="H84" s="81"/>
      <c r="I84" s="81"/>
      <c r="J84" s="97"/>
      <c r="K84" s="78"/>
      <c r="L84" s="78"/>
      <c r="M84" s="110"/>
      <c r="N84" s="97"/>
      <c r="O84" s="78"/>
      <c r="P84" s="78"/>
      <c r="Q84" s="98"/>
      <c r="R84" s="90"/>
      <c r="S84" s="30"/>
      <c r="T84" s="87"/>
      <c r="U84" s="91"/>
      <c r="V84" s="90"/>
      <c r="W84" s="30"/>
      <c r="X84" s="87"/>
      <c r="Y84" s="91"/>
      <c r="Z84" s="90"/>
      <c r="AA84" s="30"/>
      <c r="AB84" s="78" t="s">
        <v>14</v>
      </c>
      <c r="AC84" s="133">
        <f ca="1">SUM(AC3:AC31,AC33,AC35:AC37,AC40:AC41,AC43:AC45,AC48,AC50:AC53,AC55:AC65,AC68:AC72,AC74)</f>
        <v>-105217964.67540425</v>
      </c>
      <c r="AD84" s="105">
        <v>43829</v>
      </c>
      <c r="AE84" s="244">
        <v>8.49</v>
      </c>
      <c r="AF84" s="154">
        <v>8.49</v>
      </c>
      <c r="AG84" s="148" t="s">
        <v>252</v>
      </c>
      <c r="AH84" s="30" cm="1" vm="104">
        <f t="array" aca="1" ref="AH84:AI84" ca="1">_xlfn.STOCKHISTORY(B84,DATE(2020,12,31),DATE(2021,1,1),0,0)</f>
        <v>44196</v>
      </c>
      <c r="AI84" s="244" vm="454">
        <f ca="1"/>
        <v>6.99</v>
      </c>
      <c r="AJ84" s="87">
        <v>6.99</v>
      </c>
      <c r="AK84" s="108">
        <f t="shared" si="11"/>
        <v>-9295638</v>
      </c>
    </row>
    <row r="85" spans="1:37" ht="16" customHeight="1">
      <c r="A85" s="78" t="str">
        <f>VLOOKUP(B85,Capitalizzazioni!$A$2:$B$100,2,FALSE)</f>
        <v>Conduct-based</v>
      </c>
      <c r="B85" s="229" t="e" vm="75">
        <v>#VALUE!</v>
      </c>
      <c r="C85" s="287" t="str" cm="1">
        <f t="array" ref="C85">_FV(B85,"Valuta")</f>
        <v>TWD</v>
      </c>
      <c r="D85" s="78">
        <v>2019</v>
      </c>
      <c r="E85" s="135">
        <v>10899523</v>
      </c>
      <c r="F85" s="81"/>
      <c r="G85" s="81"/>
      <c r="H85" s="81"/>
      <c r="I85" s="81"/>
      <c r="J85" s="97"/>
      <c r="K85" s="78"/>
      <c r="L85" s="78"/>
      <c r="M85" s="110"/>
      <c r="N85" s="97"/>
      <c r="O85" s="78"/>
      <c r="P85" s="78"/>
      <c r="Q85" s="98"/>
      <c r="R85" s="90"/>
      <c r="S85" s="30"/>
      <c r="T85" s="87"/>
      <c r="U85" s="91"/>
      <c r="V85" s="90"/>
      <c r="W85" s="30"/>
      <c r="X85" s="87"/>
      <c r="Y85" s="91"/>
      <c r="Z85" s="90"/>
      <c r="AA85" s="30"/>
      <c r="AB85" s="78" t="s">
        <v>39</v>
      </c>
      <c r="AC85" s="108">
        <f ca="1">AC83-AC84</f>
        <v>-84601514.911973953</v>
      </c>
      <c r="AD85" s="105">
        <v>43829</v>
      </c>
      <c r="AE85" s="250">
        <v>33.799999999999997</v>
      </c>
      <c r="AF85" s="154">
        <v>1.1200000000000001</v>
      </c>
      <c r="AG85" s="148" t="s">
        <v>252</v>
      </c>
      <c r="AH85" s="30" cm="1" vm="104">
        <f t="array" aca="1" ref="AH85:AI85" ca="1">_xlfn.STOCKHISTORY(B85,DATE(2020,12,31),DATE(2021,1,1),0,0)</f>
        <v>44196</v>
      </c>
      <c r="AI85" s="250" vm="455">
        <f ca="1"/>
        <v>31.05</v>
      </c>
      <c r="AJ85" s="87">
        <v>1.10471553</v>
      </c>
      <c r="AK85" s="108">
        <f t="shared" si="11"/>
        <v>-166593.43230781116</v>
      </c>
    </row>
    <row r="86" spans="1:37">
      <c r="A86" s="78" t="str">
        <f>VLOOKUP(B86,Capitalizzazioni!$A$2:$B$100,2,FALSE)</f>
        <v>Conduct-based</v>
      </c>
      <c r="B86" s="229" t="e" vm="76">
        <v>#VALUE!</v>
      </c>
      <c r="C86" s="287" t="str" cm="1">
        <f t="array" ref="C86">_FV(B86,"Valuta")</f>
        <v>TWD</v>
      </c>
      <c r="D86" s="78">
        <v>2019</v>
      </c>
      <c r="E86" s="135">
        <v>51054587</v>
      </c>
      <c r="F86" s="81"/>
      <c r="G86" s="81"/>
      <c r="H86" s="81"/>
      <c r="I86" s="81"/>
      <c r="J86" s="97"/>
      <c r="K86" s="78"/>
      <c r="L86" s="78"/>
      <c r="M86" s="110"/>
      <c r="N86" s="97"/>
      <c r="O86" s="78"/>
      <c r="P86" s="78"/>
      <c r="Q86" s="98"/>
      <c r="R86" s="90"/>
      <c r="S86" s="30"/>
      <c r="T86" s="87"/>
      <c r="U86" s="91"/>
      <c r="V86" s="90"/>
      <c r="W86" s="30"/>
      <c r="X86" s="87"/>
      <c r="Y86" s="91"/>
      <c r="Z86" s="90"/>
      <c r="AA86" s="30"/>
      <c r="AB86" s="87"/>
      <c r="AC86" s="91"/>
      <c r="AD86" s="105">
        <v>43829</v>
      </c>
      <c r="AE86" s="250">
        <v>84.9</v>
      </c>
      <c r="AF86" s="127">
        <v>2.82</v>
      </c>
      <c r="AG86" s="148" t="s">
        <v>252</v>
      </c>
      <c r="AH86" s="30" cm="1" vm="104">
        <f t="array" aca="1" ref="AH86:AI86" ca="1">_xlfn.STOCKHISTORY(B86,DATE(2020,12,31),DATE(2021,1,1),0,0)</f>
        <v>44196</v>
      </c>
      <c r="AI86" s="250" vm="456">
        <f ca="1"/>
        <v>84.7</v>
      </c>
      <c r="AJ86" s="87">
        <v>3.0135074200000003</v>
      </c>
      <c r="AK86" s="108">
        <f t="shared" si="11"/>
        <v>9879441.4095355626</v>
      </c>
    </row>
    <row r="87" spans="1:37" ht="21" customHeight="1">
      <c r="A87" s="78" t="str">
        <f>VLOOKUP(B87,Capitalizzazioni!$A$2:$B$100,2,FALSE)</f>
        <v>Product-based </v>
      </c>
      <c r="B87" s="230" t="e" vm="77">
        <v>#VALUE!</v>
      </c>
      <c r="C87" s="287" t="str" cm="1">
        <f t="array" ref="C87">_FV(B87,"Valuta")</f>
        <v>USD</v>
      </c>
      <c r="D87" s="78">
        <v>2019</v>
      </c>
      <c r="E87" s="135">
        <v>27313404</v>
      </c>
      <c r="F87" s="81"/>
      <c r="G87" s="81"/>
      <c r="H87" s="81"/>
      <c r="I87" s="81"/>
      <c r="J87" s="97"/>
      <c r="K87" s="78"/>
      <c r="L87" s="78"/>
      <c r="M87" s="110"/>
      <c r="N87" s="97"/>
      <c r="O87" s="78"/>
      <c r="P87" s="78"/>
      <c r="Q87" s="98"/>
      <c r="R87" s="100"/>
      <c r="S87" s="31"/>
      <c r="T87" s="86"/>
      <c r="U87" s="104"/>
      <c r="V87" s="100"/>
      <c r="W87" s="31"/>
      <c r="X87" s="86"/>
      <c r="Y87" s="104"/>
      <c r="Z87" s="100"/>
      <c r="AA87" s="31"/>
      <c r="AB87" s="86"/>
      <c r="AD87" s="105">
        <v>43829</v>
      </c>
      <c r="AE87" s="244">
        <v>5.79</v>
      </c>
      <c r="AF87" s="151">
        <v>5.79</v>
      </c>
      <c r="AG87" s="148" t="s">
        <v>252</v>
      </c>
      <c r="AH87" s="30" vm="457">
        <v>44194</v>
      </c>
      <c r="AI87" s="244" vm="458">
        <v>6.33</v>
      </c>
      <c r="AJ87" s="87">
        <v>6.33</v>
      </c>
      <c r="AK87" s="108">
        <f t="shared" si="11"/>
        <v>14749238.16</v>
      </c>
    </row>
    <row r="88" spans="1:37">
      <c r="A88" s="78" t="str">
        <f>VLOOKUP(B88,Capitalizzazioni!$A$2:$B$100,2,FALSE)</f>
        <v>Conduct-based</v>
      </c>
      <c r="B88" s="236" t="e" vm="78">
        <v>#VALUE!</v>
      </c>
      <c r="C88" s="287" t="str" cm="1">
        <f t="array" ref="C88">_FV(B88,"Valuta")</f>
        <v>USD</v>
      </c>
      <c r="D88" s="78">
        <v>2019</v>
      </c>
      <c r="E88" s="135">
        <v>4126450</v>
      </c>
      <c r="F88" s="81"/>
      <c r="G88" s="81"/>
      <c r="H88" s="81"/>
      <c r="I88" s="81"/>
      <c r="J88" s="97"/>
      <c r="K88" s="78"/>
      <c r="L88" s="78"/>
      <c r="M88" s="110"/>
      <c r="N88" s="97"/>
      <c r="O88" s="78"/>
      <c r="P88" s="78"/>
      <c r="Q88" s="98"/>
      <c r="R88" s="100"/>
      <c r="S88" s="31"/>
      <c r="T88" s="86"/>
      <c r="U88" s="104"/>
      <c r="V88" s="100"/>
      <c r="W88" s="31"/>
      <c r="X88" s="86"/>
      <c r="Y88" s="104"/>
      <c r="Z88" s="100"/>
      <c r="AA88" s="30"/>
      <c r="AB88" s="87"/>
      <c r="AC88" s="91"/>
      <c r="AD88" s="105">
        <v>43829</v>
      </c>
      <c r="AE88" s="244">
        <v>23.68</v>
      </c>
      <c r="AF88" s="151">
        <v>23.68</v>
      </c>
      <c r="AG88" s="148" t="s">
        <v>252</v>
      </c>
      <c r="AH88" s="30" cm="1" vm="104">
        <f t="array" aca="1" ref="AH88:AI88" ca="1">_xlfn.STOCKHISTORY(B88,DATE(2020,12,31),DATE(2021,1,1),0,0)</f>
        <v>44196</v>
      </c>
      <c r="AI88" s="244" vm="459">
        <f ca="1"/>
        <v>19.03</v>
      </c>
      <c r="AJ88" s="87">
        <v>19.03</v>
      </c>
      <c r="AK88" s="108">
        <f t="shared" si="11"/>
        <v>-19187992.499999993</v>
      </c>
    </row>
    <row r="89" spans="1:37">
      <c r="A89" s="78" t="str">
        <f>VLOOKUP(B89,Capitalizzazioni!$A$2:$B$100,2,FALSE)</f>
        <v>Conduct-based</v>
      </c>
      <c r="B89" s="229" t="e" vm="79">
        <v>#VALUE!</v>
      </c>
      <c r="C89" s="287" t="str" cm="1">
        <f t="array" ref="C89">_FV(B89,"Valuta")</f>
        <v>INR</v>
      </c>
      <c r="D89" s="78">
        <v>2019</v>
      </c>
      <c r="E89" s="135">
        <v>185077</v>
      </c>
      <c r="F89" s="81"/>
      <c r="G89" s="81"/>
      <c r="H89" s="81"/>
      <c r="I89" s="81"/>
      <c r="J89" s="90"/>
      <c r="K89" s="78"/>
      <c r="L89" s="78"/>
      <c r="M89" s="110"/>
      <c r="N89" s="97"/>
      <c r="O89" s="78"/>
      <c r="P89" s="78"/>
      <c r="Q89" s="98"/>
      <c r="R89" s="90"/>
      <c r="S89" s="30"/>
      <c r="T89" s="87"/>
      <c r="U89" s="91"/>
      <c r="V89" s="90"/>
      <c r="W89" s="30"/>
      <c r="X89" s="87"/>
      <c r="Y89" s="91"/>
      <c r="Z89" s="90"/>
      <c r="AA89" s="30"/>
      <c r="AB89" s="87"/>
      <c r="AC89" s="91"/>
      <c r="AD89" s="105">
        <v>43829</v>
      </c>
      <c r="AE89" s="242">
        <v>24437.75</v>
      </c>
      <c r="AF89" s="127">
        <v>347.23598974999999</v>
      </c>
      <c r="AG89" s="148" t="s">
        <v>252</v>
      </c>
      <c r="AH89" s="30" vm="104">
        <v>44196</v>
      </c>
      <c r="AI89" s="242" vm="460">
        <v>27610.25</v>
      </c>
      <c r="AJ89" s="87">
        <v>372.76598525000003</v>
      </c>
      <c r="AK89" s="108">
        <f t="shared" si="11"/>
        <v>4725014.977153508</v>
      </c>
    </row>
    <row r="90" spans="1:37">
      <c r="A90" s="78" t="str">
        <f>VLOOKUP(B90,Capitalizzazioni!$A$2:$B$100,2,FALSE)</f>
        <v>Conduct-based</v>
      </c>
      <c r="B90" s="236" t="e" vm="80">
        <v>#VALUE!</v>
      </c>
      <c r="C90" s="287" t="str" cm="1">
        <f t="array" ref="C90">_FV(B90,"Valuta")</f>
        <v>USD</v>
      </c>
      <c r="D90" s="78">
        <v>2019</v>
      </c>
      <c r="E90" s="135">
        <v>3596280</v>
      </c>
      <c r="F90" s="81"/>
      <c r="G90" s="81"/>
      <c r="H90" s="81"/>
      <c r="I90" s="81"/>
      <c r="J90" s="97"/>
      <c r="K90" s="78"/>
      <c r="L90" s="78"/>
      <c r="M90" s="110"/>
      <c r="N90" s="97"/>
      <c r="O90" s="78"/>
      <c r="P90" s="78"/>
      <c r="Q90" s="98"/>
      <c r="R90" s="100"/>
      <c r="S90" s="31"/>
      <c r="T90" s="86"/>
      <c r="U90" s="104"/>
      <c r="V90" s="100"/>
      <c r="W90" s="31"/>
      <c r="X90" s="86"/>
      <c r="Y90" s="104"/>
      <c r="Z90" s="100"/>
      <c r="AA90" s="30"/>
      <c r="AB90" s="87"/>
      <c r="AC90" s="91"/>
      <c r="AD90" s="105">
        <v>43829</v>
      </c>
      <c r="AE90" s="244">
        <v>30.59</v>
      </c>
      <c r="AF90" s="127">
        <v>30.59</v>
      </c>
      <c r="AG90" s="148" t="s">
        <v>252</v>
      </c>
      <c r="AH90" s="30" cm="1" vm="104">
        <f t="array" aca="1" ref="AH90:AI90" ca="1">_xlfn.STOCKHISTORY(B90,DATE(2020,12,31),DATE(2021,1,1),0,0)</f>
        <v>44196</v>
      </c>
      <c r="AI90" s="244" vm="461">
        <f ca="1"/>
        <v>16.78</v>
      </c>
      <c r="AJ90" s="87">
        <v>16.78</v>
      </c>
      <c r="AK90" s="108">
        <f t="shared" si="11"/>
        <v>-49664626.799999997</v>
      </c>
    </row>
    <row r="91" spans="1:37">
      <c r="A91" s="78" t="str">
        <f>VLOOKUP(B91,Capitalizzazioni!$A$2:$B$100,2,FALSE)</f>
        <v>Conduct-based</v>
      </c>
      <c r="B91" s="231" t="e" vm="81">
        <v>#VALUE!</v>
      </c>
      <c r="C91" s="287" t="str" cm="1">
        <f t="array" ref="C91">_FV(B91,"Valuta")</f>
        <v>USD</v>
      </c>
      <c r="D91" s="78">
        <v>2019</v>
      </c>
      <c r="E91" s="135">
        <v>31976651</v>
      </c>
      <c r="F91" s="81"/>
      <c r="G91" s="81"/>
      <c r="H91" s="81"/>
      <c r="I91" s="81"/>
      <c r="J91" s="97"/>
      <c r="K91" s="78"/>
      <c r="L91" s="78"/>
      <c r="M91" s="110"/>
      <c r="N91" s="97"/>
      <c r="O91" s="78"/>
      <c r="P91" s="78"/>
      <c r="Q91" s="98"/>
      <c r="R91" s="90"/>
      <c r="S91" s="30"/>
      <c r="T91" s="87"/>
      <c r="U91" s="104"/>
      <c r="V91" s="100"/>
      <c r="W91" s="31"/>
      <c r="X91" s="86"/>
      <c r="Y91" s="104"/>
      <c r="Z91" s="90"/>
      <c r="AA91" s="30"/>
      <c r="AB91" s="87"/>
      <c r="AC91" s="91"/>
      <c r="AD91" s="150">
        <v>43829</v>
      </c>
      <c r="AE91" s="256">
        <v>11.73</v>
      </c>
      <c r="AF91" s="131">
        <v>11.73</v>
      </c>
      <c r="AG91" s="149" t="s">
        <v>252</v>
      </c>
      <c r="AH91" s="30" cm="1" vm="104">
        <f t="array" aca="1" ref="AH91:AI91" ca="1">_xlfn.STOCKHISTORY(B91,DATE(2020,12,31),DATE(2021,1,1),0,0)</f>
        <v>44196</v>
      </c>
      <c r="AI91" s="244" vm="462">
        <f ca="1"/>
        <v>16.760000000000002</v>
      </c>
      <c r="AJ91" s="87">
        <v>16.760000000000002</v>
      </c>
      <c r="AK91" s="108">
        <f t="shared" si="11"/>
        <v>160842554.53000003</v>
      </c>
    </row>
    <row r="92" spans="1:37" ht="15" customHeight="1">
      <c r="A92" s="78" t="str">
        <f>VLOOKUP(B92,Capitalizzazioni!$A$2:$B$100,2,FALSE)</f>
        <v>Conduct-based</v>
      </c>
      <c r="B92" s="237" t="e" vm="82">
        <v>#VALUE!</v>
      </c>
      <c r="C92" s="287" t="str" cm="1">
        <f t="array" ref="C92">_FV(B92,"Valuta")</f>
        <v>ILa</v>
      </c>
      <c r="D92" s="78">
        <v>2020</v>
      </c>
      <c r="E92" s="135">
        <v>387</v>
      </c>
      <c r="F92" s="81"/>
      <c r="G92" s="81"/>
      <c r="H92" s="81"/>
      <c r="I92" s="81"/>
      <c r="J92" s="97"/>
      <c r="K92" s="78"/>
      <c r="L92" s="78"/>
      <c r="M92" s="110"/>
      <c r="N92" s="97"/>
      <c r="O92" s="78"/>
      <c r="P92" s="78"/>
      <c r="Q92" s="98"/>
      <c r="R92" s="90"/>
      <c r="S92" s="30"/>
      <c r="T92" s="87"/>
      <c r="U92" s="104"/>
      <c r="V92" s="100"/>
      <c r="W92" s="31"/>
      <c r="X92" s="86"/>
      <c r="Y92" s="104"/>
      <c r="Z92" s="90"/>
      <c r="AA92" s="30"/>
      <c r="AB92" s="87"/>
      <c r="AC92" s="91"/>
      <c r="AD92" s="90"/>
      <c r="AE92" s="30"/>
      <c r="AF92" s="87"/>
      <c r="AG92" s="91"/>
      <c r="AH92" s="152">
        <v>44196</v>
      </c>
      <c r="AI92" s="255">
        <v>6243</v>
      </c>
      <c r="AJ92" s="133">
        <v>1939.7438010000001</v>
      </c>
      <c r="AK92" s="108" t="s">
        <v>252</v>
      </c>
    </row>
    <row r="93" spans="1:37" ht="15" customHeight="1">
      <c r="A93" s="78" t="str">
        <f>VLOOKUP(B93,Capitalizzazioni!$A$2:$B$100,2,FALSE)</f>
        <v>Conduct-based</v>
      </c>
      <c r="B93" s="237" t="e" vm="83">
        <v>#VALUE!</v>
      </c>
      <c r="C93" s="287" t="str" cm="1">
        <f t="array" ref="C93">_FV(B93,"Valuta")</f>
        <v>ILa</v>
      </c>
      <c r="D93" s="78">
        <v>2020</v>
      </c>
      <c r="E93" s="135">
        <v>268</v>
      </c>
      <c r="F93" s="81"/>
      <c r="G93" s="81"/>
      <c r="H93" s="81"/>
      <c r="I93" s="81"/>
      <c r="J93" s="97"/>
      <c r="K93" s="78"/>
      <c r="L93" s="78"/>
      <c r="M93" s="110"/>
      <c r="N93" s="97"/>
      <c r="O93" s="78"/>
      <c r="P93" s="78"/>
      <c r="Q93" s="98"/>
      <c r="R93" s="90"/>
      <c r="S93" s="30"/>
      <c r="T93" s="87"/>
      <c r="U93" s="104"/>
      <c r="V93" s="100"/>
      <c r="W93" s="31"/>
      <c r="X93" s="86"/>
      <c r="Y93" s="104"/>
      <c r="Z93" s="90"/>
      <c r="AA93" s="30"/>
      <c r="AB93" s="87"/>
      <c r="AC93" s="91"/>
      <c r="AD93" s="90"/>
      <c r="AE93" s="30"/>
      <c r="AF93" s="87"/>
      <c r="AG93" s="91"/>
      <c r="AH93" s="152">
        <v>44196</v>
      </c>
      <c r="AI93" s="255">
        <v>16270</v>
      </c>
      <c r="AJ93" s="133">
        <v>5055.2028900000005</v>
      </c>
      <c r="AK93" s="108" t="s">
        <v>252</v>
      </c>
    </row>
    <row r="94" spans="1:37" ht="16" customHeight="1">
      <c r="A94" s="78" t="str">
        <f>VLOOKUP(B94,Capitalizzazioni!$A$2:$B$100,2,FALSE)</f>
        <v>Conduct-based</v>
      </c>
      <c r="B94" s="237" t="e" vm="84">
        <v>#VALUE!</v>
      </c>
      <c r="C94" s="287" t="str" cm="1">
        <f t="array" ref="C94">_FV(B94,"Valuta")</f>
        <v>ILa</v>
      </c>
      <c r="D94" s="78">
        <v>2020</v>
      </c>
      <c r="E94" s="135">
        <v>143</v>
      </c>
      <c r="F94" s="81"/>
      <c r="G94" s="81"/>
      <c r="H94" s="81"/>
      <c r="I94" s="81"/>
      <c r="J94" s="97"/>
      <c r="K94" s="78"/>
      <c r="L94" s="78"/>
      <c r="M94" s="110"/>
      <c r="N94" s="97"/>
      <c r="O94" s="78"/>
      <c r="P94" s="78"/>
      <c r="Q94" s="98"/>
      <c r="R94" s="90"/>
      <c r="S94" s="30"/>
      <c r="T94" s="87"/>
      <c r="U94" s="91"/>
      <c r="V94" s="90"/>
      <c r="W94" s="30"/>
      <c r="X94" s="87"/>
      <c r="Y94" s="91"/>
      <c r="Z94" s="90"/>
      <c r="AA94" s="30"/>
      <c r="AB94" s="87"/>
      <c r="AC94" s="91"/>
      <c r="AD94" s="90"/>
      <c r="AE94" s="30"/>
      <c r="AF94" s="87"/>
      <c r="AG94" s="91"/>
      <c r="AH94" s="152">
        <v>44196</v>
      </c>
      <c r="AI94" s="255">
        <v>175600</v>
      </c>
      <c r="AJ94" s="133">
        <v>54560.1492</v>
      </c>
      <c r="AK94" s="108" t="s">
        <v>252</v>
      </c>
    </row>
    <row r="95" spans="1:37" ht="21">
      <c r="A95" s="78" t="str">
        <f>VLOOKUP(B95,Capitalizzazioni!$A$2:$B$100,2,FALSE)</f>
        <v>Conduct-based</v>
      </c>
      <c r="B95" s="231" t="e" vm="85">
        <v>#VALUE!</v>
      </c>
      <c r="C95" s="287" t="str" cm="1">
        <f t="array" ref="C95">_FV(B95,"Valuta")</f>
        <v>HKD</v>
      </c>
      <c r="D95" s="78">
        <v>2020</v>
      </c>
      <c r="E95" s="135">
        <v>10414817</v>
      </c>
      <c r="F95" s="81"/>
      <c r="G95" s="81"/>
      <c r="H95" s="81"/>
      <c r="I95" s="81"/>
      <c r="J95" s="97"/>
      <c r="K95" s="78"/>
      <c r="L95" s="78"/>
      <c r="M95" s="110"/>
      <c r="N95" s="97"/>
      <c r="O95" s="78"/>
      <c r="P95" s="78"/>
      <c r="Q95" s="98"/>
      <c r="R95" s="100"/>
      <c r="S95" s="31"/>
      <c r="T95" s="86"/>
      <c r="U95" s="104"/>
      <c r="V95" s="100"/>
      <c r="W95" s="31"/>
      <c r="X95" s="86"/>
      <c r="Y95" s="104"/>
      <c r="Z95" s="90"/>
      <c r="AA95" s="30"/>
      <c r="AB95" s="87"/>
      <c r="AC95" s="91"/>
      <c r="AD95" s="90"/>
      <c r="AE95" s="30"/>
      <c r="AF95" s="87"/>
      <c r="AG95" s="112">
        <f ca="1">SUM(AG4:AG79)</f>
        <v>489363312.48524052</v>
      </c>
      <c r="AH95" s="152">
        <v>44196</v>
      </c>
      <c r="AI95" s="243">
        <v>6.1929999999999996</v>
      </c>
      <c r="AJ95" s="133">
        <v>0.7984572969999999</v>
      </c>
      <c r="AK95" s="108" t="s">
        <v>252</v>
      </c>
    </row>
    <row r="96" spans="1:37">
      <c r="A96" s="78" t="str">
        <f>VLOOKUP(B96,Capitalizzazioni!$A$2:$B$100,2,FALSE)</f>
        <v>Conduct-based</v>
      </c>
      <c r="B96" s="237" t="e" vm="86">
        <v>#VALUE!</v>
      </c>
      <c r="C96" s="287" t="str" cm="1">
        <f t="array" ref="C96">_FV(B96,"Valuta")</f>
        <v>ILa</v>
      </c>
      <c r="D96" s="78">
        <v>2020</v>
      </c>
      <c r="E96" s="135">
        <v>48662</v>
      </c>
      <c r="F96" s="81"/>
      <c r="G96" s="81"/>
      <c r="H96" s="81"/>
      <c r="I96" s="81"/>
      <c r="J96" s="97"/>
      <c r="K96" s="78"/>
      <c r="L96" s="78"/>
      <c r="M96" s="110"/>
      <c r="N96" s="97"/>
      <c r="O96" s="78"/>
      <c r="P96" s="78"/>
      <c r="Q96" s="98"/>
      <c r="R96" s="90"/>
      <c r="S96" s="30"/>
      <c r="T96" s="87"/>
      <c r="U96" s="91"/>
      <c r="V96" s="90"/>
      <c r="W96" s="30"/>
      <c r="X96" s="87"/>
      <c r="Y96" s="91"/>
      <c r="Z96" s="90"/>
      <c r="AA96" s="30"/>
      <c r="AB96" s="87"/>
      <c r="AC96" s="91"/>
      <c r="AD96" s="90"/>
      <c r="AE96" s="30"/>
      <c r="AF96" s="78" t="s">
        <v>14</v>
      </c>
      <c r="AG96" s="108">
        <f ca="1">SUM(AG3:AG31,AG33,AG35:AG37,AG40:AG41,AG43:AG45,AG48,AG50:AG53,AG55:AG65,AG68:AG72,AG74,AG79,AG81)</f>
        <v>269439169.48719037</v>
      </c>
      <c r="AH96" s="152">
        <v>44196</v>
      </c>
      <c r="AI96" s="255">
        <v>789</v>
      </c>
      <c r="AJ96" s="133">
        <v>245.14782300000002</v>
      </c>
      <c r="AK96" s="108" t="s">
        <v>252</v>
      </c>
    </row>
    <row r="97" spans="1:37">
      <c r="A97" s="78" t="str">
        <f>VLOOKUP(B97,Capitalizzazioni!$A$2:$B$100,2,FALSE)</f>
        <v>Conduct-based</v>
      </c>
      <c r="B97" s="237" t="e" vm="87">
        <v>#VALUE!</v>
      </c>
      <c r="C97" s="287" t="str" cm="1">
        <f t="array" ref="C97">_FV(B97,"Valuta")</f>
        <v>INR</v>
      </c>
      <c r="D97" s="78">
        <v>2020</v>
      </c>
      <c r="E97" s="135">
        <v>73275379</v>
      </c>
      <c r="F97" s="81"/>
      <c r="G97" s="81"/>
      <c r="H97" s="81"/>
      <c r="I97" s="81"/>
      <c r="J97" s="97"/>
      <c r="K97" s="78"/>
      <c r="L97" s="78"/>
      <c r="M97" s="110"/>
      <c r="N97" s="97"/>
      <c r="O97" s="78"/>
      <c r="P97" s="78"/>
      <c r="Q97" s="98"/>
      <c r="R97" s="90"/>
      <c r="S97" s="30"/>
      <c r="T97" s="87"/>
      <c r="U97" s="91"/>
      <c r="V97" s="90"/>
      <c r="W97" s="30"/>
      <c r="X97" s="87"/>
      <c r="Y97" s="91"/>
      <c r="Z97" s="90"/>
      <c r="AA97" s="30"/>
      <c r="AB97" s="87"/>
      <c r="AC97" s="91"/>
      <c r="AD97" s="90"/>
      <c r="AE97" s="30"/>
      <c r="AF97" s="78" t="s">
        <v>39</v>
      </c>
      <c r="AG97" s="108">
        <f ca="1">AG95-AG96</f>
        <v>219924142.99805015</v>
      </c>
      <c r="AH97" s="152">
        <v>44196</v>
      </c>
      <c r="AI97" s="242">
        <v>88.3</v>
      </c>
      <c r="AJ97" s="133">
        <v>0.82763589999999987</v>
      </c>
      <c r="AK97" s="108" t="s">
        <v>252</v>
      </c>
    </row>
    <row r="98" spans="1:37">
      <c r="A98" s="78" t="str">
        <f>VLOOKUP(B98,Capitalizzazioni!$A$2:$B$100,2,FALSE)</f>
        <v>Conduct-based</v>
      </c>
      <c r="B98" s="237" t="e" vm="88">
        <v>#VALUE!</v>
      </c>
      <c r="C98" s="287" t="str" cm="1">
        <f t="array" ref="C98">_FV(B98,"Valuta")</f>
        <v>ILa</v>
      </c>
      <c r="D98" s="78">
        <v>2020</v>
      </c>
      <c r="E98" s="135">
        <v>1429</v>
      </c>
      <c r="F98" s="81"/>
      <c r="G98" s="81"/>
      <c r="H98" s="81"/>
      <c r="I98" s="81"/>
      <c r="J98" s="97"/>
      <c r="K98" s="78"/>
      <c r="L98" s="78"/>
      <c r="M98" s="110"/>
      <c r="N98" s="97"/>
      <c r="O98" s="78"/>
      <c r="P98" s="78"/>
      <c r="Q98" s="98"/>
      <c r="R98" s="90"/>
      <c r="S98" s="30"/>
      <c r="T98" s="87"/>
      <c r="U98" s="91"/>
      <c r="V98" s="90"/>
      <c r="W98" s="30"/>
      <c r="X98" s="87"/>
      <c r="Y98" s="91"/>
      <c r="Z98" s="90"/>
      <c r="AA98" s="30"/>
      <c r="AB98" s="87"/>
      <c r="AC98" s="91"/>
      <c r="AD98" s="90"/>
      <c r="AE98" s="30"/>
      <c r="AF98" s="87"/>
      <c r="AG98" s="91"/>
      <c r="AH98" s="152">
        <v>44196</v>
      </c>
      <c r="AI98" s="255">
        <v>2378</v>
      </c>
      <c r="AJ98" s="133">
        <v>738.86124600000005</v>
      </c>
      <c r="AK98" s="108" t="s">
        <v>252</v>
      </c>
    </row>
    <row r="99" spans="1:37">
      <c r="A99" s="78" t="str">
        <f>VLOOKUP(B99,Capitalizzazioni!$A$2:$B$100,2,FALSE)</f>
        <v>Conduct-based</v>
      </c>
      <c r="B99" s="231" t="e" vm="89">
        <v>#VALUE!</v>
      </c>
      <c r="C99" s="287" t="str" cm="1">
        <f t="array" ref="C99">_FV(B99,"Valuta")</f>
        <v>HKD</v>
      </c>
      <c r="D99" s="78">
        <v>2020</v>
      </c>
      <c r="E99" s="135">
        <v>3414646</v>
      </c>
      <c r="F99" s="81"/>
      <c r="G99" s="81"/>
      <c r="H99" s="81"/>
      <c r="I99" s="81"/>
      <c r="J99" s="97"/>
      <c r="K99" s="78"/>
      <c r="L99" s="78"/>
      <c r="M99" s="110"/>
      <c r="N99" s="97"/>
      <c r="O99" s="78"/>
      <c r="P99" s="78"/>
      <c r="Q99" s="98"/>
      <c r="R99" s="100"/>
      <c r="S99" s="31"/>
      <c r="T99" s="86"/>
      <c r="U99" s="104"/>
      <c r="V99" s="100"/>
      <c r="W99" s="31"/>
      <c r="X99" s="86"/>
      <c r="Y99" s="104"/>
      <c r="Z99" s="100"/>
      <c r="AA99" s="30"/>
      <c r="AB99" s="87"/>
      <c r="AC99" s="91"/>
      <c r="AD99" s="90"/>
      <c r="AE99" s="30"/>
      <c r="AF99" s="87"/>
      <c r="AG99" s="91"/>
      <c r="AH99" s="152">
        <v>44196</v>
      </c>
      <c r="AI99" s="243">
        <v>8.33</v>
      </c>
      <c r="AJ99" s="133">
        <v>1.07397857</v>
      </c>
      <c r="AK99" s="108" t="s">
        <v>252</v>
      </c>
    </row>
    <row r="100" spans="1:37" ht="16" customHeight="1">
      <c r="A100" s="78" t="str">
        <f>VLOOKUP(B100,Capitalizzazioni!$A$2:$B$100,2,FALSE)</f>
        <v>Conduct-based</v>
      </c>
      <c r="B100" s="231" t="e" vm="90">
        <v>#VALUE!</v>
      </c>
      <c r="C100" s="287" t="str" cm="1">
        <f t="array" ref="C100">_FV(B100,"Valuta")</f>
        <v>HKD</v>
      </c>
      <c r="D100" s="78">
        <v>2020</v>
      </c>
      <c r="E100" s="135">
        <v>21215750</v>
      </c>
      <c r="F100" s="81"/>
      <c r="G100" s="81"/>
      <c r="H100" s="81"/>
      <c r="I100" s="81"/>
      <c r="J100" s="97"/>
      <c r="K100" s="78"/>
      <c r="L100" s="78"/>
      <c r="M100" s="110"/>
      <c r="N100" s="97"/>
      <c r="O100" s="78"/>
      <c r="P100" s="78"/>
      <c r="Q100" s="98"/>
      <c r="R100" s="90"/>
      <c r="S100" s="30"/>
      <c r="T100" s="87"/>
      <c r="U100" s="104"/>
      <c r="V100" s="100"/>
      <c r="W100" s="31"/>
      <c r="X100" s="86"/>
      <c r="Y100" s="104"/>
      <c r="Z100" s="90"/>
      <c r="AA100" s="30"/>
      <c r="AB100" s="87"/>
      <c r="AC100" s="91"/>
      <c r="AD100" s="90"/>
      <c r="AE100" s="30"/>
      <c r="AF100" s="87"/>
      <c r="AG100" s="91"/>
      <c r="AH100" s="152">
        <v>44196</v>
      </c>
      <c r="AI100" s="243">
        <v>4.3</v>
      </c>
      <c r="AJ100" s="133">
        <v>0.55439469999999991</v>
      </c>
      <c r="AK100" s="108" t="s">
        <v>252</v>
      </c>
    </row>
    <row r="101" spans="1:37">
      <c r="A101" s="78" t="str">
        <f>VLOOKUP(B101,Capitalizzazioni!$A$2:$B$100,2,FALSE)</f>
        <v>Conduct-based</v>
      </c>
      <c r="B101" s="238" t="e" vm="91">
        <v>#VALUE!</v>
      </c>
      <c r="C101" s="287" t="str" cm="1">
        <f t="array" ref="C101">_FV(B101,"Valuta")</f>
        <v>CNY</v>
      </c>
      <c r="D101" s="92">
        <v>2020</v>
      </c>
      <c r="E101" s="138">
        <v>1159889</v>
      </c>
      <c r="F101" s="93"/>
      <c r="G101" s="93"/>
      <c r="H101" s="93"/>
      <c r="I101" s="93"/>
      <c r="J101" s="101"/>
      <c r="K101" s="92"/>
      <c r="L101" s="92"/>
      <c r="M101" s="114"/>
      <c r="N101" s="101"/>
      <c r="O101" s="92"/>
      <c r="P101" s="92"/>
      <c r="Q101" s="102"/>
      <c r="R101" s="106"/>
      <c r="S101" s="94"/>
      <c r="T101" s="95"/>
      <c r="U101" s="116"/>
      <c r="V101" s="117"/>
      <c r="W101" s="118"/>
      <c r="X101" s="119"/>
      <c r="Y101" s="116"/>
      <c r="Z101" s="106"/>
      <c r="AA101" s="94"/>
      <c r="AB101" s="95"/>
      <c r="AC101" s="96"/>
      <c r="AD101" s="106"/>
      <c r="AE101" s="94"/>
      <c r="AF101" s="95"/>
      <c r="AG101" s="96"/>
      <c r="AH101" s="129">
        <v>44196</v>
      </c>
      <c r="AI101" s="257">
        <v>132.97</v>
      </c>
      <c r="AJ101" s="95">
        <v>20.358371849999997</v>
      </c>
      <c r="AK101" s="115" t="s">
        <v>252</v>
      </c>
    </row>
    <row r="103" spans="1:37" ht="21">
      <c r="U103" s="28"/>
      <c r="V103" s="28"/>
      <c r="W103" s="28"/>
      <c r="X103" s="28"/>
      <c r="Y103" s="28"/>
      <c r="Z103" s="28"/>
      <c r="AA103" s="28"/>
      <c r="AB103" s="28"/>
      <c r="AC103" s="28"/>
      <c r="AD103" s="28"/>
      <c r="AE103" s="28"/>
      <c r="AF103" s="28"/>
      <c r="AG103" s="28"/>
      <c r="AH103" s="28"/>
      <c r="AK103" s="113">
        <f ca="1">SUM(AK3:AK91)</f>
        <v>-334246509.43622798</v>
      </c>
    </row>
    <row r="104" spans="1:37">
      <c r="U104" s="28"/>
      <c r="V104" s="28"/>
      <c r="W104" s="28"/>
      <c r="X104" s="28"/>
      <c r="Y104" s="28"/>
      <c r="Z104" s="28"/>
      <c r="AA104" s="28"/>
      <c r="AB104" s="28"/>
      <c r="AC104" s="28"/>
      <c r="AD104" s="28"/>
      <c r="AE104" s="28"/>
      <c r="AF104" s="28"/>
      <c r="AG104" s="28"/>
      <c r="AH104" s="28"/>
      <c r="AJ104" s="78" t="s">
        <v>14</v>
      </c>
      <c r="AK104" s="133">
        <f ca="1">SUM(AK3:AK31,AK33,AK35:AK37,AK40,AK41,AK43:AK45,AK48,AK50:AK53,AK55,AK56:AK65,AK68:AK72,AK74,AK81,AK79,AK87)</f>
        <v>-270078521.02222365</v>
      </c>
    </row>
    <row r="105" spans="1:37">
      <c r="U105" s="28"/>
      <c r="V105" s="28"/>
      <c r="W105" s="28"/>
      <c r="X105" s="28"/>
      <c r="Y105" s="28"/>
      <c r="Z105" s="28"/>
      <c r="AA105" s="28"/>
      <c r="AB105" s="28"/>
      <c r="AC105" s="28"/>
      <c r="AD105" s="28"/>
      <c r="AE105" s="28"/>
      <c r="AF105" s="28"/>
      <c r="AG105" s="28"/>
      <c r="AH105" s="28"/>
      <c r="AJ105" s="78" t="s">
        <v>39</v>
      </c>
      <c r="AK105" s="133">
        <f ca="1">AK103-AK104</f>
        <v>-64167988.414004326</v>
      </c>
    </row>
    <row r="106" spans="1:37">
      <c r="U106" s="28"/>
      <c r="V106" s="28"/>
      <c r="W106" s="28"/>
      <c r="X106" s="28"/>
      <c r="Y106" s="85"/>
      <c r="Z106" s="28"/>
      <c r="AA106" s="28"/>
      <c r="AB106" s="28"/>
      <c r="AC106" s="28"/>
      <c r="AD106" s="28"/>
      <c r="AE106" s="28"/>
      <c r="AF106" s="28"/>
      <c r="AG106" s="28"/>
      <c r="AH106" s="28"/>
    </row>
    <row r="108" spans="1:37" ht="21">
      <c r="D108" s="299">
        <v>2013</v>
      </c>
      <c r="E108" s="299">
        <v>2014</v>
      </c>
      <c r="F108" s="299">
        <v>2015</v>
      </c>
      <c r="G108" s="299">
        <v>2016</v>
      </c>
      <c r="H108" s="299">
        <v>2017</v>
      </c>
      <c r="I108" s="299">
        <v>2018</v>
      </c>
      <c r="J108" s="299">
        <v>2019</v>
      </c>
      <c r="K108" s="299">
        <v>2020</v>
      </c>
    </row>
    <row r="109" spans="1:37" ht="26" customHeight="1">
      <c r="C109"/>
      <c r="D109" s="300">
        <v>0</v>
      </c>
      <c r="E109" s="301">
        <f>M50</f>
        <v>14655353.285963846</v>
      </c>
      <c r="F109" s="302">
        <v>-178352896.83857855</v>
      </c>
      <c r="G109" s="302">
        <v>121604955.22049718</v>
      </c>
      <c r="H109" s="302">
        <v>268623391.84486985</v>
      </c>
      <c r="I109" s="302">
        <v>-105217964.67540425</v>
      </c>
      <c r="J109" s="302">
        <v>269439169.48719037</v>
      </c>
      <c r="K109" s="302">
        <v>-270078521.02222365</v>
      </c>
    </row>
    <row r="110" spans="1:37" ht="26" customHeight="1">
      <c r="C110"/>
      <c r="D110" s="303">
        <v>0</v>
      </c>
      <c r="E110" s="304">
        <v>0</v>
      </c>
      <c r="F110" s="305">
        <v>-147104344.71804309</v>
      </c>
      <c r="G110" s="305">
        <v>152688313.7872588</v>
      </c>
      <c r="H110" s="305">
        <v>73412398.364994168</v>
      </c>
      <c r="I110" s="305">
        <v>-84601514.911973953</v>
      </c>
      <c r="J110" s="305">
        <v>219924142.99805015</v>
      </c>
      <c r="K110" s="305">
        <v>-64167988.414004326</v>
      </c>
    </row>
    <row r="111" spans="1:37" ht="26" customHeight="1">
      <c r="D111" s="300">
        <v>0</v>
      </c>
      <c r="E111" s="302">
        <f>SUM(E109:E110)</f>
        <v>14655353.285963846</v>
      </c>
      <c r="F111" s="302">
        <f t="shared" ref="F111:K111" si="12">SUM(F109:F110)</f>
        <v>-325457241.55662167</v>
      </c>
      <c r="G111" s="302">
        <f t="shared" si="12"/>
        <v>274293269.00775599</v>
      </c>
      <c r="H111" s="302">
        <f t="shared" si="12"/>
        <v>342035790.20986402</v>
      </c>
      <c r="I111" s="302">
        <f t="shared" si="12"/>
        <v>-189819479.5873782</v>
      </c>
      <c r="J111" s="302">
        <f t="shared" si="12"/>
        <v>489363312.48524052</v>
      </c>
      <c r="K111" s="302">
        <f t="shared" si="12"/>
        <v>-334246509.43622798</v>
      </c>
    </row>
  </sheetData>
  <sortState xmlns:xlrd2="http://schemas.microsoft.com/office/spreadsheetml/2017/richdata2" ref="B3:AK101">
    <sortCondition ref="D3:D101"/>
  </sortState>
  <mergeCells count="16">
    <mergeCell ref="F1:I1"/>
    <mergeCell ref="F2:G2"/>
    <mergeCell ref="AH2:AI2"/>
    <mergeCell ref="N2:O2"/>
    <mergeCell ref="J2:K2"/>
    <mergeCell ref="R2:S2"/>
    <mergeCell ref="V2:W2"/>
    <mergeCell ref="Z2:AA2"/>
    <mergeCell ref="AD2:AE2"/>
    <mergeCell ref="AD1:AG1"/>
    <mergeCell ref="AH1:AK1"/>
    <mergeCell ref="J1:M1"/>
    <mergeCell ref="N1:Q1"/>
    <mergeCell ref="R1:U1"/>
    <mergeCell ref="V1:Y1"/>
    <mergeCell ref="Z1:AC1"/>
  </mergeCells>
  <conditionalFormatting sqref="H11">
    <cfRule type="containsBlanks" dxfId="34" priority="1">
      <formula>LEN(TRIM(H11))=0</formula>
    </cfRule>
  </conditionalFormatting>
  <conditionalFormatting sqref="H11">
    <cfRule type="expression" dxfId="33" priority="2">
      <formula>$J$2:$J$100=""</formula>
    </cfRule>
  </conditionalFormatting>
  <pageMargins left="0.7" right="0.7" top="0.75" bottom="0.75" header="0.3" footer="0.3"/>
  <pageSetup paperSize="9" scale="19" orientation="landscape"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A7A17-A6A8-6E40-8CB7-21494BB5B472}">
  <sheetPr>
    <tabColor theme="7" tint="0.79998168889431442"/>
    <pageSetUpPr fitToPage="1"/>
  </sheetPr>
  <dimension ref="A1:AA133"/>
  <sheetViews>
    <sheetView tabSelected="1" zoomScale="83" zoomScaleNormal="80" workbookViewId="0">
      <selection activeCell="N32" sqref="N32"/>
    </sheetView>
  </sheetViews>
  <sheetFormatPr baseColWidth="10" defaultColWidth="10.83203125" defaultRowHeight="16"/>
  <cols>
    <col min="1" max="1" width="25.5" customWidth="1"/>
    <col min="2" max="2" width="17.5" bestFit="1" customWidth="1"/>
    <col min="3" max="10" width="17.6640625" bestFit="1" customWidth="1"/>
    <col min="11" max="11" width="19" customWidth="1"/>
    <col min="12" max="12" width="15.83203125" customWidth="1"/>
    <col min="13" max="13" width="11.83203125" customWidth="1"/>
    <col min="14" max="24" width="10.83203125" customWidth="1"/>
    <col min="26" max="26" width="15.5" customWidth="1"/>
    <col min="27" max="27" width="35.83203125" customWidth="1"/>
  </cols>
  <sheetData>
    <row r="1" spans="1:27" ht="54" customHeight="1">
      <c r="A1" s="19" t="s">
        <v>250</v>
      </c>
      <c r="B1" s="26" t="s">
        <v>229</v>
      </c>
      <c r="C1" s="26" t="s">
        <v>220</v>
      </c>
      <c r="D1" s="26" t="s">
        <v>221</v>
      </c>
      <c r="E1" s="26" t="s">
        <v>222</v>
      </c>
      <c r="F1" s="26" t="s">
        <v>223</v>
      </c>
      <c r="G1" s="26" t="s">
        <v>224</v>
      </c>
      <c r="H1" s="26" t="s">
        <v>225</v>
      </c>
      <c r="I1" s="26" t="s">
        <v>226</v>
      </c>
      <c r="J1" s="26" t="s">
        <v>227</v>
      </c>
      <c r="K1" s="26" t="s">
        <v>228</v>
      </c>
      <c r="L1" s="26" t="s">
        <v>238</v>
      </c>
      <c r="Z1" s="56" t="s">
        <v>249</v>
      </c>
      <c r="AA1" s="25" t="s">
        <v>230</v>
      </c>
    </row>
    <row r="2" spans="1:27" ht="24">
      <c r="A2" s="20" t="e" vm="463">
        <v>#VALUE!</v>
      </c>
      <c r="B2" s="18">
        <f>AVERAGE(exchange_rates[[#This Row],[Dec 31, 2013]:[Today]])</f>
        <v>0.77417720000000001</v>
      </c>
      <c r="C2" s="18">
        <v>0.96791499999999997</v>
      </c>
      <c r="D2" s="18">
        <v>0.90281299999999998</v>
      </c>
      <c r="E2" s="18">
        <v>0.75212400000000001</v>
      </c>
      <c r="F2" s="18">
        <v>0.74366399999999999</v>
      </c>
      <c r="G2" s="18">
        <v>0.76683000000000001</v>
      </c>
      <c r="H2" s="18">
        <v>0.74746599999999996</v>
      </c>
      <c r="I2" s="18">
        <v>0.69535800000000003</v>
      </c>
      <c r="J2" s="18">
        <v>0.69114299999999995</v>
      </c>
      <c r="K2" s="18">
        <v>0.75125900000000001</v>
      </c>
      <c r="L2" s="18" cm="1">
        <f t="array" ref="L2">_FV(exchange_rates[[#This Row],[Historical FOREX]],"Prezzo")</f>
        <v>0.72319999999999995</v>
      </c>
      <c r="Z2" s="24" t="s">
        <v>197</v>
      </c>
      <c r="AA2" s="27">
        <f>COUNTIF(Capitalizzazioni!$F$2:$F$100,Z2)</f>
        <v>3</v>
      </c>
    </row>
    <row r="3" spans="1:27" ht="24">
      <c r="A3" s="20" t="e" vm="464">
        <v>#VALUE!</v>
      </c>
      <c r="B3" s="18">
        <f>AVERAGE(exchange_rates[[#This Row],[Dec 31, 2013]:[Today]])</f>
        <v>0.27586180000000005</v>
      </c>
      <c r="C3" s="18">
        <v>0.42767899999999998</v>
      </c>
      <c r="D3" s="18">
        <v>0.37282100000000001</v>
      </c>
      <c r="E3" s="18">
        <v>0.25252000000000002</v>
      </c>
      <c r="F3" s="18">
        <v>0.307201</v>
      </c>
      <c r="G3" s="18">
        <v>0.306813</v>
      </c>
      <c r="H3" s="18">
        <v>0.25769900000000001</v>
      </c>
      <c r="I3" s="18">
        <v>0.26878600000000002</v>
      </c>
      <c r="J3" s="18">
        <v>0.191942</v>
      </c>
      <c r="K3" s="18">
        <v>0.17945700000000001</v>
      </c>
      <c r="L3" s="18" cm="1">
        <f t="array" ref="L3">_FV(exchange_rates[[#This Row],[Historical FOREX]],"Prezzo")</f>
        <v>0.19370000000000001</v>
      </c>
      <c r="Z3" s="22" t="s">
        <v>205</v>
      </c>
      <c r="AA3" s="27">
        <f>COUNTIF(Capitalizzazioni!$F$2:$F$100,Z3)</f>
        <v>2</v>
      </c>
    </row>
    <row r="4" spans="1:27" ht="24">
      <c r="A4" s="20" t="e" vm="465">
        <v>#VALUE!</v>
      </c>
      <c r="B4" s="18">
        <f>AVERAGE(exchange_rates[[#This Row],[Dec 31, 2013]:[Today]])</f>
        <v>0.80427960000000009</v>
      </c>
      <c r="C4" s="18">
        <v>0.97116400000000003</v>
      </c>
      <c r="D4" s="18">
        <v>0.90591200000000005</v>
      </c>
      <c r="E4" s="18">
        <v>0.78299200000000002</v>
      </c>
      <c r="F4" s="18">
        <v>0.75510699999999997</v>
      </c>
      <c r="G4" s="18">
        <v>0.77128200000000002</v>
      </c>
      <c r="H4" s="18">
        <v>0.77158800000000005</v>
      </c>
      <c r="I4" s="18">
        <v>0.75359799999999999</v>
      </c>
      <c r="J4" s="18">
        <v>0.74651999999999996</v>
      </c>
      <c r="K4" s="18">
        <v>0.79783300000000001</v>
      </c>
      <c r="L4" s="18" cm="1">
        <f t="array" ref="L4">_FV(exchange_rates[[#This Row],[Historical FOREX]],"Prezzo")</f>
        <v>0.78680000000000005</v>
      </c>
      <c r="Z4" s="22" t="s">
        <v>202</v>
      </c>
      <c r="AA4" s="27">
        <f>COUNTIF(Capitalizzazioni!$F$2:$F$100,Z4)</f>
        <v>3</v>
      </c>
    </row>
    <row r="5" spans="1:27" ht="24">
      <c r="A5" s="20" t="e" vm="466">
        <v>#VALUE!</v>
      </c>
      <c r="B5" s="18">
        <f>AVERAGE(exchange_rates[[#This Row],[Dec 31, 2013]:[Today]])</f>
        <v>1.4683560000000001E-3</v>
      </c>
      <c r="C5" s="18">
        <v>1.9042E-3</v>
      </c>
      <c r="D5" s="18">
        <v>1.63098E-3</v>
      </c>
      <c r="E5" s="18">
        <v>1.4110100000000001E-3</v>
      </c>
      <c r="F5" s="18">
        <v>1.4955400000000001E-3</v>
      </c>
      <c r="G5" s="18">
        <v>1.6487400000000001E-3</v>
      </c>
      <c r="H5" s="18">
        <v>1.44108E-3</v>
      </c>
      <c r="I5" s="18">
        <v>1.33534E-3</v>
      </c>
      <c r="J5" s="18">
        <v>1.39795E-3</v>
      </c>
      <c r="K5" s="18">
        <v>1.1737200000000001E-3</v>
      </c>
      <c r="L5" s="18" cm="1">
        <f t="array" ref="L5">_FV(exchange_rates[[#This Row],[Historical FOREX]],"Prezzo")</f>
        <v>1.245E-3</v>
      </c>
      <c r="Z5" s="22" t="s">
        <v>208</v>
      </c>
      <c r="AA5" s="27">
        <f>COUNTIF(Capitalizzazioni!$F$2:$F$100,Z5)</f>
        <v>1</v>
      </c>
    </row>
    <row r="6" spans="1:27" ht="24">
      <c r="A6" s="21" t="e" vm="467">
        <v>#VALUE!</v>
      </c>
      <c r="B6" s="18">
        <f>AVERAGE(exchange_rates[[#This Row],[Dec 31, 2013]:[Today]])</f>
        <v>0.15357989999999999</v>
      </c>
      <c r="C6" s="18">
        <v>0.16528000000000001</v>
      </c>
      <c r="D6" s="18">
        <v>0.16112899999999999</v>
      </c>
      <c r="E6" s="18">
        <v>0.15415599999999999</v>
      </c>
      <c r="F6" s="18">
        <v>0.14399500000000001</v>
      </c>
      <c r="G6" s="18">
        <v>0.153752</v>
      </c>
      <c r="H6" s="18">
        <v>0.14557</v>
      </c>
      <c r="I6" s="18">
        <v>0.14358899999999999</v>
      </c>
      <c r="J6" s="18">
        <v>0.15310499999999999</v>
      </c>
      <c r="K6" s="18">
        <v>0.15692300000000001</v>
      </c>
      <c r="L6" s="18" cm="1">
        <f t="array" ref="L6">_FV(exchange_rates[[#This Row],[Historical FOREX]],"Prezzo")</f>
        <v>0.1583</v>
      </c>
      <c r="Z6" s="23" t="s">
        <v>212</v>
      </c>
      <c r="AA6" s="27">
        <f>COUNTIF(Capitalizzazioni!$F$2:$F$100,Z6)</f>
        <v>3</v>
      </c>
    </row>
    <row r="7" spans="1:27" ht="24">
      <c r="A7" s="20" t="e" vm="468">
        <v>#VALUE!</v>
      </c>
      <c r="B7" s="18">
        <f>AVERAGE(exchange_rates[[#This Row],[Dec 31, 2013]:[Today]])</f>
        <v>4.4858099999999998E-2</v>
      </c>
      <c r="C7" s="18">
        <v>5.1159999999999997E-2</v>
      </c>
      <c r="D7" s="18">
        <v>4.8281999999999999E-2</v>
      </c>
      <c r="E7" s="18">
        <v>4.0676999999999998E-2</v>
      </c>
      <c r="F7" s="18">
        <v>4.0932999999999997E-2</v>
      </c>
      <c r="G7" s="18">
        <v>4.2978000000000002E-2</v>
      </c>
      <c r="H7" s="18">
        <v>4.6050000000000001E-2</v>
      </c>
      <c r="I7" s="18">
        <v>4.3616000000000002E-2</v>
      </c>
      <c r="J7" s="18">
        <v>4.3203999999999999E-2</v>
      </c>
      <c r="K7" s="18">
        <v>4.6130999999999998E-2</v>
      </c>
      <c r="L7" s="18" cm="1">
        <f t="array" ref="L7">_FV(exchange_rates[[#This Row],[Historical FOREX]],"Prezzo")</f>
        <v>4.555E-2</v>
      </c>
      <c r="Z7" s="22" t="s">
        <v>204</v>
      </c>
      <c r="AA7" s="27">
        <f>COUNTIF(Capitalizzazioni!$F$2:$F$100,Z7)</f>
        <v>0</v>
      </c>
    </row>
    <row r="8" spans="1:27" ht="24">
      <c r="A8" s="20" t="e" vm="469">
        <v>#VALUE!</v>
      </c>
      <c r="B8" s="18">
        <f>AVERAGE(exchange_rates[[#This Row],[Dec 31, 2013]:[Today]])</f>
        <v>8.3196970000000009E-2</v>
      </c>
      <c r="C8" s="18">
        <v>0.14413400000000001</v>
      </c>
      <c r="D8" s="18">
        <v>0.13983799999999999</v>
      </c>
      <c r="E8" s="18">
        <v>0.12721199999999999</v>
      </c>
      <c r="F8" s="18">
        <v>5.51496E-2</v>
      </c>
      <c r="G8" s="18">
        <v>5.6674599999999999E-2</v>
      </c>
      <c r="H8" s="18">
        <v>5.5942699999999998E-2</v>
      </c>
      <c r="I8" s="18">
        <v>6.23581E-2</v>
      </c>
      <c r="J8" s="18">
        <v>6.35458E-2</v>
      </c>
      <c r="K8" s="18">
        <v>6.3664899999999996E-2</v>
      </c>
      <c r="L8" s="18" cm="1">
        <f t="array" ref="L8">_FV(exchange_rates[[#This Row],[Historical FOREX]],"Prezzo")</f>
        <v>6.3450000000000006E-2</v>
      </c>
      <c r="Z8" s="22" t="s">
        <v>207</v>
      </c>
      <c r="AA8" s="27">
        <f>COUNTIF(Capitalizzazioni!$F$2:$F$100,Z8)</f>
        <v>1</v>
      </c>
    </row>
    <row r="9" spans="1:27" ht="24">
      <c r="A9" s="20" t="e" vm="470">
        <v>#VALUE!</v>
      </c>
      <c r="B9" s="18">
        <f>AVERAGE(exchange_rates[[#This Row],[Dec 31, 2013]:[Today]])</f>
        <v>1.1713368</v>
      </c>
      <c r="C9" s="18">
        <v>1.28464</v>
      </c>
      <c r="D9" s="18">
        <v>1.3291649999999999</v>
      </c>
      <c r="E9" s="18">
        <v>1.109729</v>
      </c>
      <c r="F9" s="18">
        <v>1.10656</v>
      </c>
      <c r="G9" s="18">
        <v>1.1300509999999999</v>
      </c>
      <c r="H9" s="18">
        <v>1.181011</v>
      </c>
      <c r="I9" s="18">
        <v>1.1201289999999999</v>
      </c>
      <c r="J9" s="18">
        <v>1.1422030000000001</v>
      </c>
      <c r="K9" s="18">
        <v>1.1831799999999999</v>
      </c>
      <c r="L9" s="18" cm="1">
        <f t="array" ref="L9">_FV(exchange_rates[[#This Row],[Historical FOREX]],"Prezzo")</f>
        <v>1.1267</v>
      </c>
      <c r="Z9" s="22" t="s">
        <v>198</v>
      </c>
      <c r="AA9" s="27">
        <f>COUNTIF(Capitalizzazioni!$F$2:$F$100,Z9)</f>
        <v>5</v>
      </c>
    </row>
    <row r="10" spans="1:27" ht="24">
      <c r="A10" s="20" t="e" vm="471">
        <v>#VALUE!</v>
      </c>
      <c r="B10" s="18">
        <f>AVERAGE(exchange_rates[[#This Row],[Dec 31, 2013]:[Today]])</f>
        <v>1.3996719</v>
      </c>
      <c r="C10" s="18">
        <v>1.5647679999999999</v>
      </c>
      <c r="D10" s="18">
        <v>1.6477010000000001</v>
      </c>
      <c r="E10" s="18">
        <v>1.5285040000000001</v>
      </c>
      <c r="F10" s="18">
        <v>1.3556729999999999</v>
      </c>
      <c r="G10" s="18">
        <v>1.288611</v>
      </c>
      <c r="H10" s="18">
        <v>1.3348009999999999</v>
      </c>
      <c r="I10" s="18">
        <v>1.2769330000000001</v>
      </c>
      <c r="J10" s="18">
        <v>1.2841450000000001</v>
      </c>
      <c r="K10" s="18">
        <v>1.3750830000000001</v>
      </c>
      <c r="L10" s="18" cm="1">
        <f t="array" ref="L10">_FV(exchange_rates[[#This Row],[Historical FOREX]],"Prezzo")</f>
        <v>1.3405</v>
      </c>
      <c r="Z10" s="22" t="s">
        <v>200</v>
      </c>
      <c r="AA10" s="27">
        <f>COUNTIF(Capitalizzazioni!$F$2:$F$100,Z10)</f>
        <v>2</v>
      </c>
    </row>
    <row r="11" spans="1:27" ht="24">
      <c r="A11" s="20" t="e" vm="472">
        <v>#VALUE!</v>
      </c>
      <c r="B11" s="18">
        <f>AVERAGE(exchange_rates[[#This Row],[Dec 31, 2013]:[Today]])</f>
        <v>0.12849260000000001</v>
      </c>
      <c r="C11" s="18">
        <v>0.12892100000000001</v>
      </c>
      <c r="D11" s="18">
        <v>0.12895499999999999</v>
      </c>
      <c r="E11" s="18">
        <v>0.12898999999999999</v>
      </c>
      <c r="F11" s="18">
        <v>0.128827</v>
      </c>
      <c r="G11" s="18">
        <v>0.128327</v>
      </c>
      <c r="H11" s="18">
        <v>0.12759000000000001</v>
      </c>
      <c r="I11" s="18">
        <v>0.127633</v>
      </c>
      <c r="J11" s="18">
        <v>0.12892899999999999</v>
      </c>
      <c r="K11" s="18">
        <v>0.12865399999999999</v>
      </c>
      <c r="L11" s="18" cm="1">
        <f t="array" ref="L11">_FV(exchange_rates[[#This Row],[Historical FOREX]],"Prezzo")</f>
        <v>0.12809999999999999</v>
      </c>
      <c r="Z11" s="22" t="s">
        <v>201</v>
      </c>
      <c r="AA11" s="27">
        <f>COUNTIF(Capitalizzazioni!$F$2:$F$100,Z11)</f>
        <v>13</v>
      </c>
    </row>
    <row r="12" spans="1:27" ht="24">
      <c r="A12" s="21" t="e" vm="473">
        <v>#VALUE!</v>
      </c>
      <c r="B12" s="18">
        <f>AVERAGE(exchange_rates[[#This Row],[Dec 31, 2013]:[Today]])</f>
        <v>7.5458999999999983E-5</v>
      </c>
      <c r="C12" s="18">
        <v>9.6000000000000002E-5</v>
      </c>
      <c r="D12" s="18">
        <v>8.3999999999999995E-5</v>
      </c>
      <c r="E12" s="18">
        <v>7.4999999999999993E-5</v>
      </c>
      <c r="F12" s="18">
        <v>7.4999999999999993E-5</v>
      </c>
      <c r="G12" s="18">
        <v>7.4999999999999993E-5</v>
      </c>
      <c r="H12" s="18">
        <v>6.9999999999999994E-5</v>
      </c>
      <c r="I12" s="18">
        <v>7.1000000000000005E-5</v>
      </c>
      <c r="J12" s="18">
        <v>6.8999999999999997E-5</v>
      </c>
      <c r="K12" s="18">
        <v>6.9999999999999994E-5</v>
      </c>
      <c r="L12" s="18" cm="1">
        <f t="array" ref="L12">_FV(exchange_rates[[#This Row],[Historical FOREX]],"Prezzo")</f>
        <v>6.9590000000000003E-5</v>
      </c>
      <c r="Z12" s="23" t="s">
        <v>213</v>
      </c>
      <c r="AA12" s="27">
        <f>COUNTIF(Capitalizzazioni!$F$2:$F$100,Z12)</f>
        <v>0</v>
      </c>
    </row>
    <row r="13" spans="1:27" ht="24">
      <c r="A13" s="20" t="e" vm="474">
        <v>#VALUE!</v>
      </c>
      <c r="B13" s="18">
        <f>AVERAGE(exchange_rates[[#This Row],[Dec 31, 2013]:[Today]])</f>
        <v>0.28454049999999997</v>
      </c>
      <c r="C13" s="18">
        <v>0.28819</v>
      </c>
      <c r="D13" s="18">
        <v>0.25428899999999999</v>
      </c>
      <c r="E13" s="18">
        <v>0.25714799999999999</v>
      </c>
      <c r="F13" s="18">
        <v>0.25962099999999999</v>
      </c>
      <c r="G13" s="18">
        <v>0.28737299999999999</v>
      </c>
      <c r="H13" s="18">
        <v>0.26783400000000002</v>
      </c>
      <c r="I13" s="18">
        <v>0.28934199999999999</v>
      </c>
      <c r="J13" s="18">
        <v>0.31070700000000001</v>
      </c>
      <c r="K13" s="18">
        <v>0.32150099999999998</v>
      </c>
      <c r="L13" s="18" cm="1">
        <f t="array" ref="L13">_FV(exchange_rates[[#This Row],[Historical FOREX]],"Prezzo")</f>
        <v>0.30940000000000001</v>
      </c>
      <c r="Z13" s="22" t="s">
        <v>199</v>
      </c>
      <c r="AA13" s="27">
        <f>COUNTIF(Capitalizzazioni!$F$2:$F$100,Z13)</f>
        <v>5</v>
      </c>
    </row>
    <row r="14" spans="1:27" ht="24">
      <c r="A14" s="20" t="e" vm="475">
        <v>#VALUE!</v>
      </c>
      <c r="B14" s="18">
        <f>AVERAGE(exchange_rates[[#This Row],[Dec 31, 2013]:[Today]])</f>
        <v>1.48626E-2</v>
      </c>
      <c r="C14" s="18">
        <v>1.7165E-2</v>
      </c>
      <c r="D14" s="18">
        <v>1.6396999999999998E-2</v>
      </c>
      <c r="E14" s="18">
        <v>1.5605000000000001E-2</v>
      </c>
      <c r="F14" s="18">
        <v>1.4888E-2</v>
      </c>
      <c r="G14" s="18">
        <v>1.5365E-2</v>
      </c>
      <c r="H14" s="18">
        <v>1.4649000000000001E-2</v>
      </c>
      <c r="I14" s="18">
        <v>1.4208999999999999E-2</v>
      </c>
      <c r="J14" s="18">
        <v>1.3501000000000001E-2</v>
      </c>
      <c r="K14" s="18">
        <v>1.3527000000000001E-2</v>
      </c>
      <c r="L14" s="18" cm="1">
        <f t="array" ref="L14">_FV(exchange_rates[[#This Row],[Historical FOREX]],"Prezzo")</f>
        <v>1.332E-2</v>
      </c>
      <c r="Z14" s="22" t="s">
        <v>203</v>
      </c>
      <c r="AA14" s="27">
        <f>COUNTIF(Capitalizzazioni!$F$2:$F$100,Z14)</f>
        <v>11</v>
      </c>
    </row>
    <row r="15" spans="1:27" ht="24">
      <c r="A15" s="20" t="e" vm="476">
        <v>#VALUE!</v>
      </c>
      <c r="B15" s="18">
        <f>AVERAGE(exchange_rates[[#This Row],[Dec 31, 2013]:[Today]])</f>
        <v>9.1508000000000006E-3</v>
      </c>
      <c r="C15" s="18">
        <v>1.0264000000000001E-2</v>
      </c>
      <c r="D15" s="18">
        <v>9.4730000000000005E-3</v>
      </c>
      <c r="E15" s="18">
        <v>8.2629999999999995E-3</v>
      </c>
      <c r="F15" s="18">
        <v>9.2169999999999995E-3</v>
      </c>
      <c r="G15" s="18">
        <v>8.9189999999999998E-3</v>
      </c>
      <c r="H15" s="18">
        <v>9.0589999999999993E-3</v>
      </c>
      <c r="I15" s="18">
        <v>9.1760000000000001E-3</v>
      </c>
      <c r="J15" s="18">
        <v>9.3729999999999994E-3</v>
      </c>
      <c r="K15" s="18">
        <v>9.1129999999999996E-3</v>
      </c>
      <c r="L15" s="18" cm="1">
        <f t="array" ref="L15">_FV(exchange_rates[[#This Row],[Historical FOREX]],"Prezzo")</f>
        <v>8.6510000000000007E-3</v>
      </c>
      <c r="Z15" s="22" t="s">
        <v>209</v>
      </c>
      <c r="AA15" s="27">
        <f>COUNTIF(Capitalizzazioni!$F$2:$F$100,Z15)</f>
        <v>4</v>
      </c>
    </row>
    <row r="16" spans="1:27" ht="24">
      <c r="A16" s="21" t="e" vm="477">
        <v>#VALUE!</v>
      </c>
      <c r="B16" s="18">
        <f>AVERAGE(exchange_rates[[#This Row],[Dec 31, 2013]:[Today]])</f>
        <v>8.8149245198650865E-4</v>
      </c>
      <c r="C16" s="18">
        <v>9.1320864991233195E-4</v>
      </c>
      <c r="D16" s="18">
        <v>9.4946924669109961E-4</v>
      </c>
      <c r="E16" s="18">
        <v>8.8379040026867223E-4</v>
      </c>
      <c r="F16" s="18">
        <v>8.6169754416199913E-4</v>
      </c>
      <c r="G16" s="18">
        <v>8.8429839765130354E-4</v>
      </c>
      <c r="H16" s="18">
        <v>9.0884304280650736E-4</v>
      </c>
      <c r="I16" s="18">
        <v>8.5789044738986825E-4</v>
      </c>
      <c r="J16" s="18">
        <v>8.4742171941866874E-4</v>
      </c>
      <c r="K16" s="18">
        <v>8.7380507156463525E-4</v>
      </c>
      <c r="L16" s="18" cm="1">
        <f t="array" ref="L16">_FV(exchange_rates[[#This Row],[Historical FOREX]],"Prezzo")</f>
        <v>8.3449999999999996E-4</v>
      </c>
      <c r="Z16" s="23" t="s">
        <v>217</v>
      </c>
      <c r="AA16" s="27">
        <f>COUNTIF(Capitalizzazioni!$F$2:$F$100,Z16)</f>
        <v>2</v>
      </c>
    </row>
    <row r="17" spans="1:27" ht="24">
      <c r="A17" s="21" t="e" vm="478">
        <v>#VALUE!</v>
      </c>
      <c r="B17" s="18">
        <f>AVERAGE(exchange_rates[[#This Row],[Dec 31, 2013]:[Today]])</f>
        <v>0.25622519999999999</v>
      </c>
      <c r="C17" s="18">
        <v>0.31774400000000003</v>
      </c>
      <c r="D17" s="18">
        <v>0.30573400000000001</v>
      </c>
      <c r="E17" s="18">
        <v>0.25746799999999997</v>
      </c>
      <c r="F17" s="18">
        <v>0.24166599999999999</v>
      </c>
      <c r="G17" s="18">
        <v>0.23277999999999999</v>
      </c>
      <c r="H17" s="18">
        <v>0.24789900000000001</v>
      </c>
      <c r="I17" s="18">
        <v>0.24144499999999999</v>
      </c>
      <c r="J17" s="18">
        <v>0.23818700000000001</v>
      </c>
      <c r="K17" s="18">
        <v>0.24132899999999999</v>
      </c>
      <c r="L17" s="18" cm="1">
        <f t="array" ref="L17">_FV(exchange_rates[[#This Row],[Historical FOREX]],"Prezzo")</f>
        <v>0.23799999999999999</v>
      </c>
      <c r="Z17" s="23" t="s">
        <v>215</v>
      </c>
      <c r="AA17" s="27">
        <f>COUNTIF(Capitalizzazioni!$F$2:$F$100,Z17)</f>
        <v>2</v>
      </c>
    </row>
    <row r="18" spans="1:27" ht="24">
      <c r="A18" s="21" t="e" vm="479">
        <v>#VALUE!</v>
      </c>
      <c r="B18" s="18">
        <f>AVERAGE(exchange_rates[[#This Row],[Dec 31, 2013]:[Today]])</f>
        <v>0.27159180000000005</v>
      </c>
      <c r="C18" s="18">
        <v>0.31664900000000001</v>
      </c>
      <c r="D18" s="18">
        <v>0.31765500000000002</v>
      </c>
      <c r="E18" s="18">
        <v>0.26537899999999998</v>
      </c>
      <c r="F18" s="18">
        <v>0.25366899999999998</v>
      </c>
      <c r="G18" s="18">
        <v>0.26556099999999999</v>
      </c>
      <c r="H18" s="18">
        <v>0.27726899999999999</v>
      </c>
      <c r="I18" s="18">
        <v>0.260577</v>
      </c>
      <c r="J18" s="18">
        <v>0.25706099999999998</v>
      </c>
      <c r="K18" s="18">
        <v>0.25919799999999998</v>
      </c>
      <c r="L18" s="18" cm="1">
        <f t="array" ref="L18">_FV(exchange_rates[[#This Row],[Historical FOREX]],"Prezzo")</f>
        <v>0.2429</v>
      </c>
      <c r="Z18" s="23" t="s">
        <v>216</v>
      </c>
      <c r="AA18" s="27">
        <f>COUNTIF(Capitalizzazioni!$F$2:$F$100,Z18)</f>
        <v>3</v>
      </c>
    </row>
    <row r="19" spans="1:27" ht="24">
      <c r="A19" s="20" t="e" vm="480">
        <v>#VALUE!</v>
      </c>
      <c r="B19" s="18">
        <v>2.0730999999999999E-2</v>
      </c>
      <c r="C19" s="18">
        <v>2.3585999999999999E-2</v>
      </c>
      <c r="D19" s="18">
        <v>2.2526999999999998E-2</v>
      </c>
      <c r="E19" s="18">
        <v>2.1981000000000001E-2</v>
      </c>
      <c r="F19" s="18">
        <v>2.1068E-2</v>
      </c>
      <c r="G19" s="18">
        <v>1.9852999999999999E-2</v>
      </c>
      <c r="H19" s="18">
        <v>1.899E-2</v>
      </c>
      <c r="I19" s="18">
        <v>1.9321000000000001E-2</v>
      </c>
      <c r="J19" s="18">
        <v>2.0167000000000001E-2</v>
      </c>
      <c r="K19" s="18">
        <v>2.0301E-2</v>
      </c>
      <c r="L19" s="18" cm="1">
        <f t="array" ref="L19">_FV(exchange_rates[[#This Row],[Historical FOREX]],"Prezzo")</f>
        <v>1.9470000000000001E-2</v>
      </c>
      <c r="Z19" s="23" t="s">
        <v>218</v>
      </c>
      <c r="AA19" s="27">
        <f>COUNTIF(Capitalizzazioni!$F$2:$F$100,Z19)</f>
        <v>0</v>
      </c>
    </row>
    <row r="20" spans="1:27" ht="24">
      <c r="A20" s="21" t="e" vm="481">
        <v>#VALUE!</v>
      </c>
      <c r="B20" s="18">
        <f>AVERAGE(exchange_rates[[#This Row],[Dec 31, 2013]:[Today]])</f>
        <v>1.6514291498259746E-2</v>
      </c>
      <c r="C20" s="18">
        <v>3.0438342571370305E-2</v>
      </c>
      <c r="D20" s="18">
        <v>1.7757636671650642E-2</v>
      </c>
      <c r="E20" s="18">
        <v>1.3661986070239001E-2</v>
      </c>
      <c r="F20" s="18">
        <v>1.651808647878995E-2</v>
      </c>
      <c r="G20" s="18">
        <v>1.7345361763537622E-2</v>
      </c>
      <c r="H20" s="18">
        <v>1.4421336656009299E-2</v>
      </c>
      <c r="I20" s="18">
        <v>1.6156968177235477E-2</v>
      </c>
      <c r="J20" s="18">
        <v>1.3500359784588259E-2</v>
      </c>
      <c r="K20" s="18">
        <v>1.3422836809176926E-2</v>
      </c>
      <c r="L20" s="18" cm="1">
        <f t="array" ref="L20">_FV(exchange_rates[[#This Row],[Historical FOREX]],"Prezzo")</f>
        <v>1.192E-2</v>
      </c>
      <c r="Z20" s="23" t="s">
        <v>219</v>
      </c>
      <c r="AA20" s="27">
        <f>COUNTIF(Capitalizzazioni!$F$2:$F$100,Z20)</f>
        <v>0</v>
      </c>
    </row>
    <row r="21" spans="1:27" ht="24">
      <c r="A21" s="21" t="e" vm="482">
        <v>#VALUE!</v>
      </c>
      <c r="B21" s="18">
        <f>AVERAGE(exchange_rates[[#This Row],[Dec 31, 2013]:[Today]])</f>
        <v>0.11883999999999999</v>
      </c>
      <c r="C21" s="18">
        <v>0.15529999999999999</v>
      </c>
      <c r="D21" s="18">
        <v>0.12820000000000001</v>
      </c>
      <c r="E21" s="18">
        <v>0.11840000000000001</v>
      </c>
      <c r="F21" s="18">
        <v>0.10979999999999999</v>
      </c>
      <c r="G21" s="18">
        <v>0.12189999999999999</v>
      </c>
      <c r="H21" s="18">
        <v>0.10979999999999999</v>
      </c>
      <c r="I21" s="18">
        <v>0.10680000000000001</v>
      </c>
      <c r="J21" s="18">
        <v>0.12130000000000001</v>
      </c>
      <c r="K21" s="18">
        <v>0.1106</v>
      </c>
      <c r="L21" s="18" cm="1">
        <f t="array" ref="L21">_FV(exchange_rates[[#This Row],[Historical FOREX]],"Prezzo")</f>
        <v>0.10630000000000001</v>
      </c>
      <c r="Z21" s="23" t="s">
        <v>214</v>
      </c>
      <c r="AA21" s="27">
        <f>COUNTIF(Capitalizzazioni!$F$2:$F$100,Z21)</f>
        <v>1</v>
      </c>
    </row>
    <row r="22" spans="1:27" ht="24">
      <c r="A22" s="21" t="e" vm="483">
        <v>#VALUE!</v>
      </c>
      <c r="B22" s="18">
        <f>AVERAGE(exchange_rates[[#This Row],[Dec 31, 2013]:[Today]])</f>
        <v>0.74480130000000011</v>
      </c>
      <c r="C22" s="18">
        <v>0.79939199999999999</v>
      </c>
      <c r="D22" s="18">
        <v>0.78939400000000004</v>
      </c>
      <c r="E22" s="18">
        <v>0.72769099999999998</v>
      </c>
      <c r="F22" s="18">
        <v>0.724387</v>
      </c>
      <c r="G22" s="18">
        <v>0.72457199999999999</v>
      </c>
      <c r="H22" s="18">
        <v>0.74135899999999999</v>
      </c>
      <c r="I22" s="18">
        <v>0.733151</v>
      </c>
      <c r="J22" s="18">
        <v>0.72545999999999999</v>
      </c>
      <c r="K22" s="18">
        <v>0.74420699999999995</v>
      </c>
      <c r="L22" s="18" cm="1">
        <f t="array" ref="L22">_FV(exchange_rates[[#This Row],[Historical FOREX]],"Prezzo")</f>
        <v>0.73839999999999995</v>
      </c>
      <c r="Z22" s="22" t="s">
        <v>206</v>
      </c>
      <c r="AA22" s="27">
        <f>COUNTIF(Capitalizzazioni!$F$2:$F$100,Z22)</f>
        <v>0</v>
      </c>
    </row>
    <row r="23" spans="1:27" ht="24">
      <c r="A23" s="20" t="e" vm="484">
        <v>#VALUE!</v>
      </c>
      <c r="B23" s="18">
        <f>AVERAGE(exchange_rates[[#This Row],[Dec 31, 2013]:[Today]])</f>
        <v>3.07757E-2</v>
      </c>
      <c r="C23" s="18">
        <v>3.2592999999999997E-2</v>
      </c>
      <c r="D23" s="18">
        <v>3.0789E-2</v>
      </c>
      <c r="E23" s="18">
        <v>2.9245E-2</v>
      </c>
      <c r="F23" s="18">
        <v>2.8339E-2</v>
      </c>
      <c r="G23" s="18">
        <v>2.9493999999999999E-2</v>
      </c>
      <c r="H23" s="18">
        <v>3.0956999999999998E-2</v>
      </c>
      <c r="I23" s="18">
        <v>3.2238999999999997E-2</v>
      </c>
      <c r="J23" s="18">
        <v>3.1996999999999998E-2</v>
      </c>
      <c r="K23" s="18">
        <v>3.1303999999999998E-2</v>
      </c>
      <c r="L23" s="18" cm="1">
        <f t="array" ref="L23">_FV(exchange_rates[[#This Row],[Historical FOREX]],"Prezzo")</f>
        <v>3.0800000000000001E-2</v>
      </c>
      <c r="Z23" s="22" t="s">
        <v>210</v>
      </c>
      <c r="AA23" s="27">
        <f>COUNTIF(Capitalizzazioni!$F$2:$F$100,Z23)</f>
        <v>3</v>
      </c>
    </row>
    <row r="24" spans="1:27" ht="24">
      <c r="A24" s="20" t="e" vm="485">
        <v>#VALUE!</v>
      </c>
      <c r="B24" s="18">
        <f>AVERAGE(exchange_rates[[#This Row],[Dec 31, 2013]:[Today]])</f>
        <v>3.3326900000000007E-2</v>
      </c>
      <c r="C24" s="18">
        <v>3.3439900000000002E-2</v>
      </c>
      <c r="D24" s="18">
        <v>3.15321E-2</v>
      </c>
      <c r="E24" s="18">
        <v>3.04251E-2</v>
      </c>
      <c r="F24" s="18">
        <v>3.08399E-2</v>
      </c>
      <c r="G24" s="18">
        <v>3.3677800000000001E-2</v>
      </c>
      <c r="H24" s="18">
        <v>3.2696000000000003E-2</v>
      </c>
      <c r="I24" s="18">
        <v>3.3224400000000001E-2</v>
      </c>
      <c r="J24" s="18">
        <v>3.5578600000000002E-2</v>
      </c>
      <c r="K24" s="18">
        <v>3.6135199999999999E-2</v>
      </c>
      <c r="L24" s="18" cm="1">
        <f t="array" ref="L24">_FV(exchange_rates[[#This Row],[Historical FOREX]],"Prezzo")</f>
        <v>3.5720000000000002E-2</v>
      </c>
      <c r="Z24" s="22" t="s">
        <v>211</v>
      </c>
      <c r="AA24" s="27">
        <f>COUNTIF(Capitalizzazioni!$F$2:$F$100,Z24)</f>
        <v>1</v>
      </c>
    </row>
    <row r="25" spans="1:27" ht="24">
      <c r="A25" s="20" t="e" vm="486">
        <v>#VALUE!</v>
      </c>
      <c r="B25" s="18">
        <f>AVERAGE(exchange_rates[[#This Row],[Dec 31, 2013]:[Today]])</f>
        <v>7.3671340000000002E-2</v>
      </c>
      <c r="C25" s="18">
        <v>9.5062599999999997E-2</v>
      </c>
      <c r="D25" s="18">
        <v>8.6443000000000006E-2</v>
      </c>
      <c r="E25" s="18">
        <v>6.4505499999999993E-2</v>
      </c>
      <c r="F25" s="18">
        <v>7.2137699999999999E-2</v>
      </c>
      <c r="G25" s="18">
        <v>8.1102900000000006E-2</v>
      </c>
      <c r="H25" s="18">
        <v>6.9609900000000002E-2</v>
      </c>
      <c r="I25" s="18">
        <v>7.11474E-2</v>
      </c>
      <c r="J25" s="18">
        <v>6.7942799999999998E-2</v>
      </c>
      <c r="K25" s="18">
        <v>6.2771599999999997E-2</v>
      </c>
      <c r="L25" s="18" cm="1">
        <f t="array" ref="L25">_FV(exchange_rates[[#This Row],[Historical FOREX]],"Prezzo")</f>
        <v>6.5989999999999993E-2</v>
      </c>
      <c r="Z25" s="22" t="s">
        <v>196</v>
      </c>
      <c r="AA25" s="27">
        <f>COUNTIF(Capitalizzazioni!$F$2:$F$100,Z25)</f>
        <v>33</v>
      </c>
    </row>
    <row r="26" spans="1:27">
      <c r="C26" s="17"/>
      <c r="D26" s="17"/>
      <c r="F26" s="17"/>
      <c r="G26" s="17"/>
      <c r="K26" s="17"/>
      <c r="L26" s="17"/>
    </row>
    <row r="27" spans="1:27">
      <c r="F27" s="17"/>
      <c r="G27" s="17"/>
      <c r="K27" s="17"/>
      <c r="L27" s="17"/>
      <c r="P27" s="17"/>
      <c r="Q27" s="17"/>
      <c r="U27" s="17"/>
      <c r="V27" s="17"/>
    </row>
    <row r="28" spans="1:27">
      <c r="F28" s="17"/>
      <c r="G28" s="17"/>
      <c r="K28" s="17"/>
      <c r="L28" s="17"/>
      <c r="P28" s="17"/>
      <c r="Q28" s="17"/>
      <c r="U28" s="17"/>
      <c r="V28" s="17"/>
    </row>
    <row r="29" spans="1:27">
      <c r="F29" s="17"/>
      <c r="G29" s="17"/>
      <c r="K29" s="17"/>
      <c r="L29" s="17"/>
      <c r="P29" s="17"/>
      <c r="Q29" s="17"/>
      <c r="U29" s="17"/>
      <c r="V29" s="17"/>
    </row>
    <row r="30" spans="1:27">
      <c r="F30" s="17"/>
      <c r="G30" s="17"/>
      <c r="K30" s="17"/>
      <c r="L30" s="17"/>
      <c r="P30" s="17"/>
      <c r="Q30" s="17"/>
      <c r="U30" s="17"/>
    </row>
    <row r="31" spans="1:27">
      <c r="F31" s="17"/>
      <c r="G31" s="17"/>
      <c r="K31" s="17"/>
      <c r="L31" s="17"/>
      <c r="P31" s="17"/>
      <c r="Q31" s="17"/>
      <c r="U31" s="17"/>
      <c r="V31" s="17"/>
    </row>
    <row r="32" spans="1:27">
      <c r="F32" s="17"/>
      <c r="G32" s="17"/>
      <c r="K32" s="17"/>
      <c r="L32" s="17"/>
      <c r="P32" s="17"/>
      <c r="Q32" s="17"/>
      <c r="U32" s="17"/>
      <c r="V32" s="17"/>
    </row>
    <row r="33" spans="3:22">
      <c r="C33" s="17"/>
      <c r="D33" s="17"/>
      <c r="F33" s="17"/>
      <c r="G33" s="80"/>
      <c r="K33" s="17"/>
      <c r="L33" s="17"/>
      <c r="P33" s="17"/>
      <c r="Q33" s="17"/>
      <c r="V33" s="17"/>
    </row>
    <row r="34" spans="3:22">
      <c r="G34" s="80"/>
      <c r="K34" s="17"/>
      <c r="L34" s="17"/>
      <c r="P34" s="17"/>
      <c r="Q34" s="17"/>
      <c r="V34" s="17"/>
    </row>
    <row r="35" spans="3:22">
      <c r="G35" s="80"/>
      <c r="K35" s="17"/>
      <c r="L35" s="17"/>
      <c r="P35" s="17"/>
      <c r="Q35" s="17"/>
      <c r="V35" s="17"/>
    </row>
    <row r="36" spans="3:22">
      <c r="G36" s="80"/>
      <c r="K36" s="17"/>
      <c r="L36" s="17"/>
      <c r="P36" s="17"/>
      <c r="Q36" s="17"/>
      <c r="V36" s="17"/>
    </row>
    <row r="37" spans="3:22">
      <c r="G37" s="80"/>
      <c r="K37" s="17"/>
      <c r="L37" s="17"/>
      <c r="P37" s="17"/>
      <c r="Q37" s="17"/>
    </row>
    <row r="38" spans="3:22">
      <c r="G38" s="80"/>
      <c r="K38" s="17"/>
      <c r="L38" s="17"/>
      <c r="P38" s="17"/>
      <c r="Q38" s="17"/>
    </row>
    <row r="39" spans="3:22">
      <c r="G39" s="80"/>
      <c r="K39" s="17"/>
      <c r="L39" s="17"/>
      <c r="P39" s="17"/>
      <c r="Q39" s="17"/>
    </row>
    <row r="40" spans="3:22">
      <c r="G40" s="80"/>
      <c r="K40" s="17"/>
      <c r="L40" s="17"/>
      <c r="P40" s="17"/>
      <c r="Q40" s="17"/>
    </row>
    <row r="41" spans="3:22">
      <c r="G41" s="80"/>
      <c r="K41" s="17"/>
      <c r="L41" s="17"/>
      <c r="P41" s="17"/>
      <c r="Q41" s="17"/>
    </row>
    <row r="42" spans="3:22">
      <c r="G42" s="80"/>
      <c r="K42" s="17"/>
      <c r="L42" s="17"/>
      <c r="P42" s="17"/>
      <c r="Q42" s="17"/>
    </row>
    <row r="43" spans="3:22">
      <c r="G43" s="80"/>
      <c r="K43" s="17"/>
      <c r="L43" s="17"/>
      <c r="P43" s="17"/>
      <c r="Q43" s="17"/>
    </row>
    <row r="44" spans="3:22">
      <c r="G44" s="80"/>
      <c r="K44" s="17"/>
      <c r="L44" s="17"/>
      <c r="P44" s="17"/>
      <c r="Q44" s="17"/>
    </row>
    <row r="45" spans="3:22">
      <c r="G45" s="80"/>
      <c r="K45" s="17"/>
      <c r="L45" s="17"/>
      <c r="P45" s="17"/>
      <c r="Q45" s="17"/>
    </row>
    <row r="46" spans="3:22">
      <c r="G46" s="80"/>
      <c r="K46" s="17"/>
      <c r="L46" s="17"/>
      <c r="P46" s="17"/>
      <c r="Q46" s="17"/>
    </row>
    <row r="47" spans="3:22">
      <c r="G47" s="80"/>
      <c r="K47" s="17"/>
      <c r="L47" s="17"/>
      <c r="P47" s="17"/>
      <c r="Q47" s="17"/>
    </row>
    <row r="48" spans="3:22">
      <c r="G48" s="80"/>
      <c r="K48" s="17"/>
      <c r="L48" s="17"/>
      <c r="P48" s="17"/>
      <c r="Q48" s="17"/>
    </row>
    <row r="49" spans="2:17">
      <c r="B49" s="28"/>
      <c r="C49" s="28"/>
      <c r="D49" s="28"/>
      <c r="G49" s="80"/>
      <c r="K49" s="17"/>
      <c r="L49" s="17"/>
      <c r="P49" s="17"/>
      <c r="Q49" s="17"/>
    </row>
    <row r="50" spans="2:17">
      <c r="B50" s="28"/>
      <c r="C50" s="28"/>
      <c r="D50" s="28"/>
      <c r="G50" s="80"/>
      <c r="K50" s="17"/>
      <c r="L50" s="17"/>
      <c r="P50" s="17"/>
      <c r="Q50" s="17"/>
    </row>
    <row r="51" spans="2:17">
      <c r="B51" s="28"/>
      <c r="C51" s="28"/>
      <c r="D51" s="28"/>
      <c r="G51" s="80"/>
      <c r="K51" s="17"/>
      <c r="L51" s="17"/>
      <c r="P51" s="17"/>
      <c r="Q51" s="17"/>
    </row>
    <row r="52" spans="2:17">
      <c r="G52" s="80"/>
      <c r="K52" s="17"/>
      <c r="L52" s="17"/>
      <c r="P52" s="17"/>
      <c r="Q52" s="17"/>
    </row>
    <row r="53" spans="2:17">
      <c r="G53" s="80"/>
      <c r="K53" s="17"/>
      <c r="L53" s="17"/>
      <c r="P53" s="17"/>
      <c r="Q53" s="17"/>
    </row>
    <row r="54" spans="2:17">
      <c r="G54" s="80"/>
      <c r="K54" s="17"/>
      <c r="L54" s="17"/>
      <c r="P54" s="17"/>
      <c r="Q54" s="17"/>
    </row>
    <row r="55" spans="2:17">
      <c r="G55" s="80"/>
      <c r="K55" s="17"/>
      <c r="L55" s="17"/>
      <c r="P55" s="17"/>
      <c r="Q55" s="17"/>
    </row>
    <row r="56" spans="2:17">
      <c r="G56" s="80"/>
      <c r="K56" s="17"/>
      <c r="L56" s="17"/>
      <c r="P56" s="17"/>
      <c r="Q56" s="17"/>
    </row>
    <row r="57" spans="2:17">
      <c r="G57" s="80"/>
      <c r="K57" s="17"/>
      <c r="L57" s="17"/>
      <c r="P57" s="17"/>
      <c r="Q57" s="17"/>
    </row>
    <row r="58" spans="2:17">
      <c r="G58" s="80"/>
      <c r="K58" s="17"/>
      <c r="L58" s="17"/>
      <c r="P58" s="17"/>
      <c r="Q58" s="17"/>
    </row>
    <row r="59" spans="2:17">
      <c r="G59" s="80"/>
      <c r="K59" s="17"/>
      <c r="L59" s="17"/>
      <c r="P59" s="17"/>
      <c r="Q59" s="17"/>
    </row>
    <row r="60" spans="2:17">
      <c r="G60" s="80"/>
      <c r="K60" s="17"/>
      <c r="L60" s="17"/>
      <c r="P60" s="17"/>
      <c r="Q60" s="17"/>
    </row>
    <row r="61" spans="2:17">
      <c r="G61" s="80"/>
      <c r="K61" s="17"/>
      <c r="L61" s="17"/>
      <c r="P61" s="17"/>
      <c r="Q61" s="17"/>
    </row>
    <row r="62" spans="2:17">
      <c r="G62" s="80"/>
      <c r="K62" s="17"/>
      <c r="L62" s="17"/>
      <c r="P62" s="17"/>
      <c r="Q62" s="17"/>
    </row>
    <row r="63" spans="2:17">
      <c r="G63" s="80"/>
      <c r="K63" s="17"/>
      <c r="L63" s="17"/>
      <c r="P63" s="17"/>
      <c r="Q63" s="17"/>
    </row>
    <row r="64" spans="2:17">
      <c r="G64" s="80"/>
      <c r="K64" s="17"/>
      <c r="L64" s="17"/>
      <c r="P64" s="17"/>
      <c r="Q64" s="17"/>
    </row>
    <row r="65" spans="7:17">
      <c r="G65" s="80"/>
      <c r="K65" s="17"/>
      <c r="L65" s="17"/>
      <c r="P65" s="17"/>
      <c r="Q65" s="17"/>
    </row>
    <row r="66" spans="7:17">
      <c r="G66" s="80"/>
      <c r="K66" s="17"/>
      <c r="L66" s="17"/>
      <c r="P66" s="17"/>
      <c r="Q66" s="17"/>
    </row>
    <row r="67" spans="7:17">
      <c r="G67" s="80"/>
      <c r="K67" s="17"/>
      <c r="L67" s="17"/>
      <c r="P67" s="17"/>
      <c r="Q67" s="17"/>
    </row>
    <row r="68" spans="7:17">
      <c r="G68" s="80"/>
      <c r="K68" s="17"/>
      <c r="L68" s="17"/>
      <c r="P68" s="17"/>
      <c r="Q68" s="17"/>
    </row>
    <row r="69" spans="7:17">
      <c r="G69" s="80"/>
      <c r="K69" s="17"/>
      <c r="L69" s="17"/>
      <c r="P69" s="17"/>
      <c r="Q69" s="17"/>
    </row>
    <row r="70" spans="7:17">
      <c r="G70" s="80"/>
      <c r="K70" s="17"/>
      <c r="L70" s="17"/>
      <c r="P70" s="17"/>
      <c r="Q70" s="17"/>
    </row>
    <row r="71" spans="7:17">
      <c r="G71" s="80"/>
      <c r="K71" s="17"/>
      <c r="L71" s="17"/>
      <c r="P71" s="17"/>
      <c r="Q71" s="17"/>
    </row>
    <row r="72" spans="7:17">
      <c r="G72" s="80"/>
      <c r="K72" s="17"/>
      <c r="L72" s="17"/>
      <c r="P72" s="17"/>
      <c r="Q72" s="17"/>
    </row>
    <row r="73" spans="7:17">
      <c r="G73" s="80"/>
      <c r="K73" s="17"/>
      <c r="L73" s="17"/>
      <c r="P73" s="17"/>
      <c r="Q73" s="17"/>
    </row>
    <row r="74" spans="7:17">
      <c r="G74" s="80"/>
      <c r="K74" s="17"/>
      <c r="L74" s="17"/>
      <c r="P74" s="17"/>
      <c r="Q74" s="17"/>
    </row>
    <row r="75" spans="7:17">
      <c r="G75" s="80"/>
      <c r="K75" s="17"/>
      <c r="L75" s="17"/>
      <c r="P75" s="17"/>
      <c r="Q75" s="17"/>
    </row>
    <row r="76" spans="7:17">
      <c r="G76" s="80"/>
      <c r="K76" s="17"/>
      <c r="L76" s="17"/>
      <c r="P76" s="17"/>
      <c r="Q76" s="17"/>
    </row>
    <row r="77" spans="7:17">
      <c r="G77" s="80"/>
      <c r="K77" s="17"/>
      <c r="L77" s="17"/>
      <c r="P77" s="17"/>
      <c r="Q77" s="17"/>
    </row>
    <row r="78" spans="7:17">
      <c r="G78" s="80"/>
      <c r="K78" s="17"/>
      <c r="L78" s="17"/>
      <c r="P78" s="17"/>
      <c r="Q78" s="17"/>
    </row>
    <row r="79" spans="7:17">
      <c r="G79" s="80"/>
      <c r="K79" s="17"/>
      <c r="L79" s="17"/>
      <c r="P79" s="17"/>
      <c r="Q79" s="17"/>
    </row>
    <row r="80" spans="7:17">
      <c r="G80" s="80"/>
      <c r="K80" s="17"/>
      <c r="L80" s="17"/>
      <c r="P80" s="17"/>
      <c r="Q80" s="17"/>
    </row>
    <row r="81" spans="7:17">
      <c r="G81" s="80"/>
      <c r="K81" s="17"/>
      <c r="L81" s="17"/>
      <c r="P81" s="17"/>
      <c r="Q81" s="17"/>
    </row>
    <row r="82" spans="7:17">
      <c r="G82" s="80"/>
      <c r="K82" s="17"/>
      <c r="L82" s="17"/>
      <c r="P82" s="17"/>
      <c r="Q82" s="17"/>
    </row>
    <row r="83" spans="7:17">
      <c r="G83" s="80"/>
      <c r="K83" s="17"/>
      <c r="L83" s="17"/>
      <c r="P83" s="17"/>
      <c r="Q83" s="17"/>
    </row>
    <row r="84" spans="7:17">
      <c r="G84" s="80"/>
      <c r="K84" s="17"/>
      <c r="L84" s="17"/>
      <c r="P84" s="17"/>
      <c r="Q84" s="17"/>
    </row>
    <row r="85" spans="7:17">
      <c r="G85" s="80"/>
      <c r="K85" s="17"/>
      <c r="L85" s="17"/>
      <c r="P85" s="17"/>
      <c r="Q85" s="17"/>
    </row>
    <row r="86" spans="7:17">
      <c r="G86" s="80"/>
      <c r="K86" s="17"/>
      <c r="L86" s="17"/>
      <c r="P86" s="17"/>
      <c r="Q86" s="17"/>
    </row>
    <row r="87" spans="7:17">
      <c r="G87" s="80"/>
      <c r="K87" s="17"/>
      <c r="L87" s="17"/>
      <c r="P87" s="17"/>
      <c r="Q87" s="17"/>
    </row>
    <row r="88" spans="7:17">
      <c r="G88" s="80"/>
      <c r="K88" s="17"/>
      <c r="L88" s="17"/>
      <c r="P88" s="17"/>
      <c r="Q88" s="17"/>
    </row>
    <row r="89" spans="7:17">
      <c r="G89" s="80"/>
      <c r="K89" s="17"/>
      <c r="L89" s="17"/>
      <c r="P89" s="17"/>
      <c r="Q89" s="17"/>
    </row>
    <row r="90" spans="7:17">
      <c r="G90" s="80"/>
      <c r="K90" s="17"/>
      <c r="L90" s="17"/>
      <c r="P90" s="17"/>
      <c r="Q90" s="17"/>
    </row>
    <row r="91" spans="7:17">
      <c r="G91" s="80"/>
      <c r="K91" s="17"/>
      <c r="L91" s="17"/>
      <c r="P91" s="17"/>
      <c r="Q91" s="17"/>
    </row>
    <row r="92" spans="7:17">
      <c r="G92" s="80"/>
      <c r="K92" s="17"/>
      <c r="L92" s="17"/>
      <c r="P92" s="17"/>
      <c r="Q92" s="17"/>
    </row>
    <row r="93" spans="7:17">
      <c r="G93" s="80"/>
      <c r="K93" s="17"/>
      <c r="L93" s="17"/>
      <c r="P93" s="17"/>
      <c r="Q93" s="17"/>
    </row>
    <row r="94" spans="7:17">
      <c r="G94" s="80"/>
      <c r="K94" s="17"/>
      <c r="L94" s="17"/>
      <c r="P94" s="17"/>
      <c r="Q94" s="17"/>
    </row>
    <row r="95" spans="7:17">
      <c r="G95" s="80"/>
      <c r="K95" s="17"/>
      <c r="L95" s="17"/>
      <c r="P95" s="17"/>
      <c r="Q95" s="17"/>
    </row>
    <row r="96" spans="7:17">
      <c r="G96" s="80"/>
      <c r="K96" s="17"/>
      <c r="L96" s="17"/>
      <c r="P96" s="17"/>
      <c r="Q96" s="17"/>
    </row>
    <row r="97" spans="7:17">
      <c r="G97" s="80"/>
      <c r="K97" s="17"/>
      <c r="L97" s="17"/>
      <c r="P97" s="17"/>
      <c r="Q97" s="17"/>
    </row>
    <row r="98" spans="7:17">
      <c r="G98" s="80"/>
      <c r="K98" s="17"/>
      <c r="L98" s="17"/>
      <c r="P98" s="17"/>
      <c r="Q98" s="17"/>
    </row>
    <row r="99" spans="7:17">
      <c r="G99" s="80"/>
      <c r="K99" s="17"/>
      <c r="L99" s="17"/>
      <c r="P99" s="17"/>
      <c r="Q99" s="17"/>
    </row>
    <row r="100" spans="7:17">
      <c r="G100" s="80"/>
      <c r="K100" s="17"/>
      <c r="L100" s="17"/>
      <c r="P100" s="17"/>
      <c r="Q100" s="17"/>
    </row>
    <row r="101" spans="7:17">
      <c r="G101" s="80"/>
      <c r="K101" s="17"/>
      <c r="L101" s="17"/>
      <c r="P101" s="17"/>
      <c r="Q101" s="17"/>
    </row>
    <row r="102" spans="7:17">
      <c r="G102" s="80"/>
      <c r="K102" s="17"/>
      <c r="L102" s="17"/>
      <c r="P102" s="17"/>
      <c r="Q102" s="17"/>
    </row>
    <row r="103" spans="7:17">
      <c r="G103" s="80"/>
      <c r="K103" s="17"/>
      <c r="L103" s="17"/>
      <c r="P103" s="17"/>
      <c r="Q103" s="17"/>
    </row>
    <row r="104" spans="7:17">
      <c r="G104" s="80"/>
      <c r="K104" s="17"/>
      <c r="L104" s="17"/>
      <c r="P104" s="17"/>
      <c r="Q104" s="17"/>
    </row>
    <row r="105" spans="7:17">
      <c r="G105" s="80"/>
      <c r="K105" s="17"/>
      <c r="L105" s="17"/>
      <c r="P105" s="17"/>
      <c r="Q105" s="17"/>
    </row>
    <row r="106" spans="7:17">
      <c r="G106" s="80"/>
      <c r="K106" s="17"/>
      <c r="L106" s="17"/>
      <c r="P106" s="17"/>
      <c r="Q106" s="17"/>
    </row>
    <row r="107" spans="7:17">
      <c r="G107" s="80"/>
      <c r="K107" s="17"/>
      <c r="L107" s="17"/>
      <c r="P107" s="17"/>
      <c r="Q107" s="17"/>
    </row>
    <row r="108" spans="7:17">
      <c r="G108" s="80"/>
      <c r="K108" s="17"/>
      <c r="L108" s="17"/>
      <c r="P108" s="17"/>
      <c r="Q108" s="17"/>
    </row>
    <row r="109" spans="7:17">
      <c r="G109" s="80"/>
      <c r="K109" s="17"/>
      <c r="L109" s="17"/>
      <c r="P109" s="17"/>
      <c r="Q109" s="17"/>
    </row>
    <row r="110" spans="7:17">
      <c r="G110" s="80"/>
      <c r="K110" s="17"/>
      <c r="L110" s="17"/>
      <c r="P110" s="17"/>
      <c r="Q110" s="17"/>
    </row>
    <row r="111" spans="7:17">
      <c r="G111" s="80"/>
      <c r="K111" s="17"/>
      <c r="L111" s="17"/>
      <c r="P111" s="17"/>
      <c r="Q111" s="17"/>
    </row>
    <row r="112" spans="7:17">
      <c r="G112" s="80"/>
      <c r="K112" s="17"/>
      <c r="L112" s="17"/>
      <c r="P112" s="17"/>
      <c r="Q112" s="17"/>
    </row>
    <row r="113" spans="7:17">
      <c r="G113" s="80"/>
      <c r="K113" s="17"/>
      <c r="L113" s="17"/>
      <c r="P113" s="17"/>
      <c r="Q113" s="17"/>
    </row>
    <row r="114" spans="7:17">
      <c r="G114" s="80"/>
      <c r="K114" s="17"/>
      <c r="L114" s="17"/>
      <c r="P114" s="17"/>
      <c r="Q114" s="17"/>
    </row>
    <row r="115" spans="7:17">
      <c r="G115" s="80"/>
      <c r="K115" s="17"/>
      <c r="L115" s="17"/>
      <c r="P115" s="17"/>
      <c r="Q115" s="17"/>
    </row>
    <row r="116" spans="7:17">
      <c r="G116" s="80"/>
      <c r="K116" s="17"/>
      <c r="L116" s="17"/>
      <c r="P116" s="17"/>
      <c r="Q116" s="17"/>
    </row>
    <row r="117" spans="7:17">
      <c r="G117" s="80"/>
      <c r="K117" s="17"/>
      <c r="L117" s="17"/>
      <c r="P117" s="17"/>
      <c r="Q117" s="17"/>
    </row>
    <row r="118" spans="7:17">
      <c r="G118" s="80"/>
      <c r="K118" s="17"/>
      <c r="L118" s="17"/>
      <c r="P118" s="17"/>
      <c r="Q118" s="17"/>
    </row>
    <row r="119" spans="7:17">
      <c r="G119" s="80"/>
      <c r="K119" s="17"/>
      <c r="L119" s="17"/>
      <c r="P119" s="17"/>
      <c r="Q119" s="17"/>
    </row>
    <row r="120" spans="7:17">
      <c r="G120" s="80"/>
      <c r="K120" s="17"/>
      <c r="L120" s="17"/>
      <c r="P120" s="17"/>
      <c r="Q120" s="17"/>
    </row>
    <row r="121" spans="7:17">
      <c r="G121" s="80"/>
      <c r="K121" s="17"/>
      <c r="L121" s="17"/>
      <c r="P121" s="17"/>
      <c r="Q121" s="17"/>
    </row>
    <row r="122" spans="7:17">
      <c r="G122" s="80"/>
      <c r="K122" s="17"/>
      <c r="L122" s="17"/>
      <c r="P122" s="17"/>
      <c r="Q122" s="17"/>
    </row>
    <row r="123" spans="7:17">
      <c r="G123" s="80"/>
      <c r="K123" s="17"/>
      <c r="L123" s="17"/>
      <c r="P123" s="17"/>
      <c r="Q123" s="17"/>
    </row>
    <row r="124" spans="7:17">
      <c r="G124" s="80"/>
      <c r="K124" s="17"/>
      <c r="L124" s="17"/>
      <c r="P124" s="17"/>
      <c r="Q124" s="17"/>
    </row>
    <row r="125" spans="7:17">
      <c r="G125" s="80"/>
      <c r="K125" s="17"/>
      <c r="L125" s="17"/>
      <c r="P125" s="17"/>
      <c r="Q125" s="17"/>
    </row>
    <row r="126" spans="7:17">
      <c r="G126" s="80"/>
      <c r="K126" s="17"/>
      <c r="L126" s="17"/>
      <c r="P126" s="17"/>
      <c r="Q126" s="17"/>
    </row>
    <row r="127" spans="7:17">
      <c r="G127" s="80"/>
      <c r="K127" s="17"/>
      <c r="L127" s="17"/>
      <c r="P127" s="17"/>
      <c r="Q127" s="17"/>
    </row>
    <row r="128" spans="7:17">
      <c r="G128" s="80"/>
      <c r="K128" s="17"/>
      <c r="L128" s="17"/>
      <c r="P128" s="17"/>
      <c r="Q128" s="17"/>
    </row>
    <row r="129" spans="7:17">
      <c r="G129" s="80"/>
      <c r="K129" s="17"/>
      <c r="L129" s="17"/>
      <c r="P129" s="17"/>
      <c r="Q129" s="17"/>
    </row>
    <row r="130" spans="7:17">
      <c r="G130" s="80"/>
      <c r="K130" s="17"/>
      <c r="L130" s="17"/>
      <c r="P130" s="17"/>
      <c r="Q130" s="17"/>
    </row>
    <row r="131" spans="7:17">
      <c r="G131" s="80"/>
      <c r="K131" s="17"/>
      <c r="L131" s="17"/>
      <c r="P131" s="17"/>
      <c r="Q131" s="17"/>
    </row>
    <row r="132" spans="7:17">
      <c r="G132" s="80"/>
      <c r="K132" s="17"/>
      <c r="L132" s="17"/>
      <c r="P132" s="17"/>
      <c r="Q132" s="17"/>
    </row>
    <row r="133" spans="7:17">
      <c r="G133" s="80"/>
      <c r="K133" s="17"/>
      <c r="L133" s="17"/>
      <c r="P133" s="17"/>
      <c r="Q133" s="17"/>
    </row>
  </sheetData>
  <dataConsolidate/>
  <phoneticPr fontId="11" type="noConversion"/>
  <conditionalFormatting sqref="A2:A25">
    <cfRule type="containsText" dxfId="32" priority="5" operator="containsText" text="Non trovata">
      <formula>NOT(ISERROR(SEARCH("Non trovata",A2)))</formula>
    </cfRule>
  </conditionalFormatting>
  <conditionalFormatting sqref="Z2:Z25">
    <cfRule type="containsText" dxfId="31" priority="1" operator="containsText" text="Non trovata">
      <formula>NOT(ISERROR(SEARCH("Non trovata",Z2)))</formula>
    </cfRule>
  </conditionalFormatting>
  <pageMargins left="0.7" right="0.7" top="0.75" bottom="0.75" header="0.3" footer="0.3"/>
  <pageSetup paperSize="9" scale="68" orientation="landscape" horizontalDpi="0" verticalDpi="0"/>
  <ignoredErrors>
    <ignoredError sqref="B19" calculatedColumn="1"/>
  </ignoredErrors>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4</vt:i4>
      </vt:variant>
      <vt:variant>
        <vt:lpstr>Intervalli denominati</vt:lpstr>
      </vt:variant>
      <vt:variant>
        <vt:i4>4</vt:i4>
      </vt:variant>
    </vt:vector>
  </HeadingPairs>
  <TitlesOfParts>
    <vt:vector size="8" baseType="lpstr">
      <vt:lpstr>Lista escluse</vt:lpstr>
      <vt:lpstr>Capitalizzazioni</vt:lpstr>
      <vt:lpstr>Rendimento over time</vt:lpstr>
      <vt:lpstr>Exchange Rates</vt:lpstr>
      <vt:lpstr>Capitalizzazioni!Area_stampa</vt:lpstr>
      <vt:lpstr>'Exchange Rates'!Area_stampa</vt:lpstr>
      <vt:lpstr>'Lista escluse'!Area_stampa</vt:lpstr>
      <vt:lpstr>'Rendimento over time'!Area_stampa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NICOLÒ GARAFFA</dc:creator>
  <cp:lastModifiedBy>Nicolò Garaffa</cp:lastModifiedBy>
  <cp:lastPrinted>2022-05-25T17:00:19Z</cp:lastPrinted>
  <dcterms:created xsi:type="dcterms:W3CDTF">2022-02-18T17:43:00Z</dcterms:created>
  <dcterms:modified xsi:type="dcterms:W3CDTF">2022-05-30T15:52:56Z</dcterms:modified>
</cp:coreProperties>
</file>