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filterPrivacy="1"/>
  <xr:revisionPtr revIDLastSave="0" documentId="13_ncr:1_{E4BBA67F-E379-44FB-A7C2-6BC15A6680B0}" xr6:coauthVersionLast="34" xr6:coauthVersionMax="34" xr10:uidLastSave="{00000000-0000-0000-0000-000000000000}"/>
  <bookViews>
    <workbookView xWindow="0" yWindow="6600" windowWidth="22260" windowHeight="12650" xr2:uid="{00000000-000D-0000-FFFF-FFFF00000000}"/>
  </bookViews>
  <sheets>
    <sheet name="Tabelle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4" i="1" l="1"/>
  <c r="D18" i="1"/>
  <c r="D19" i="1"/>
  <c r="D20" i="1"/>
  <c r="D21" i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17" i="1"/>
  <c r="F16" i="1"/>
  <c r="D16" i="1"/>
  <c r="C42" i="1"/>
  <c r="D9" i="1" l="1"/>
  <c r="B15" i="1" s="1"/>
  <c r="D49" i="1" l="1"/>
  <c r="D50" i="1" s="1"/>
  <c r="D51" i="1" l="1"/>
  <c r="E50" i="1"/>
  <c r="E49" i="1"/>
  <c r="D10" i="1"/>
  <c r="D52" i="1" l="1"/>
  <c r="E51" i="1"/>
  <c r="C8" i="1"/>
  <c r="D8" i="1"/>
  <c r="D11" i="1"/>
  <c r="D5" i="1"/>
  <c r="D6" i="1"/>
  <c r="D7" i="1"/>
  <c r="D4" i="1"/>
  <c r="B48" i="1" l="1"/>
  <c r="C15" i="1"/>
  <c r="E16" i="1"/>
  <c r="B19" i="1"/>
  <c r="C19" i="1" s="1"/>
  <c r="B28" i="1"/>
  <c r="B37" i="1"/>
  <c r="B30" i="1"/>
  <c r="B22" i="1"/>
  <c r="B31" i="1"/>
  <c r="C31" i="1" s="1"/>
  <c r="B40" i="1"/>
  <c r="B32" i="1"/>
  <c r="C32" i="1" s="1"/>
  <c r="B16" i="1"/>
  <c r="B25" i="1"/>
  <c r="B24" i="1"/>
  <c r="B33" i="1"/>
  <c r="B26" i="1"/>
  <c r="B27" i="1"/>
  <c r="B20" i="1"/>
  <c r="B29" i="1"/>
  <c r="C29" i="1" s="1"/>
  <c r="B38" i="1"/>
  <c r="B21" i="1"/>
  <c r="B39" i="1"/>
  <c r="B35" i="1"/>
  <c r="B23" i="1"/>
  <c r="B17" i="1"/>
  <c r="B34" i="1"/>
  <c r="B18" i="1"/>
  <c r="B36" i="1"/>
  <c r="D53" i="1"/>
  <c r="E52" i="1"/>
  <c r="C30" i="1"/>
  <c r="C48" i="1" l="1"/>
  <c r="J17" i="1"/>
  <c r="B56" i="1"/>
  <c r="C56" i="1" s="1"/>
  <c r="B63" i="1"/>
  <c r="C63" i="1" s="1"/>
  <c r="B61" i="1"/>
  <c r="C61" i="1" s="1"/>
  <c r="B66" i="1"/>
  <c r="C66" i="1" s="1"/>
  <c r="B52" i="1"/>
  <c r="C52" i="1" s="1"/>
  <c r="B57" i="1"/>
  <c r="C57" i="1" s="1"/>
  <c r="B68" i="1"/>
  <c r="C68" i="1" s="1"/>
  <c r="B65" i="1"/>
  <c r="C65" i="1" s="1"/>
  <c r="B58" i="1"/>
  <c r="C58" i="1" s="1"/>
  <c r="B60" i="1"/>
  <c r="C60" i="1" s="1"/>
  <c r="B54" i="1"/>
  <c r="C54" i="1" s="1"/>
  <c r="B55" i="1"/>
  <c r="C55" i="1" s="1"/>
  <c r="B64" i="1"/>
  <c r="C64" i="1" s="1"/>
  <c r="B51" i="1"/>
  <c r="C51" i="1" s="1"/>
  <c r="B62" i="1"/>
  <c r="C62" i="1" s="1"/>
  <c r="B67" i="1"/>
  <c r="C67" i="1" s="1"/>
  <c r="B53" i="1"/>
  <c r="C53" i="1" s="1"/>
  <c r="B59" i="1"/>
  <c r="C59" i="1" s="1"/>
  <c r="B49" i="1"/>
  <c r="C49" i="1" s="1"/>
  <c r="B50" i="1"/>
  <c r="C50" i="1" s="1"/>
  <c r="D54" i="1"/>
  <c r="E53" i="1"/>
  <c r="E17" i="1"/>
  <c r="C20" i="1"/>
  <c r="C36" i="1"/>
  <c r="C35" i="1"/>
  <c r="C37" i="1"/>
  <c r="C25" i="1"/>
  <c r="C38" i="1"/>
  <c r="C39" i="1"/>
  <c r="C40" i="1"/>
  <c r="C27" i="1"/>
  <c r="C24" i="1"/>
  <c r="C17" i="1"/>
  <c r="C16" i="1"/>
  <c r="C33" i="1"/>
  <c r="C23" i="1"/>
  <c r="C18" i="1"/>
  <c r="C28" i="1"/>
  <c r="C34" i="1"/>
  <c r="C21" i="1"/>
  <c r="C22" i="1"/>
  <c r="C26" i="1"/>
  <c r="C69" i="1" l="1"/>
  <c r="C70" i="1" s="1"/>
  <c r="D55" i="1"/>
  <c r="E54" i="1"/>
  <c r="E18" i="1"/>
  <c r="C41" i="1"/>
  <c r="D56" i="1" l="1"/>
  <c r="E55" i="1"/>
  <c r="E19" i="1"/>
  <c r="D57" i="1" l="1"/>
  <c r="E56" i="1"/>
  <c r="E20" i="1"/>
  <c r="D58" i="1" l="1"/>
  <c r="E57" i="1"/>
  <c r="E21" i="1"/>
  <c r="D59" i="1" l="1"/>
  <c r="E58" i="1"/>
  <c r="E22" i="1"/>
  <c r="D60" i="1" l="1"/>
  <c r="E59" i="1"/>
  <c r="E23" i="1"/>
  <c r="D61" i="1" l="1"/>
  <c r="E60" i="1"/>
  <c r="E24" i="1"/>
  <c r="D62" i="1" l="1"/>
  <c r="E61" i="1"/>
  <c r="E25" i="1"/>
  <c r="D63" i="1" l="1"/>
  <c r="E62" i="1"/>
  <c r="E26" i="1"/>
  <c r="D64" i="1" l="1"/>
  <c r="E63" i="1"/>
  <c r="E27" i="1"/>
  <c r="D65" i="1" l="1"/>
  <c r="E64" i="1"/>
  <c r="E28" i="1"/>
  <c r="D66" i="1" l="1"/>
  <c r="E65" i="1"/>
  <c r="E29" i="1"/>
  <c r="D67" i="1" l="1"/>
  <c r="E66" i="1"/>
  <c r="E30" i="1"/>
  <c r="D68" i="1" l="1"/>
  <c r="E67" i="1"/>
  <c r="E31" i="1"/>
  <c r="E68" i="1" l="1"/>
  <c r="E32" i="1"/>
  <c r="E33" i="1" l="1"/>
  <c r="E34" i="1" l="1"/>
  <c r="E35" i="1" l="1"/>
  <c r="E36" i="1" l="1"/>
  <c r="E69" i="1" l="1"/>
  <c r="B72" i="1" s="1"/>
  <c r="E37" i="1"/>
  <c r="E38" i="1" l="1"/>
  <c r="E40" i="1" l="1"/>
  <c r="E39" i="1"/>
  <c r="E41" i="1" l="1"/>
</calcChain>
</file>

<file path=xl/sharedStrings.xml><?xml version="1.0" encoding="utf-8"?>
<sst xmlns="http://schemas.openxmlformats.org/spreadsheetml/2006/main" count="33" uniqueCount="24">
  <si>
    <t>PV panel cost (250 W)</t>
  </si>
  <si>
    <t>Inverter cost (5.2kW)</t>
  </si>
  <si>
    <t>Price/unit</t>
  </si>
  <si>
    <t>Unit required</t>
  </si>
  <si>
    <t>Cost</t>
  </si>
  <si>
    <t>Year</t>
  </si>
  <si>
    <t>Other costs</t>
  </si>
  <si>
    <t xml:space="preserve">i </t>
  </si>
  <si>
    <t>PV system FR (/W)</t>
  </si>
  <si>
    <t>PV system IT (/W)</t>
  </si>
  <si>
    <t>PV system UK (/W)</t>
  </si>
  <si>
    <t>PV system DE (/W)</t>
  </si>
  <si>
    <t>life time</t>
  </si>
  <si>
    <t>kW installed</t>
  </si>
  <si>
    <t>Column1</t>
  </si>
  <si>
    <t>Levelized cost</t>
  </si>
  <si>
    <t>Levelized production</t>
  </si>
  <si>
    <t>Production (kWh)</t>
  </si>
  <si>
    <t>LCOE</t>
  </si>
  <si>
    <t>From literature review -  analysis of self-consumption…</t>
  </si>
  <si>
    <t>LC [€/kW/year]=</t>
  </si>
  <si>
    <t xml:space="preserve">NPC = </t>
  </si>
  <si>
    <t>NREL 2017 Q1 (/W) - for PPs 10kW to 2 MW</t>
  </si>
  <si>
    <t>Market research (/kW)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</si>
</sst>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%"/>
    <numFmt numFmtId="166" formatCode="0.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4" fontId="0" fillId="0" borderId="0" xfId="0" applyNumberFormat="1"/>
    <xf numFmtId="164" fontId="0" fillId="0" borderId="0" xfId="0" applyNumberFormat="1"/>
    <xf numFmtId="0" fontId="0" fillId="0" borderId="0" xfId="0" applyAlignment="1">
      <alignment wrapText="1"/>
    </xf>
    <xf numFmtId="165" fontId="0" fillId="0" borderId="0" xfId="1" applyNumberFormat="1" applyFont="1"/>
    <xf numFmtId="166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9F0547E-673B-4C28-9FD8-D46FD0281B06}" name="Table1" displayName="Table1" ref="A1:D11" totalsRowShown="0">
  <autoFilter ref="A1:D11" xr:uid="{FD6AAC5F-8058-4514-9DE8-D8CBB105A640}"/>
  <tableColumns count="4">
    <tableColumn id="1" xr3:uid="{AC10FA95-44E7-4372-A2DF-BB668A8A6DA2}" name="Column1"/>
    <tableColumn id="2" xr3:uid="{814E00A0-4145-4863-AE5C-EAFB229FC8BE}" name="Price/unit"/>
    <tableColumn id="3" xr3:uid="{316221E1-88CA-4B59-B345-A5870BEA69B6}" name="Unit required"/>
    <tableColumn id="4" xr3:uid="{95E84CEA-9891-48DE-AFDB-F8F07050F6FB}" name="Cost">
      <calculatedColumnFormula>B2*C2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2"/>
  <sheetViews>
    <sheetView tabSelected="1" zoomScale="87" workbookViewId="0">
      <selection activeCell="G44" sqref="G44"/>
    </sheetView>
  </sheetViews>
  <sheetFormatPr defaultRowHeight="14.5" x14ac:dyDescent="0.35"/>
  <cols>
    <col min="1" max="1" width="19" bestFit="1" customWidth="1"/>
    <col min="2" max="2" width="11.90625" bestFit="1" customWidth="1"/>
    <col min="3" max="3" width="14.7265625" bestFit="1" customWidth="1"/>
    <col min="4" max="4" width="15.54296875" bestFit="1" customWidth="1"/>
    <col min="5" max="5" width="18.1796875" bestFit="1" customWidth="1"/>
    <col min="6" max="6" width="10.6328125" bestFit="1" customWidth="1"/>
    <col min="7" max="7" width="12.1796875" bestFit="1" customWidth="1"/>
    <col min="10" max="10" width="12.1796875" bestFit="1" customWidth="1"/>
  </cols>
  <sheetData>
    <row r="1" spans="1:10" x14ac:dyDescent="0.35">
      <c r="A1" t="s">
        <v>14</v>
      </c>
      <c r="B1" t="s">
        <v>2</v>
      </c>
      <c r="C1" t="s">
        <v>3</v>
      </c>
      <c r="D1" t="s">
        <v>4</v>
      </c>
      <c r="G1" t="s">
        <v>7</v>
      </c>
      <c r="H1">
        <v>7.0000000000000007E-2</v>
      </c>
      <c r="J1">
        <v>7.0000000000000007E-2</v>
      </c>
    </row>
    <row r="2" spans="1:10" x14ac:dyDescent="0.35">
      <c r="A2" t="s">
        <v>0</v>
      </c>
      <c r="B2">
        <v>250</v>
      </c>
      <c r="G2" t="s">
        <v>12</v>
      </c>
      <c r="H2">
        <v>25</v>
      </c>
      <c r="J2">
        <v>20</v>
      </c>
    </row>
    <row r="3" spans="1:10" x14ac:dyDescent="0.35">
      <c r="A3" t="s">
        <v>1</v>
      </c>
      <c r="G3" t="s">
        <v>13</v>
      </c>
      <c r="H3">
        <v>5</v>
      </c>
      <c r="J3">
        <v>5</v>
      </c>
    </row>
    <row r="4" spans="1:10" x14ac:dyDescent="0.35">
      <c r="A4" t="s">
        <v>8</v>
      </c>
      <c r="B4">
        <v>2.7</v>
      </c>
      <c r="C4">
        <v>5000</v>
      </c>
      <c r="D4">
        <f>B4*C4</f>
        <v>13500</v>
      </c>
    </row>
    <row r="5" spans="1:10" x14ac:dyDescent="0.35">
      <c r="A5" t="s">
        <v>11</v>
      </c>
      <c r="B5">
        <v>1.8</v>
      </c>
      <c r="C5">
        <v>5000</v>
      </c>
      <c r="D5">
        <f t="shared" ref="D5:D7" si="0">B5*C5</f>
        <v>9000</v>
      </c>
    </row>
    <row r="6" spans="1:10" x14ac:dyDescent="0.35">
      <c r="A6" t="s">
        <v>9</v>
      </c>
      <c r="B6">
        <v>1.9</v>
      </c>
      <c r="C6">
        <v>5000</v>
      </c>
      <c r="D6">
        <f t="shared" si="0"/>
        <v>9500</v>
      </c>
    </row>
    <row r="7" spans="1:10" x14ac:dyDescent="0.35">
      <c r="A7" t="s">
        <v>10</v>
      </c>
      <c r="B7">
        <v>2.4</v>
      </c>
      <c r="C7">
        <v>5000</v>
      </c>
      <c r="D7">
        <f t="shared" si="0"/>
        <v>12000</v>
      </c>
    </row>
    <row r="8" spans="1:10" ht="43.5" x14ac:dyDescent="0.35">
      <c r="A8" s="3" t="s">
        <v>22</v>
      </c>
      <c r="B8">
        <v>1.85</v>
      </c>
      <c r="C8">
        <f>5000</f>
        <v>5000</v>
      </c>
      <c r="D8">
        <f>B8*C8</f>
        <v>9250</v>
      </c>
    </row>
    <row r="9" spans="1:10" ht="29" x14ac:dyDescent="0.35">
      <c r="A9" s="3" t="s">
        <v>23</v>
      </c>
      <c r="B9">
        <v>900</v>
      </c>
      <c r="C9">
        <v>5</v>
      </c>
      <c r="D9">
        <f>B9*C9</f>
        <v>4500</v>
      </c>
    </row>
    <row r="10" spans="1:10" ht="43.5" x14ac:dyDescent="0.35">
      <c r="A10" s="3" t="s">
        <v>19</v>
      </c>
      <c r="B10">
        <v>2.0499999999999998</v>
      </c>
      <c r="C10">
        <v>5000</v>
      </c>
      <c r="D10">
        <f>B10*C10</f>
        <v>10250</v>
      </c>
    </row>
    <row r="11" spans="1:10" x14ac:dyDescent="0.35">
      <c r="A11" t="s">
        <v>6</v>
      </c>
      <c r="D11">
        <f>B11*C11</f>
        <v>0</v>
      </c>
    </row>
    <row r="14" spans="1:10" x14ac:dyDescent="0.35">
      <c r="A14" t="s">
        <v>5</v>
      </c>
      <c r="B14" t="s">
        <v>4</v>
      </c>
      <c r="C14" t="s">
        <v>15</v>
      </c>
      <c r="D14" t="s">
        <v>17</v>
      </c>
      <c r="E14" t="s">
        <v>16</v>
      </c>
    </row>
    <row r="15" spans="1:10" x14ac:dyDescent="0.35">
      <c r="A15">
        <v>0</v>
      </c>
      <c r="B15" s="1">
        <f>D9</f>
        <v>4500</v>
      </c>
      <c r="C15" s="1">
        <f>B15/(1+$H$1)^A15</f>
        <v>4500</v>
      </c>
      <c r="D15" s="1"/>
      <c r="E15" s="1"/>
      <c r="F15" s="1"/>
      <c r="G15" s="1"/>
    </row>
    <row r="16" spans="1:10" x14ac:dyDescent="0.35">
      <c r="A16">
        <v>1</v>
      </c>
      <c r="B16" s="1">
        <f>$B$15*0.015</f>
        <v>67.5</v>
      </c>
      <c r="C16" s="1">
        <f t="shared" ref="C16:C40" si="1">B16/(1+$H$1)^A16</f>
        <v>63.084112149532707</v>
      </c>
      <c r="D16" s="1">
        <f>1934.25*5*0.72</f>
        <v>6963.3</v>
      </c>
      <c r="E16" s="1">
        <f>D16/(1+$H$1)^A16</f>
        <v>6507.7570093457944</v>
      </c>
      <c r="F16" s="1">
        <f>D16</f>
        <v>6963.3</v>
      </c>
      <c r="G16" s="1"/>
    </row>
    <row r="17" spans="1:10" x14ac:dyDescent="0.35">
      <c r="A17">
        <v>2</v>
      </c>
      <c r="B17" s="1">
        <f t="shared" ref="B17:B40" si="2">$B$15*0.015</f>
        <v>67.5</v>
      </c>
      <c r="C17" s="1">
        <f t="shared" si="1"/>
        <v>58.957114158441783</v>
      </c>
      <c r="D17" s="1">
        <f>D16*0.99</f>
        <v>6893.6670000000004</v>
      </c>
      <c r="E17" s="1">
        <f t="shared" ref="E17:E40" si="3">D17/(1+$H$1)^A17</f>
        <v>6021.1957376190066</v>
      </c>
      <c r="F17" s="1">
        <f>$F$16*0.993^(A17-1)</f>
        <v>6914.5569000000005</v>
      </c>
      <c r="G17" s="1"/>
      <c r="J17" s="4">
        <f>D40/D16</f>
        <v>0.78567814080721865</v>
      </c>
    </row>
    <row r="18" spans="1:10" x14ac:dyDescent="0.35">
      <c r="A18">
        <v>3</v>
      </c>
      <c r="B18" s="1">
        <f t="shared" si="2"/>
        <v>67.5</v>
      </c>
      <c r="C18" s="1">
        <f t="shared" si="1"/>
        <v>55.100106690132506</v>
      </c>
      <c r="D18" s="1">
        <f t="shared" ref="D18:D40" si="4">D17*0.99</f>
        <v>6824.7303300000003</v>
      </c>
      <c r="E18" s="1">
        <f t="shared" si="3"/>
        <v>5571.0128787316035</v>
      </c>
      <c r="F18" s="1">
        <f t="shared" ref="F18:F40" si="5">$F$16*0.993^(A18-1)</f>
        <v>6866.1550017</v>
      </c>
      <c r="G18" s="1"/>
    </row>
    <row r="19" spans="1:10" x14ac:dyDescent="0.35">
      <c r="A19">
        <v>4</v>
      </c>
      <c r="B19" s="1">
        <f t="shared" si="2"/>
        <v>67.5</v>
      </c>
      <c r="C19" s="1">
        <f t="shared" si="1"/>
        <v>51.495426813207949</v>
      </c>
      <c r="D19" s="1">
        <f t="shared" si="4"/>
        <v>6756.4830267000007</v>
      </c>
      <c r="E19" s="1">
        <f t="shared" si="3"/>
        <v>5154.488551349802</v>
      </c>
      <c r="F19" s="1">
        <f t="shared" si="5"/>
        <v>6818.0919166880994</v>
      </c>
      <c r="G19" s="1"/>
    </row>
    <row r="20" spans="1:10" x14ac:dyDescent="0.35">
      <c r="A20">
        <v>5</v>
      </c>
      <c r="B20" s="1">
        <f t="shared" si="2"/>
        <v>67.5</v>
      </c>
      <c r="C20" s="1">
        <f t="shared" si="1"/>
        <v>48.126567115147616</v>
      </c>
      <c r="D20" s="1">
        <f t="shared" si="4"/>
        <v>6688.918196433001</v>
      </c>
      <c r="E20" s="1">
        <f t="shared" si="3"/>
        <v>4769.1062297535545</v>
      </c>
      <c r="F20" s="1">
        <f t="shared" si="5"/>
        <v>6770.3652732712826</v>
      </c>
      <c r="G20" s="1"/>
    </row>
    <row r="21" spans="1:10" x14ac:dyDescent="0.35">
      <c r="A21">
        <v>6</v>
      </c>
      <c r="B21" s="1">
        <f t="shared" si="2"/>
        <v>67.5</v>
      </c>
      <c r="C21" s="1">
        <f t="shared" si="1"/>
        <v>44.978100107614594</v>
      </c>
      <c r="D21" s="1">
        <f t="shared" si="4"/>
        <v>6622.0290144686705</v>
      </c>
      <c r="E21" s="1">
        <f t="shared" si="3"/>
        <v>4412.537539678523</v>
      </c>
      <c r="F21" s="1">
        <f t="shared" si="5"/>
        <v>6722.9727163583839</v>
      </c>
      <c r="G21" s="1"/>
    </row>
    <row r="22" spans="1:10" x14ac:dyDescent="0.35">
      <c r="A22">
        <v>7</v>
      </c>
      <c r="B22" s="1">
        <f t="shared" si="2"/>
        <v>67.5</v>
      </c>
      <c r="C22" s="1">
        <f t="shared" si="1"/>
        <v>42.035607577209902</v>
      </c>
      <c r="D22" s="1">
        <f t="shared" si="4"/>
        <v>6555.8087243239834</v>
      </c>
      <c r="E22" s="1">
        <f t="shared" si="3"/>
        <v>4082.6281909175113</v>
      </c>
      <c r="F22" s="1">
        <f t="shared" si="5"/>
        <v>6675.9119073438751</v>
      </c>
      <c r="G22" s="1"/>
    </row>
    <row r="23" spans="1:10" x14ac:dyDescent="0.35">
      <c r="A23">
        <v>8</v>
      </c>
      <c r="B23" s="1">
        <f t="shared" si="2"/>
        <v>67.5</v>
      </c>
      <c r="C23" s="1">
        <f t="shared" si="1"/>
        <v>39.285614558140097</v>
      </c>
      <c r="D23" s="1">
        <f t="shared" si="4"/>
        <v>6490.2506370807432</v>
      </c>
      <c r="E23" s="1">
        <f t="shared" si="3"/>
        <v>3777.3849616900338</v>
      </c>
      <c r="F23" s="1">
        <f t="shared" si="5"/>
        <v>6629.1805239924679</v>
      </c>
      <c r="G23" s="1"/>
    </row>
    <row r="24" spans="1:10" x14ac:dyDescent="0.35">
      <c r="A24">
        <v>9</v>
      </c>
      <c r="B24" s="1">
        <f t="shared" si="2"/>
        <v>67.5</v>
      </c>
      <c r="C24" s="1">
        <f t="shared" si="1"/>
        <v>36.715527624429988</v>
      </c>
      <c r="D24" s="1">
        <f t="shared" si="4"/>
        <v>6425.3481307099355</v>
      </c>
      <c r="E24" s="1">
        <f t="shared" si="3"/>
        <v>3494.9636561431148</v>
      </c>
      <c r="F24" s="1">
        <f t="shared" si="5"/>
        <v>6582.7762603245201</v>
      </c>
      <c r="G24" s="1"/>
    </row>
    <row r="25" spans="1:10" x14ac:dyDescent="0.35">
      <c r="A25">
        <v>10</v>
      </c>
      <c r="B25" s="1">
        <f>$B$15*0.015+B15*0.1</f>
        <v>517.5</v>
      </c>
      <c r="C25" s="1">
        <f t="shared" si="1"/>
        <v>263.07075867971645</v>
      </c>
      <c r="D25" s="1">
        <f t="shared" si="4"/>
        <v>6361.0946494028358</v>
      </c>
      <c r="E25" s="1">
        <f t="shared" si="3"/>
        <v>3233.6579622258723</v>
      </c>
      <c r="F25" s="1">
        <f t="shared" si="5"/>
        <v>6536.6968265022479</v>
      </c>
      <c r="G25" s="1"/>
    </row>
    <row r="26" spans="1:10" x14ac:dyDescent="0.35">
      <c r="A26">
        <v>11</v>
      </c>
      <c r="B26" s="1">
        <f t="shared" si="2"/>
        <v>67.5</v>
      </c>
      <c r="C26" s="1">
        <f t="shared" si="1"/>
        <v>32.068763756162099</v>
      </c>
      <c r="D26" s="1">
        <f t="shared" si="4"/>
        <v>6297.4837029088076</v>
      </c>
      <c r="E26" s="1">
        <f t="shared" si="3"/>
        <v>2991.8891426201994</v>
      </c>
      <c r="F26" s="1">
        <f t="shared" si="5"/>
        <v>6490.9399487167329</v>
      </c>
      <c r="G26" s="1"/>
    </row>
    <row r="27" spans="1:10" x14ac:dyDescent="0.35">
      <c r="A27">
        <v>12</v>
      </c>
      <c r="B27" s="1">
        <f t="shared" si="2"/>
        <v>67.5</v>
      </c>
      <c r="C27" s="1">
        <f t="shared" si="1"/>
        <v>29.970807248749633</v>
      </c>
      <c r="D27" s="1">
        <f t="shared" si="4"/>
        <v>6234.5088658797195</v>
      </c>
      <c r="E27" s="1">
        <f t="shared" si="3"/>
        <v>2768.196496442989</v>
      </c>
      <c r="F27" s="1">
        <f t="shared" si="5"/>
        <v>6445.5033690757145</v>
      </c>
      <c r="G27" s="1"/>
    </row>
    <row r="28" spans="1:10" x14ac:dyDescent="0.35">
      <c r="A28">
        <v>13</v>
      </c>
      <c r="B28" s="1">
        <f t="shared" si="2"/>
        <v>67.5</v>
      </c>
      <c r="C28" s="1">
        <f t="shared" si="1"/>
        <v>28.01010023247629</v>
      </c>
      <c r="D28" s="1">
        <f t="shared" si="4"/>
        <v>6172.1637772209224</v>
      </c>
      <c r="E28" s="1">
        <f t="shared" si="3"/>
        <v>2561.2285340921107</v>
      </c>
      <c r="F28" s="1">
        <f t="shared" si="5"/>
        <v>6400.3848454921845</v>
      </c>
      <c r="G28" s="1"/>
    </row>
    <row r="29" spans="1:10" x14ac:dyDescent="0.35">
      <c r="A29">
        <v>14</v>
      </c>
      <c r="B29" s="1">
        <f t="shared" si="2"/>
        <v>67.5</v>
      </c>
      <c r="C29" s="1">
        <f t="shared" si="1"/>
        <v>26.177663768669429</v>
      </c>
      <c r="D29" s="1">
        <f t="shared" si="4"/>
        <v>6110.4421394487135</v>
      </c>
      <c r="E29" s="1">
        <f t="shared" si="3"/>
        <v>2369.7348119170001</v>
      </c>
      <c r="F29" s="1">
        <f t="shared" si="5"/>
        <v>6355.5821515737398</v>
      </c>
      <c r="G29" s="1"/>
    </row>
    <row r="30" spans="1:10" x14ac:dyDescent="0.35">
      <c r="A30">
        <v>15</v>
      </c>
      <c r="B30" s="1">
        <f t="shared" si="2"/>
        <v>67.5</v>
      </c>
      <c r="C30" s="1">
        <f t="shared" si="1"/>
        <v>24.465106325859278</v>
      </c>
      <c r="D30" s="1">
        <f t="shared" si="4"/>
        <v>6049.3377180542266</v>
      </c>
      <c r="E30" s="1">
        <f t="shared" si="3"/>
        <v>2192.5583773811495</v>
      </c>
      <c r="F30" s="1">
        <f t="shared" si="5"/>
        <v>6311.0930765127232</v>
      </c>
      <c r="G30" s="1"/>
    </row>
    <row r="31" spans="1:10" x14ac:dyDescent="0.35">
      <c r="A31">
        <v>16</v>
      </c>
      <c r="B31" s="1">
        <f t="shared" si="2"/>
        <v>67.5</v>
      </c>
      <c r="C31" s="1">
        <f t="shared" si="1"/>
        <v>22.864585351270357</v>
      </c>
      <c r="D31" s="1">
        <f t="shared" si="4"/>
        <v>5988.8443408736839</v>
      </c>
      <c r="E31" s="1">
        <f t="shared" si="3"/>
        <v>2028.6287790722786</v>
      </c>
      <c r="F31" s="1">
        <f t="shared" si="5"/>
        <v>6266.9154249771336</v>
      </c>
      <c r="G31" s="1"/>
    </row>
    <row r="32" spans="1:10" x14ac:dyDescent="0.35">
      <c r="A32">
        <v>17</v>
      </c>
      <c r="B32" s="1">
        <f t="shared" si="2"/>
        <v>67.5</v>
      </c>
      <c r="C32" s="1">
        <f t="shared" si="1"/>
        <v>21.368771356327436</v>
      </c>
      <c r="D32" s="1">
        <f t="shared" si="4"/>
        <v>5928.9558974649472</v>
      </c>
      <c r="E32" s="1">
        <f t="shared" si="3"/>
        <v>1876.9555993285569</v>
      </c>
      <c r="F32" s="1">
        <f t="shared" si="5"/>
        <v>6223.0470170022936</v>
      </c>
      <c r="G32" s="1"/>
    </row>
    <row r="33" spans="1:7" x14ac:dyDescent="0.35">
      <c r="A33">
        <v>18</v>
      </c>
      <c r="B33" s="1">
        <f t="shared" si="2"/>
        <v>67.5</v>
      </c>
      <c r="C33" s="1">
        <f t="shared" si="1"/>
        <v>19.970814351707883</v>
      </c>
      <c r="D33" s="1">
        <f t="shared" si="4"/>
        <v>5869.6663384902977</v>
      </c>
      <c r="E33" s="1">
        <f t="shared" si="3"/>
        <v>1736.6224704067956</v>
      </c>
      <c r="F33" s="1">
        <f t="shared" si="5"/>
        <v>6179.485687883277</v>
      </c>
      <c r="G33" s="1"/>
    </row>
    <row r="34" spans="1:7" x14ac:dyDescent="0.35">
      <c r="A34">
        <v>19</v>
      </c>
      <c r="B34" s="1">
        <f t="shared" si="2"/>
        <v>67.5</v>
      </c>
      <c r="C34" s="1">
        <f t="shared" si="1"/>
        <v>18.664312478231665</v>
      </c>
      <c r="D34" s="1">
        <f t="shared" si="4"/>
        <v>5810.9696751053943</v>
      </c>
      <c r="E34" s="1">
        <f t="shared" si="3"/>
        <v>1606.7815380399322</v>
      </c>
      <c r="F34" s="1">
        <f t="shared" si="5"/>
        <v>6136.2292880680943</v>
      </c>
      <c r="G34" s="1"/>
    </row>
    <row r="35" spans="1:7" x14ac:dyDescent="0.35">
      <c r="A35">
        <v>20</v>
      </c>
      <c r="B35" s="1">
        <f>$B$15*0.015+B15*0.1</f>
        <v>517.5</v>
      </c>
      <c r="C35" s="1">
        <f t="shared" si="1"/>
        <v>133.73183395617704</v>
      </c>
      <c r="D35" s="1">
        <f t="shared" si="4"/>
        <v>5752.8599783543405</v>
      </c>
      <c r="E35" s="1">
        <f t="shared" si="3"/>
        <v>1486.6483389341429</v>
      </c>
      <c r="F35" s="1">
        <f t="shared" si="5"/>
        <v>6093.2756830516173</v>
      </c>
      <c r="G35" s="1"/>
    </row>
    <row r="36" spans="1:7" x14ac:dyDescent="0.35">
      <c r="A36">
        <v>21</v>
      </c>
      <c r="B36" s="1">
        <f t="shared" si="2"/>
        <v>67.5</v>
      </c>
      <c r="C36" s="1">
        <f t="shared" si="1"/>
        <v>16.3021333550805</v>
      </c>
      <c r="D36" s="1">
        <f t="shared" si="4"/>
        <v>5695.3313785707969</v>
      </c>
      <c r="E36" s="1">
        <f t="shared" si="3"/>
        <v>1375.4970612568238</v>
      </c>
      <c r="F36" s="1">
        <f t="shared" si="5"/>
        <v>6050.622753270256</v>
      </c>
      <c r="G36" s="1"/>
    </row>
    <row r="37" spans="1:7" x14ac:dyDescent="0.35">
      <c r="A37">
        <v>22</v>
      </c>
      <c r="B37" s="1">
        <f t="shared" si="2"/>
        <v>67.5</v>
      </c>
      <c r="C37" s="1">
        <f t="shared" si="1"/>
        <v>15.235638649607946</v>
      </c>
      <c r="D37" s="1">
        <f t="shared" si="4"/>
        <v>5638.378064785089</v>
      </c>
      <c r="E37" s="1">
        <f t="shared" si="3"/>
        <v>1272.6561594806126</v>
      </c>
      <c r="F37" s="1">
        <f t="shared" si="5"/>
        <v>6008.268393997364</v>
      </c>
      <c r="G37" s="1"/>
    </row>
    <row r="38" spans="1:7" x14ac:dyDescent="0.35">
      <c r="A38">
        <v>23</v>
      </c>
      <c r="B38" s="1">
        <f t="shared" si="2"/>
        <v>67.5</v>
      </c>
      <c r="C38" s="1">
        <f t="shared" si="1"/>
        <v>14.238914625801817</v>
      </c>
      <c r="D38" s="1">
        <f t="shared" si="4"/>
        <v>5581.9942841372376</v>
      </c>
      <c r="E38" s="1">
        <f t="shared" si="3"/>
        <v>1177.5042970895386</v>
      </c>
      <c r="F38" s="1">
        <f t="shared" si="5"/>
        <v>5966.2105152393824</v>
      </c>
    </row>
    <row r="39" spans="1:7" x14ac:dyDescent="0.35">
      <c r="A39">
        <v>24</v>
      </c>
      <c r="B39" s="1">
        <f t="shared" si="2"/>
        <v>67.5</v>
      </c>
      <c r="C39" s="1">
        <f t="shared" si="1"/>
        <v>13.307396846543755</v>
      </c>
      <c r="D39" s="1">
        <f t="shared" si="4"/>
        <v>5526.1743412958649</v>
      </c>
      <c r="E39" s="1">
        <f t="shared" si="3"/>
        <v>1089.4665926342459</v>
      </c>
      <c r="F39" s="1">
        <f t="shared" si="5"/>
        <v>5924.4470416327067</v>
      </c>
    </row>
    <row r="40" spans="1:7" x14ac:dyDescent="0.35">
      <c r="A40">
        <v>25</v>
      </c>
      <c r="B40" s="1">
        <f t="shared" si="2"/>
        <v>67.5</v>
      </c>
      <c r="C40" s="1">
        <f t="shared" si="1"/>
        <v>12.436819482751172</v>
      </c>
      <c r="D40" s="1">
        <f t="shared" si="4"/>
        <v>5470.9125978829061</v>
      </c>
      <c r="E40" s="1">
        <f t="shared" si="3"/>
        <v>1008.0111464559844</v>
      </c>
      <c r="F40" s="1">
        <f t="shared" si="5"/>
        <v>5882.9759123412769</v>
      </c>
    </row>
    <row r="41" spans="1:7" x14ac:dyDescent="0.35">
      <c r="A41" t="s">
        <v>21</v>
      </c>
      <c r="B41" s="1"/>
      <c r="C41" s="1">
        <f>SUM(C15:C40)</f>
        <v>5631.66259725899</v>
      </c>
      <c r="E41" s="1">
        <f>SUM(E16:E40)</f>
        <v>74567.112062607179</v>
      </c>
    </row>
    <row r="42" spans="1:7" x14ac:dyDescent="0.35">
      <c r="A42" t="s">
        <v>20</v>
      </c>
      <c r="B42" s="1"/>
      <c r="C42" s="1">
        <f>(C41*H1/(1-(1+H1)^-H2))/H3</f>
        <v>96.651176056614204</v>
      </c>
    </row>
    <row r="44" spans="1:7" x14ac:dyDescent="0.35">
      <c r="A44" t="s">
        <v>18</v>
      </c>
      <c r="B44" s="5">
        <f>C41/E41</f>
        <v>7.5524751347894478E-2</v>
      </c>
    </row>
    <row r="47" spans="1:7" x14ac:dyDescent="0.35">
      <c r="A47" t="s">
        <v>5</v>
      </c>
      <c r="B47" t="s">
        <v>4</v>
      </c>
      <c r="C47" t="s">
        <v>15</v>
      </c>
      <c r="D47" t="s">
        <v>17</v>
      </c>
      <c r="E47" t="s">
        <v>16</v>
      </c>
    </row>
    <row r="48" spans="1:7" x14ac:dyDescent="0.35">
      <c r="A48">
        <v>0</v>
      </c>
      <c r="B48" s="1">
        <f>D6</f>
        <v>9500</v>
      </c>
      <c r="C48" s="1">
        <f>B48/(1+$H$1)^A48</f>
        <v>9500</v>
      </c>
      <c r="D48" s="1"/>
      <c r="E48" s="1"/>
    </row>
    <row r="49" spans="1:5" x14ac:dyDescent="0.35">
      <c r="A49">
        <v>1</v>
      </c>
      <c r="B49" s="1">
        <f>$B$48*0.015</f>
        <v>142.5</v>
      </c>
      <c r="C49" s="1">
        <f t="shared" ref="C49:C68" si="6">B49/(1+$H$1)^A49</f>
        <v>133.17757009345794</v>
      </c>
      <c r="D49" s="1">
        <f>1934.25*5*0.72</f>
        <v>6963.3</v>
      </c>
      <c r="E49" s="1">
        <f>D49/(1+$H$1)^A49</f>
        <v>6507.7570093457944</v>
      </c>
    </row>
    <row r="50" spans="1:5" x14ac:dyDescent="0.35">
      <c r="A50">
        <v>2</v>
      </c>
      <c r="B50" s="1">
        <f t="shared" ref="B50:B68" si="7">$B$48*0.015</f>
        <v>142.5</v>
      </c>
      <c r="C50" s="1">
        <f t="shared" si="6"/>
        <v>124.46501877893266</v>
      </c>
      <c r="D50" s="1">
        <f>D49*0.993</f>
        <v>6914.5569000000005</v>
      </c>
      <c r="E50" s="1">
        <f t="shared" ref="E50:E68" si="8">D50/(1+$H$1)^A50</f>
        <v>6039.4417853087607</v>
      </c>
    </row>
    <row r="51" spans="1:5" x14ac:dyDescent="0.35">
      <c r="A51">
        <v>3</v>
      </c>
      <c r="B51" s="1">
        <f t="shared" si="7"/>
        <v>142.5</v>
      </c>
      <c r="C51" s="1">
        <f t="shared" si="6"/>
        <v>116.32244745694641</v>
      </c>
      <c r="D51" s="1">
        <f t="shared" ref="D51:D68" si="9">D50*0.993</f>
        <v>6866.1550017000009</v>
      </c>
      <c r="E51" s="1">
        <f t="shared" si="8"/>
        <v>5604.8277502912142</v>
      </c>
    </row>
    <row r="52" spans="1:5" x14ac:dyDescent="0.35">
      <c r="A52">
        <v>4</v>
      </c>
      <c r="B52" s="1">
        <f t="shared" si="7"/>
        <v>142.5</v>
      </c>
      <c r="C52" s="1">
        <f t="shared" si="6"/>
        <v>108.71256771677234</v>
      </c>
      <c r="D52" s="1">
        <f t="shared" si="9"/>
        <v>6818.0919166881013</v>
      </c>
      <c r="E52" s="1">
        <f t="shared" si="8"/>
        <v>5201.4896785412866</v>
      </c>
    </row>
    <row r="53" spans="1:5" x14ac:dyDescent="0.35">
      <c r="A53">
        <v>5</v>
      </c>
      <c r="B53" s="1">
        <f t="shared" si="7"/>
        <v>142.5</v>
      </c>
      <c r="C53" s="1">
        <f t="shared" si="6"/>
        <v>101.60053057642274</v>
      </c>
      <c r="D53" s="1">
        <f t="shared" si="9"/>
        <v>6770.3652732712844</v>
      </c>
      <c r="E53" s="1">
        <f t="shared" si="8"/>
        <v>4827.1768698985952</v>
      </c>
    </row>
    <row r="54" spans="1:5" x14ac:dyDescent="0.35">
      <c r="A54">
        <v>6</v>
      </c>
      <c r="B54" s="1">
        <f t="shared" si="7"/>
        <v>142.5</v>
      </c>
      <c r="C54" s="1">
        <f t="shared" si="6"/>
        <v>94.953766893853043</v>
      </c>
      <c r="D54" s="1">
        <f t="shared" si="9"/>
        <v>6722.9727163583857</v>
      </c>
      <c r="E54" s="1">
        <f t="shared" si="8"/>
        <v>4479.8005904759866</v>
      </c>
    </row>
    <row r="55" spans="1:5" x14ac:dyDescent="0.35">
      <c r="A55">
        <v>7</v>
      </c>
      <c r="B55" s="1">
        <f t="shared" si="7"/>
        <v>142.5</v>
      </c>
      <c r="C55" s="1">
        <f t="shared" si="6"/>
        <v>88.741838218554236</v>
      </c>
      <c r="D55" s="1">
        <f t="shared" si="9"/>
        <v>6675.9119073438769</v>
      </c>
      <c r="E55" s="1">
        <f t="shared" si="8"/>
        <v>4157.4224171426677</v>
      </c>
    </row>
    <row r="56" spans="1:5" x14ac:dyDescent="0.35">
      <c r="A56">
        <v>8</v>
      </c>
      <c r="B56" s="1">
        <f t="shared" si="7"/>
        <v>142.5</v>
      </c>
      <c r="C56" s="1">
        <f t="shared" si="6"/>
        <v>82.936297400517972</v>
      </c>
      <c r="D56" s="1">
        <f t="shared" si="9"/>
        <v>6629.1805239924697</v>
      </c>
      <c r="E56" s="1">
        <f t="shared" si="8"/>
        <v>3858.2434207688498</v>
      </c>
    </row>
    <row r="57" spans="1:5" x14ac:dyDescent="0.35">
      <c r="A57">
        <v>9</v>
      </c>
      <c r="B57" s="1">
        <f t="shared" si="7"/>
        <v>142.5</v>
      </c>
      <c r="C57" s="1">
        <f t="shared" si="6"/>
        <v>77.510558318241095</v>
      </c>
      <c r="D57" s="1">
        <f t="shared" si="9"/>
        <v>6582.7762603245228</v>
      </c>
      <c r="E57" s="1">
        <f t="shared" si="8"/>
        <v>3580.5941278723994</v>
      </c>
    </row>
    <row r="58" spans="1:5" x14ac:dyDescent="0.35">
      <c r="A58">
        <v>10</v>
      </c>
      <c r="B58" s="1">
        <f>$B$48*0.015+B48*0.1</f>
        <v>1092.5</v>
      </c>
      <c r="C58" s="1">
        <f t="shared" si="6"/>
        <v>555.37160165717921</v>
      </c>
      <c r="D58" s="1">
        <f t="shared" si="9"/>
        <v>6536.6968265022515</v>
      </c>
      <c r="E58" s="1">
        <f t="shared" si="8"/>
        <v>3322.9252046516758</v>
      </c>
    </row>
    <row r="59" spans="1:5" x14ac:dyDescent="0.35">
      <c r="A59">
        <v>11</v>
      </c>
      <c r="B59" s="1">
        <f t="shared" si="7"/>
        <v>142.5</v>
      </c>
      <c r="C59" s="1">
        <f t="shared" si="6"/>
        <v>67.700723485231094</v>
      </c>
      <c r="D59" s="1">
        <f t="shared" si="9"/>
        <v>6490.9399487167357</v>
      </c>
      <c r="E59" s="1">
        <f t="shared" si="8"/>
        <v>3083.7988114197324</v>
      </c>
    </row>
    <row r="60" spans="1:5" x14ac:dyDescent="0.35">
      <c r="A60">
        <v>12</v>
      </c>
      <c r="B60" s="1">
        <f t="shared" si="7"/>
        <v>142.5</v>
      </c>
      <c r="C60" s="1">
        <f t="shared" si="6"/>
        <v>63.27170419180478</v>
      </c>
      <c r="D60" s="1">
        <f t="shared" si="9"/>
        <v>6445.5033690757182</v>
      </c>
      <c r="E60" s="1">
        <f t="shared" si="8"/>
        <v>2861.8805791960699</v>
      </c>
    </row>
    <row r="61" spans="1:5" x14ac:dyDescent="0.35">
      <c r="A61">
        <v>13</v>
      </c>
      <c r="B61" s="1">
        <f t="shared" si="7"/>
        <v>142.5</v>
      </c>
      <c r="C61" s="1">
        <f t="shared" si="6"/>
        <v>59.13243382411661</v>
      </c>
      <c r="D61" s="1">
        <f t="shared" si="9"/>
        <v>6400.3848454921881</v>
      </c>
      <c r="E61" s="1">
        <f t="shared" si="8"/>
        <v>2655.932163683829</v>
      </c>
    </row>
    <row r="62" spans="1:5" x14ac:dyDescent="0.35">
      <c r="A62">
        <v>14</v>
      </c>
      <c r="B62" s="1">
        <f t="shared" si="7"/>
        <v>142.5</v>
      </c>
      <c r="C62" s="1">
        <f t="shared" si="6"/>
        <v>55.263956844968796</v>
      </c>
      <c r="D62" s="1">
        <f t="shared" si="9"/>
        <v>6355.5821515737425</v>
      </c>
      <c r="E62" s="1">
        <f t="shared" si="8"/>
        <v>2464.8043350822823</v>
      </c>
    </row>
    <row r="63" spans="1:5" x14ac:dyDescent="0.35">
      <c r="A63">
        <v>15</v>
      </c>
      <c r="B63" s="1">
        <f t="shared" si="7"/>
        <v>142.5</v>
      </c>
      <c r="C63" s="1">
        <f t="shared" si="6"/>
        <v>51.648557799036254</v>
      </c>
      <c r="D63" s="1">
        <f t="shared" si="9"/>
        <v>6311.0930765127259</v>
      </c>
      <c r="E63" s="1">
        <f t="shared" si="8"/>
        <v>2287.4305651744917</v>
      </c>
    </row>
    <row r="64" spans="1:5" x14ac:dyDescent="0.35">
      <c r="A64">
        <v>16</v>
      </c>
      <c r="B64" s="1">
        <f t="shared" si="7"/>
        <v>142.5</v>
      </c>
      <c r="C64" s="1">
        <f t="shared" si="6"/>
        <v>48.269680186015194</v>
      </c>
      <c r="D64" s="1">
        <f t="shared" si="9"/>
        <v>6266.9154249771364</v>
      </c>
      <c r="E64" s="1">
        <f t="shared" si="8"/>
        <v>2122.8210759049257</v>
      </c>
    </row>
    <row r="65" spans="1:5" x14ac:dyDescent="0.35">
      <c r="A65">
        <v>17</v>
      </c>
      <c r="B65" s="1">
        <f t="shared" si="7"/>
        <v>142.5</v>
      </c>
      <c r="C65" s="1">
        <f t="shared" si="6"/>
        <v>45.111850641135696</v>
      </c>
      <c r="D65" s="1">
        <f t="shared" si="9"/>
        <v>6223.0470170022963</v>
      </c>
      <c r="E65" s="1">
        <f t="shared" si="8"/>
        <v>1970.0573162370008</v>
      </c>
    </row>
    <row r="66" spans="1:5" x14ac:dyDescent="0.35">
      <c r="A66">
        <v>18</v>
      </c>
      <c r="B66" s="1">
        <f t="shared" si="7"/>
        <v>142.5</v>
      </c>
      <c r="C66" s="1">
        <f t="shared" si="6"/>
        <v>42.160608075827753</v>
      </c>
      <c r="D66" s="1">
        <f t="shared" si="9"/>
        <v>6179.4856878832807</v>
      </c>
      <c r="E66" s="1">
        <f t="shared" si="8"/>
        <v>1828.2868364704132</v>
      </c>
    </row>
    <row r="67" spans="1:5" x14ac:dyDescent="0.35">
      <c r="A67">
        <v>19</v>
      </c>
      <c r="B67" s="1">
        <f t="shared" si="7"/>
        <v>142.5</v>
      </c>
      <c r="C67" s="1">
        <f t="shared" si="6"/>
        <v>39.40243745404463</v>
      </c>
      <c r="D67" s="1">
        <f t="shared" si="9"/>
        <v>6136.229288068098</v>
      </c>
      <c r="E67" s="1">
        <f t="shared" si="8"/>
        <v>1696.7185314160001</v>
      </c>
    </row>
    <row r="68" spans="1:5" x14ac:dyDescent="0.35">
      <c r="A68">
        <v>20</v>
      </c>
      <c r="B68" s="1">
        <f t="shared" si="7"/>
        <v>142.5</v>
      </c>
      <c r="C68" s="1">
        <f t="shared" si="6"/>
        <v>36.824707900976293</v>
      </c>
      <c r="D68" s="1">
        <f t="shared" si="9"/>
        <v>6093.2756830516209</v>
      </c>
      <c r="E68" s="1">
        <f t="shared" si="8"/>
        <v>1574.6182258841945</v>
      </c>
    </row>
    <row r="69" spans="1:5" x14ac:dyDescent="0.35">
      <c r="A69" t="s">
        <v>21</v>
      </c>
      <c r="B69" s="1"/>
      <c r="C69" s="1">
        <f>SUM(C48:C68)</f>
        <v>11492.578857514036</v>
      </c>
      <c r="E69" s="1">
        <f>SUM(E49:E68)</f>
        <v>70126.027294766158</v>
      </c>
    </row>
    <row r="70" spans="1:5" x14ac:dyDescent="0.35">
      <c r="A70" t="s">
        <v>20</v>
      </c>
      <c r="B70" s="1"/>
      <c r="C70" s="1">
        <f>(C69*H1/(1-(1+H1)^-A68))/5</f>
        <v>216.96362853916656</v>
      </c>
    </row>
    <row r="72" spans="1:5" x14ac:dyDescent="0.35">
      <c r="A72" t="s">
        <v>18</v>
      </c>
      <c r="B72" s="2">
        <f>C69/E69</f>
        <v>0.16388464170665751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2018-08-10T15:11:32Z</dcterms:modified>
</cp:coreProperties>
</file>