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Nico\Documents\GitHub\CareMonitor-NicolasRubino\SAP\"/>
    </mc:Choice>
  </mc:AlternateContent>
  <bookViews>
    <workbookView xWindow="-120" yWindow="-120" windowWidth="29040" windowHeight="15840" tabRatio="986" activeTab="9"/>
  </bookViews>
  <sheets>
    <sheet name="Portada" sheetId="1" r:id="rId1"/>
    <sheet name="Indice" sheetId="2" r:id="rId2"/>
    <sheet name="Hipótesis" sheetId="3" r:id="rId3"/>
    <sheet name="Proy. ventas" sheetId="20" r:id="rId4"/>
    <sheet name="Mod. ingresos" sheetId="26" r:id="rId5"/>
    <sheet name="Costos fijos" sheetId="22" r:id="rId6"/>
    <sheet name="Costos variables" sheetId="27" r:id="rId7"/>
    <sheet name="Costos RRHH" sheetId="28" r:id="rId8"/>
    <sheet name="Mod. egresos" sheetId="29" r:id="rId9"/>
    <sheet name="Mod. inversión" sheetId="30" r:id="rId10"/>
  </sheets>
  <externalReferences>
    <externalReference r:id="rId11"/>
  </externalReferences>
  <calcPr calcId="162913"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47" i="30" l="1"/>
  <c r="E46" i="30"/>
  <c r="E45" i="30"/>
  <c r="E44" i="30"/>
  <c r="E43" i="30"/>
  <c r="E42" i="30"/>
  <c r="E41" i="30"/>
  <c r="E40" i="30"/>
  <c r="E39" i="30"/>
  <c r="E33" i="30"/>
  <c r="E32" i="30"/>
  <c r="E31" i="30"/>
  <c r="E30" i="30"/>
  <c r="E29" i="30"/>
  <c r="E28" i="30"/>
  <c r="E27" i="30"/>
  <c r="E26" i="30"/>
  <c r="E25" i="30"/>
  <c r="E19" i="30"/>
  <c r="E15" i="30"/>
  <c r="E14" i="30"/>
  <c r="E17" i="30"/>
  <c r="E12" i="30"/>
  <c r="E13" i="30"/>
  <c r="D6" i="30"/>
  <c r="C6" i="30"/>
  <c r="D5" i="30"/>
  <c r="C5" i="30"/>
  <c r="B6" i="30"/>
  <c r="B5" i="30"/>
  <c r="E18" i="30"/>
  <c r="E16" i="30"/>
  <c r="E11" i="30"/>
  <c r="E34" i="30" l="1"/>
  <c r="G5" i="30" s="1"/>
  <c r="E48" i="30"/>
  <c r="H5" i="30" s="1"/>
  <c r="E21" i="30"/>
  <c r="F5" i="30" s="1"/>
  <c r="D13" i="29" l="1"/>
  <c r="D12" i="29"/>
  <c r="C12" i="29"/>
  <c r="B12" i="29"/>
  <c r="D11" i="29"/>
  <c r="C11" i="29"/>
  <c r="B11" i="29"/>
  <c r="D10" i="29"/>
  <c r="C10" i="29"/>
  <c r="C13" i="29" s="1"/>
  <c r="B10" i="29"/>
  <c r="B13" i="29" s="1"/>
  <c r="D6" i="29"/>
  <c r="D14" i="29" s="1"/>
  <c r="C6" i="29"/>
  <c r="C14" i="29" s="1"/>
  <c r="B6" i="29"/>
  <c r="B14" i="29" s="1"/>
  <c r="D5" i="29"/>
  <c r="C5" i="29"/>
  <c r="B5" i="29"/>
  <c r="D6" i="28" l="1"/>
  <c r="C6" i="28"/>
  <c r="B6" i="28"/>
  <c r="D7" i="28"/>
  <c r="C7" i="28"/>
  <c r="B7" i="28"/>
  <c r="Y97" i="28" l="1"/>
  <c r="W97" i="28"/>
  <c r="U97" i="28"/>
  <c r="S97" i="28"/>
  <c r="Q97" i="28"/>
  <c r="O97" i="28"/>
  <c r="M97" i="28"/>
  <c r="K97" i="28"/>
  <c r="I97" i="28"/>
  <c r="G97" i="28"/>
  <c r="E97" i="28"/>
  <c r="C97" i="28"/>
  <c r="Y68" i="28"/>
  <c r="W68" i="28"/>
  <c r="U68" i="28"/>
  <c r="S68" i="28"/>
  <c r="Q68" i="28"/>
  <c r="O68" i="28"/>
  <c r="M68" i="28"/>
  <c r="K68" i="28"/>
  <c r="I68" i="28"/>
  <c r="G68" i="28"/>
  <c r="E68" i="28"/>
  <c r="C68" i="28"/>
  <c r="J20" i="28"/>
  <c r="J21" i="28"/>
  <c r="J22" i="28"/>
  <c r="J23" i="28"/>
  <c r="J24" i="28"/>
  <c r="J25" i="28"/>
  <c r="J26" i="28"/>
  <c r="J27" i="28"/>
  <c r="J28" i="28"/>
  <c r="J29" i="28"/>
  <c r="J30" i="28"/>
  <c r="J31" i="28"/>
  <c r="J32" i="28"/>
  <c r="J33" i="28"/>
  <c r="J34" i="28"/>
  <c r="J19" i="28"/>
  <c r="H20" i="28"/>
  <c r="H21" i="28"/>
  <c r="H22" i="28"/>
  <c r="H23" i="28"/>
  <c r="H24" i="28"/>
  <c r="H25" i="28"/>
  <c r="H26" i="28"/>
  <c r="H27" i="28"/>
  <c r="H28" i="28"/>
  <c r="H29" i="28"/>
  <c r="H30" i="28"/>
  <c r="H31" i="28"/>
  <c r="H32" i="28"/>
  <c r="H33" i="28"/>
  <c r="H34" i="28"/>
  <c r="H19" i="28"/>
  <c r="G20" i="28"/>
  <c r="G21" i="28"/>
  <c r="G22" i="28"/>
  <c r="G23" i="28"/>
  <c r="G24" i="28"/>
  <c r="G25" i="28"/>
  <c r="G26" i="28"/>
  <c r="G27" i="28"/>
  <c r="G28" i="28"/>
  <c r="G29" i="28"/>
  <c r="G30" i="28"/>
  <c r="G31" i="28"/>
  <c r="G32" i="28"/>
  <c r="G33" i="28"/>
  <c r="G34" i="28"/>
  <c r="G35" i="28"/>
  <c r="G19" i="28"/>
  <c r="F22" i="28"/>
  <c r="F23" i="28"/>
  <c r="F24" i="28"/>
  <c r="F25" i="28"/>
  <c r="F26" i="28"/>
  <c r="F27" i="28"/>
  <c r="F28" i="28"/>
  <c r="F29" i="28"/>
  <c r="F30" i="28"/>
  <c r="F31" i="28"/>
  <c r="F32" i="28"/>
  <c r="F33" i="28"/>
  <c r="F34" i="28"/>
  <c r="E22" i="28"/>
  <c r="E23" i="28"/>
  <c r="E24" i="28"/>
  <c r="E25" i="28"/>
  <c r="E26" i="28"/>
  <c r="E27" i="28"/>
  <c r="E28" i="28"/>
  <c r="E29" i="28"/>
  <c r="E30" i="28"/>
  <c r="E31" i="28"/>
  <c r="E32" i="28"/>
  <c r="E33" i="28"/>
  <c r="E34" i="28"/>
  <c r="F20" i="28"/>
  <c r="F21" i="28"/>
  <c r="F19" i="28"/>
  <c r="E20" i="28"/>
  <c r="E21" i="28"/>
  <c r="E19" i="28"/>
  <c r="Y50" i="28"/>
  <c r="W50" i="28"/>
  <c r="U50" i="28"/>
  <c r="S50" i="28"/>
  <c r="Q50" i="28"/>
  <c r="O50" i="28"/>
  <c r="M50" i="28"/>
  <c r="K50" i="28"/>
  <c r="I50" i="28"/>
  <c r="G50" i="28"/>
  <c r="E50" i="28"/>
  <c r="C50" i="28"/>
  <c r="J36" i="28"/>
  <c r="H36" i="28"/>
  <c r="G36" i="28"/>
  <c r="F36" i="28"/>
  <c r="E36" i="28"/>
  <c r="J35" i="28"/>
  <c r="H35" i="28"/>
  <c r="F35" i="28"/>
  <c r="E35" i="28"/>
  <c r="J18" i="28"/>
  <c r="H18" i="28"/>
  <c r="G18" i="28"/>
  <c r="F18" i="28"/>
  <c r="E18" i="28"/>
  <c r="J17" i="28"/>
  <c r="H17" i="28"/>
  <c r="G17" i="28"/>
  <c r="F17" i="28"/>
  <c r="E17" i="28"/>
  <c r="J16" i="28"/>
  <c r="H16" i="28"/>
  <c r="G16" i="28"/>
  <c r="F16" i="28"/>
  <c r="E16" i="28"/>
  <c r="J15" i="28"/>
  <c r="H15" i="28"/>
  <c r="G15" i="28"/>
  <c r="F15" i="28"/>
  <c r="E15" i="28"/>
  <c r="J14" i="28"/>
  <c r="H14" i="28"/>
  <c r="G14" i="28"/>
  <c r="F14" i="28"/>
  <c r="E14" i="28"/>
  <c r="K28" i="28" l="1"/>
  <c r="K26" i="28"/>
  <c r="L26" i="28" s="1"/>
  <c r="K27" i="28"/>
  <c r="L27" i="28" s="1"/>
  <c r="K25" i="28"/>
  <c r="L25" i="28" s="1"/>
  <c r="K29" i="28"/>
  <c r="L29" i="28" s="1"/>
  <c r="K24" i="28"/>
  <c r="L24" i="28" s="1"/>
  <c r="K20" i="28"/>
  <c r="L20" i="28" s="1"/>
  <c r="K34" i="28"/>
  <c r="L34" i="28" s="1"/>
  <c r="K32" i="28"/>
  <c r="L32" i="28" s="1"/>
  <c r="K31" i="28"/>
  <c r="L31" i="28" s="1"/>
  <c r="K30" i="28"/>
  <c r="L30" i="28" s="1"/>
  <c r="K17" i="28"/>
  <c r="L17" i="28" s="1"/>
  <c r="K33" i="28"/>
  <c r="L33" i="28" s="1"/>
  <c r="K15" i="28"/>
  <c r="L15" i="28" s="1"/>
  <c r="K36" i="28"/>
  <c r="L36" i="28" s="1"/>
  <c r="K14" i="28"/>
  <c r="L14" i="28" s="1"/>
  <c r="K22" i="28"/>
  <c r="L22" i="28" s="1"/>
  <c r="L28" i="28"/>
  <c r="K18" i="28"/>
  <c r="L18" i="28" s="1"/>
  <c r="K35" i="28"/>
  <c r="L35" i="28" s="1"/>
  <c r="K16" i="28"/>
  <c r="L16" i="28" s="1"/>
  <c r="K19" i="28"/>
  <c r="L19" i="28" s="1"/>
  <c r="K21" i="28"/>
  <c r="L21" i="28" s="1"/>
  <c r="K23" i="28"/>
  <c r="L23" i="28" s="1"/>
  <c r="B107" i="20"/>
  <c r="B108" i="20" s="1"/>
  <c r="Z93" i="28" l="1"/>
  <c r="N93" i="28"/>
  <c r="X93" i="28"/>
  <c r="V93" i="28"/>
  <c r="T93" i="28"/>
  <c r="R93" i="28"/>
  <c r="P93" i="28"/>
  <c r="L93" i="28"/>
  <c r="J93" i="28"/>
  <c r="H93" i="28"/>
  <c r="F93" i="28"/>
  <c r="D93" i="28"/>
  <c r="Z96" i="28"/>
  <c r="N96" i="28"/>
  <c r="X96" i="28"/>
  <c r="V96" i="28"/>
  <c r="T96" i="28"/>
  <c r="R96" i="28"/>
  <c r="P96" i="28"/>
  <c r="L96" i="28"/>
  <c r="J96" i="28"/>
  <c r="H96" i="28"/>
  <c r="F96" i="28"/>
  <c r="D96" i="28"/>
  <c r="AA96" i="28" s="1"/>
  <c r="D88" i="28"/>
  <c r="Z88" i="28"/>
  <c r="N88" i="28"/>
  <c r="X88" i="28"/>
  <c r="V88" i="28"/>
  <c r="T88" i="28"/>
  <c r="R88" i="28"/>
  <c r="P88" i="28"/>
  <c r="L88" i="28"/>
  <c r="J88" i="28"/>
  <c r="H88" i="28"/>
  <c r="F88" i="28"/>
  <c r="Z95" i="28"/>
  <c r="N95" i="28"/>
  <c r="X95" i="28"/>
  <c r="V95" i="28"/>
  <c r="T95" i="28"/>
  <c r="R95" i="28"/>
  <c r="P95" i="28"/>
  <c r="L95" i="28"/>
  <c r="J95" i="28"/>
  <c r="H95" i="28"/>
  <c r="F95" i="28"/>
  <c r="D95" i="28"/>
  <c r="AA95" i="28" s="1"/>
  <c r="Z91" i="28"/>
  <c r="N91" i="28"/>
  <c r="X91" i="28"/>
  <c r="V91" i="28"/>
  <c r="T91" i="28"/>
  <c r="R91" i="28"/>
  <c r="P91" i="28"/>
  <c r="L91" i="28"/>
  <c r="J91" i="28"/>
  <c r="H91" i="28"/>
  <c r="F91" i="28"/>
  <c r="D91" i="28"/>
  <c r="V86" i="28"/>
  <c r="P86" i="28"/>
  <c r="X86" i="28"/>
  <c r="F86" i="28"/>
  <c r="T86" i="28"/>
  <c r="J86" i="28"/>
  <c r="L86" i="28"/>
  <c r="R86" i="28"/>
  <c r="Z86" i="28"/>
  <c r="N86" i="28"/>
  <c r="H86" i="28"/>
  <c r="D86" i="28"/>
  <c r="AA86" i="28" s="1"/>
  <c r="Z90" i="28"/>
  <c r="N90" i="28"/>
  <c r="X90" i="28"/>
  <c r="V90" i="28"/>
  <c r="T90" i="28"/>
  <c r="R90" i="28"/>
  <c r="P90" i="28"/>
  <c r="L90" i="28"/>
  <c r="J90" i="28"/>
  <c r="H90" i="28"/>
  <c r="F90" i="28"/>
  <c r="D90" i="28"/>
  <c r="AA90" i="28" s="1"/>
  <c r="T87" i="28"/>
  <c r="L87" i="28"/>
  <c r="F87" i="28"/>
  <c r="J87" i="28"/>
  <c r="N87" i="28"/>
  <c r="Z87" i="28"/>
  <c r="V87" i="28"/>
  <c r="X87" i="28"/>
  <c r="P87" i="28"/>
  <c r="H87" i="28"/>
  <c r="D87" i="28"/>
  <c r="R87" i="28"/>
  <c r="Z92" i="28"/>
  <c r="N92" i="28"/>
  <c r="X92" i="28"/>
  <c r="V92" i="28"/>
  <c r="T92" i="28"/>
  <c r="R92" i="28"/>
  <c r="P92" i="28"/>
  <c r="L92" i="28"/>
  <c r="J92" i="28"/>
  <c r="H92" i="28"/>
  <c r="F92" i="28"/>
  <c r="D92" i="28"/>
  <c r="Z94" i="28"/>
  <c r="N94" i="28"/>
  <c r="X94" i="28"/>
  <c r="V94" i="28"/>
  <c r="T94" i="28"/>
  <c r="R94" i="28"/>
  <c r="P94" i="28"/>
  <c r="L94" i="28"/>
  <c r="J94" i="28"/>
  <c r="H94" i="28"/>
  <c r="F94" i="28"/>
  <c r="D94" i="28"/>
  <c r="AA94" i="28" s="1"/>
  <c r="Z89" i="28"/>
  <c r="N89" i="28"/>
  <c r="X89" i="28"/>
  <c r="V89" i="28"/>
  <c r="T89" i="28"/>
  <c r="R89" i="28"/>
  <c r="P89" i="28"/>
  <c r="L89" i="28"/>
  <c r="J89" i="28"/>
  <c r="H89" i="28"/>
  <c r="F89" i="28"/>
  <c r="D89" i="28"/>
  <c r="AA89" i="28" s="1"/>
  <c r="R85" i="28"/>
  <c r="D85" i="28"/>
  <c r="X85" i="28"/>
  <c r="V85" i="28"/>
  <c r="N85" i="28"/>
  <c r="F85" i="28"/>
  <c r="Z85" i="28"/>
  <c r="H85" i="28"/>
  <c r="T85" i="28"/>
  <c r="P85" i="28"/>
  <c r="J85" i="28"/>
  <c r="L85" i="28"/>
  <c r="Z81" i="28"/>
  <c r="X81" i="28"/>
  <c r="V81" i="28"/>
  <c r="D81" i="28"/>
  <c r="T81" i="28"/>
  <c r="R81" i="28"/>
  <c r="P81" i="28"/>
  <c r="N81" i="28"/>
  <c r="L81" i="28"/>
  <c r="J81" i="28"/>
  <c r="H81" i="28"/>
  <c r="F81" i="28"/>
  <c r="Z82" i="28"/>
  <c r="X82" i="28"/>
  <c r="V82" i="28"/>
  <c r="T82" i="28"/>
  <c r="R82" i="28"/>
  <c r="D82" i="28"/>
  <c r="P82" i="28"/>
  <c r="N82" i="28"/>
  <c r="L82" i="28"/>
  <c r="J82" i="28"/>
  <c r="H82" i="28"/>
  <c r="F82" i="28"/>
  <c r="Z84" i="28"/>
  <c r="X84" i="28"/>
  <c r="V84" i="28"/>
  <c r="T84" i="28"/>
  <c r="R84" i="28"/>
  <c r="P84" i="28"/>
  <c r="N84" i="28"/>
  <c r="L84" i="28"/>
  <c r="D84" i="28"/>
  <c r="J84" i="28"/>
  <c r="H84" i="28"/>
  <c r="F84" i="28"/>
  <c r="Z76" i="28"/>
  <c r="X76" i="28"/>
  <c r="V76" i="28"/>
  <c r="T76" i="28"/>
  <c r="D76" i="28"/>
  <c r="R76" i="28"/>
  <c r="P76" i="28"/>
  <c r="N76" i="28"/>
  <c r="J76" i="28"/>
  <c r="L76" i="28"/>
  <c r="H76" i="28"/>
  <c r="F76" i="28"/>
  <c r="Z79" i="28"/>
  <c r="X79" i="28"/>
  <c r="V79" i="28"/>
  <c r="T79" i="28"/>
  <c r="R79" i="28"/>
  <c r="P79" i="28"/>
  <c r="N79" i="28"/>
  <c r="L79" i="28"/>
  <c r="J79" i="28"/>
  <c r="D79" i="28"/>
  <c r="H79" i="28"/>
  <c r="F79" i="28"/>
  <c r="Z74" i="28"/>
  <c r="X74" i="28"/>
  <c r="V74" i="28"/>
  <c r="T74" i="28"/>
  <c r="R74" i="28"/>
  <c r="P74" i="28"/>
  <c r="D74" i="28"/>
  <c r="N74" i="28"/>
  <c r="L74" i="28"/>
  <c r="J74" i="28"/>
  <c r="H74" i="28"/>
  <c r="F74" i="28"/>
  <c r="Z80" i="28"/>
  <c r="X80" i="28"/>
  <c r="V80" i="28"/>
  <c r="T80" i="28"/>
  <c r="R80" i="28"/>
  <c r="P80" i="28"/>
  <c r="N80" i="28"/>
  <c r="D80" i="28"/>
  <c r="L80" i="28"/>
  <c r="J80" i="28"/>
  <c r="H80" i="28"/>
  <c r="F80" i="28"/>
  <c r="Z83" i="28"/>
  <c r="D83" i="28"/>
  <c r="X83" i="28"/>
  <c r="V83" i="28"/>
  <c r="T83" i="28"/>
  <c r="R83" i="28"/>
  <c r="P83" i="28"/>
  <c r="N83" i="28"/>
  <c r="L83" i="28"/>
  <c r="J83" i="28"/>
  <c r="H83" i="28"/>
  <c r="F83" i="28"/>
  <c r="Z77" i="28"/>
  <c r="X77" i="28"/>
  <c r="V77" i="28"/>
  <c r="T77" i="28"/>
  <c r="R77" i="28"/>
  <c r="P77" i="28"/>
  <c r="N77" i="28"/>
  <c r="L77" i="28"/>
  <c r="J77" i="28"/>
  <c r="H77" i="28"/>
  <c r="D77" i="28"/>
  <c r="F77" i="28"/>
  <c r="Z78" i="28"/>
  <c r="X78" i="28"/>
  <c r="V78" i="28"/>
  <c r="D78" i="28"/>
  <c r="T78" i="28"/>
  <c r="R78" i="28"/>
  <c r="P78" i="28"/>
  <c r="N78" i="28"/>
  <c r="L78" i="28"/>
  <c r="J78" i="28"/>
  <c r="H78" i="28"/>
  <c r="F78" i="28"/>
  <c r="Z75" i="28"/>
  <c r="X75" i="28"/>
  <c r="V75" i="28"/>
  <c r="T75" i="28"/>
  <c r="R75" i="28"/>
  <c r="P75" i="28"/>
  <c r="N75" i="28"/>
  <c r="L75" i="28"/>
  <c r="J75" i="28"/>
  <c r="H75" i="28"/>
  <c r="F75" i="28"/>
  <c r="D75" i="28"/>
  <c r="X65" i="28"/>
  <c r="R65" i="28"/>
  <c r="J65" i="28"/>
  <c r="Z65" i="28"/>
  <c r="D65" i="28"/>
  <c r="T65" i="28"/>
  <c r="N65" i="28"/>
  <c r="V65" i="28"/>
  <c r="P65" i="28"/>
  <c r="H65" i="28"/>
  <c r="L65" i="28"/>
  <c r="F65" i="28"/>
  <c r="X64" i="28"/>
  <c r="R64" i="28"/>
  <c r="J64" i="28"/>
  <c r="Z64" i="28"/>
  <c r="N64" i="28"/>
  <c r="V64" i="28"/>
  <c r="P64" i="28"/>
  <c r="H64" i="28"/>
  <c r="T64" i="28"/>
  <c r="L64" i="28"/>
  <c r="F64" i="28"/>
  <c r="D64" i="28"/>
  <c r="X66" i="28"/>
  <c r="R66" i="28"/>
  <c r="J66" i="28"/>
  <c r="Z66" i="28"/>
  <c r="D66" i="28"/>
  <c r="V66" i="28"/>
  <c r="P66" i="28"/>
  <c r="H66" i="28"/>
  <c r="N66" i="28"/>
  <c r="T66" i="28"/>
  <c r="L66" i="28"/>
  <c r="F66" i="28"/>
  <c r="Z67" i="28"/>
  <c r="D67" i="28"/>
  <c r="V67" i="28"/>
  <c r="P67" i="28"/>
  <c r="H67" i="28"/>
  <c r="N67" i="28"/>
  <c r="T67" i="28"/>
  <c r="L67" i="28"/>
  <c r="F67" i="28"/>
  <c r="X67" i="28"/>
  <c r="R67" i="28"/>
  <c r="J67" i="28"/>
  <c r="Z57" i="28"/>
  <c r="X57" i="28"/>
  <c r="V57" i="28"/>
  <c r="T57" i="28"/>
  <c r="R57" i="28"/>
  <c r="D57" i="28"/>
  <c r="P57" i="28"/>
  <c r="N57" i="28"/>
  <c r="L57" i="28"/>
  <c r="J57" i="28"/>
  <c r="H57" i="28"/>
  <c r="F57" i="28"/>
  <c r="Z62" i="28"/>
  <c r="D62" i="28"/>
  <c r="X62" i="28"/>
  <c r="V62" i="28"/>
  <c r="T62" i="28"/>
  <c r="R62" i="28"/>
  <c r="P62" i="28"/>
  <c r="N62" i="28"/>
  <c r="L62" i="28"/>
  <c r="J62" i="28"/>
  <c r="H62" i="28"/>
  <c r="F62" i="28"/>
  <c r="Z63" i="28"/>
  <c r="F63" i="28"/>
  <c r="X63" i="28"/>
  <c r="V63" i="28"/>
  <c r="T63" i="28"/>
  <c r="R63" i="28"/>
  <c r="N63" i="28"/>
  <c r="D63" i="28"/>
  <c r="P63" i="28"/>
  <c r="H63" i="28"/>
  <c r="L63" i="28"/>
  <c r="J63" i="28"/>
  <c r="Z60" i="28"/>
  <c r="J60" i="28"/>
  <c r="X60" i="28"/>
  <c r="F60" i="28"/>
  <c r="V60" i="28"/>
  <c r="T60" i="28"/>
  <c r="R60" i="28"/>
  <c r="N60" i="28"/>
  <c r="H60" i="28"/>
  <c r="P60" i="28"/>
  <c r="L60" i="28"/>
  <c r="D60" i="28"/>
  <c r="Z58" i="28"/>
  <c r="X58" i="28"/>
  <c r="V58" i="28"/>
  <c r="H58" i="28"/>
  <c r="F58" i="28"/>
  <c r="T58" i="28"/>
  <c r="D58" i="28"/>
  <c r="R58" i="28"/>
  <c r="P58" i="28"/>
  <c r="N58" i="28"/>
  <c r="J58" i="28"/>
  <c r="L58" i="28"/>
  <c r="Z61" i="28"/>
  <c r="H61" i="28"/>
  <c r="X61" i="28"/>
  <c r="V61" i="28"/>
  <c r="T61" i="28"/>
  <c r="N61" i="28"/>
  <c r="R61" i="28"/>
  <c r="J61" i="28"/>
  <c r="P61" i="28"/>
  <c r="D61" i="28"/>
  <c r="L61" i="28"/>
  <c r="F61" i="28"/>
  <c r="Z59" i="28"/>
  <c r="D59" i="28"/>
  <c r="X59" i="28"/>
  <c r="V59" i="28"/>
  <c r="T59" i="28"/>
  <c r="N59" i="28"/>
  <c r="J59" i="28"/>
  <c r="H59" i="28"/>
  <c r="R59" i="28"/>
  <c r="P59" i="28"/>
  <c r="F59" i="28"/>
  <c r="L59" i="28"/>
  <c r="J49" i="28"/>
  <c r="Z49" i="28"/>
  <c r="V49" i="28"/>
  <c r="F49" i="28"/>
  <c r="X49" i="28"/>
  <c r="L49" i="28"/>
  <c r="T49" i="28"/>
  <c r="H49" i="28"/>
  <c r="R49" i="28"/>
  <c r="P49" i="28"/>
  <c r="D49" i="28"/>
  <c r="N49" i="28"/>
  <c r="R48" i="28"/>
  <c r="F48" i="28"/>
  <c r="Z48" i="28"/>
  <c r="X48" i="28"/>
  <c r="L48" i="28"/>
  <c r="H48" i="28"/>
  <c r="V48" i="28"/>
  <c r="T48" i="28"/>
  <c r="N48" i="28"/>
  <c r="J48" i="28"/>
  <c r="P48" i="28"/>
  <c r="D48" i="28"/>
  <c r="V45" i="28"/>
  <c r="J45" i="28"/>
  <c r="R45" i="28"/>
  <c r="F45" i="28"/>
  <c r="P45" i="28"/>
  <c r="N45" i="28"/>
  <c r="Z45" i="28"/>
  <c r="X45" i="28"/>
  <c r="L45" i="28"/>
  <c r="T45" i="28"/>
  <c r="H45" i="28"/>
  <c r="D45" i="28"/>
  <c r="V46" i="28"/>
  <c r="J46" i="28"/>
  <c r="P46" i="28"/>
  <c r="N46" i="28"/>
  <c r="D46" i="28"/>
  <c r="R46" i="28"/>
  <c r="F46" i="28"/>
  <c r="Z46" i="28"/>
  <c r="L46" i="28"/>
  <c r="X46" i="28"/>
  <c r="T46" i="28"/>
  <c r="H46" i="28"/>
  <c r="P43" i="28"/>
  <c r="D43" i="28"/>
  <c r="T43" i="28"/>
  <c r="N43" i="28"/>
  <c r="H43" i="28"/>
  <c r="V43" i="28"/>
  <c r="J43" i="28"/>
  <c r="R43" i="28"/>
  <c r="F43" i="28"/>
  <c r="Z43" i="28"/>
  <c r="X43" i="28"/>
  <c r="L43" i="28"/>
  <c r="V47" i="28"/>
  <c r="R47" i="28"/>
  <c r="F47" i="28"/>
  <c r="N47" i="28"/>
  <c r="Z47" i="28"/>
  <c r="X47" i="28"/>
  <c r="L47" i="28"/>
  <c r="T47" i="28"/>
  <c r="H47" i="28"/>
  <c r="J47" i="28"/>
  <c r="P47" i="28"/>
  <c r="D47" i="28"/>
  <c r="N44" i="28"/>
  <c r="D44" i="28"/>
  <c r="V44" i="28"/>
  <c r="J44" i="28"/>
  <c r="R44" i="28"/>
  <c r="F44" i="28"/>
  <c r="T44" i="28"/>
  <c r="H44" i="28"/>
  <c r="Z44" i="28"/>
  <c r="X44" i="28"/>
  <c r="L44" i="28"/>
  <c r="P44" i="28"/>
  <c r="C30" i="27"/>
  <c r="C38" i="27" s="1"/>
  <c r="C40" i="27" s="1"/>
  <c r="D30" i="27"/>
  <c r="D38" i="27" s="1"/>
  <c r="D40" i="27" s="1"/>
  <c r="E30" i="27"/>
  <c r="E38" i="27" s="1"/>
  <c r="E40" i="27" s="1"/>
  <c r="F30" i="27"/>
  <c r="F38" i="27" s="1"/>
  <c r="F40" i="27" s="1"/>
  <c r="G30" i="27"/>
  <c r="G38" i="27" s="1"/>
  <c r="G40" i="27" s="1"/>
  <c r="H30" i="27"/>
  <c r="H38" i="27" s="1"/>
  <c r="H40" i="27" s="1"/>
  <c r="I30" i="27"/>
  <c r="I32" i="27" s="1"/>
  <c r="J30" i="27"/>
  <c r="J32" i="27" s="1"/>
  <c r="K30" i="27"/>
  <c r="K32" i="27" s="1"/>
  <c r="L30" i="27"/>
  <c r="L32" i="27" s="1"/>
  <c r="M30" i="27"/>
  <c r="M32" i="27" s="1"/>
  <c r="B30" i="27"/>
  <c r="B32" i="27" s="1"/>
  <c r="H32" i="27"/>
  <c r="E32" i="27"/>
  <c r="D32" i="27"/>
  <c r="M23" i="27"/>
  <c r="L23" i="27"/>
  <c r="K23" i="27"/>
  <c r="J23" i="27"/>
  <c r="I23" i="27"/>
  <c r="H23" i="27"/>
  <c r="G23" i="27"/>
  <c r="F23" i="27"/>
  <c r="E23" i="27"/>
  <c r="D23" i="27"/>
  <c r="C23" i="27"/>
  <c r="B23" i="27"/>
  <c r="H37" i="22"/>
  <c r="H38" i="22"/>
  <c r="H39" i="22"/>
  <c r="H40" i="22"/>
  <c r="H41" i="22"/>
  <c r="I38" i="22"/>
  <c r="I39" i="22"/>
  <c r="I40" i="22"/>
  <c r="I41" i="22"/>
  <c r="K39" i="22"/>
  <c r="F53" i="22" s="1"/>
  <c r="K36" i="22"/>
  <c r="C50" i="22" s="1"/>
  <c r="H36" i="22"/>
  <c r="G41" i="22"/>
  <c r="G40" i="22"/>
  <c r="G39" i="22"/>
  <c r="G38" i="22"/>
  <c r="G37" i="22"/>
  <c r="G36" i="22"/>
  <c r="F41" i="22"/>
  <c r="F40" i="22"/>
  <c r="F39" i="22"/>
  <c r="F38" i="22"/>
  <c r="F37" i="22"/>
  <c r="F36" i="22"/>
  <c r="E41" i="22"/>
  <c r="E40" i="22"/>
  <c r="E39" i="22"/>
  <c r="E38" i="22"/>
  <c r="E37" i="22"/>
  <c r="E36" i="22"/>
  <c r="D41" i="22"/>
  <c r="D40" i="22"/>
  <c r="D39" i="22"/>
  <c r="D38" i="22"/>
  <c r="D37" i="22"/>
  <c r="D36" i="22"/>
  <c r="C41" i="22"/>
  <c r="C40" i="22"/>
  <c r="C39" i="22"/>
  <c r="C38" i="22"/>
  <c r="C37" i="22"/>
  <c r="C36" i="22"/>
  <c r="B37" i="22"/>
  <c r="B38" i="22"/>
  <c r="B39" i="22"/>
  <c r="B40" i="22"/>
  <c r="B41" i="22"/>
  <c r="B36" i="22"/>
  <c r="M28" i="22"/>
  <c r="M41" i="22" s="1"/>
  <c r="H55" i="22" s="1"/>
  <c r="M27" i="22"/>
  <c r="M40" i="22" s="1"/>
  <c r="H54" i="22" s="1"/>
  <c r="M26" i="22"/>
  <c r="M39" i="22" s="1"/>
  <c r="H53" i="22" s="1"/>
  <c r="M25" i="22"/>
  <c r="M38" i="22" s="1"/>
  <c r="H52" i="22" s="1"/>
  <c r="M24" i="22"/>
  <c r="M37" i="22" s="1"/>
  <c r="H51" i="22" s="1"/>
  <c r="M23" i="22"/>
  <c r="L28" i="22"/>
  <c r="L41" i="22" s="1"/>
  <c r="L27" i="22"/>
  <c r="L40" i="22" s="1"/>
  <c r="L26" i="22"/>
  <c r="L39" i="22" s="1"/>
  <c r="L25" i="22"/>
  <c r="L38" i="22" s="1"/>
  <c r="D52" i="22" s="1"/>
  <c r="L24" i="22"/>
  <c r="L37" i="22" s="1"/>
  <c r="G51" i="22" s="1"/>
  <c r="L23" i="22"/>
  <c r="L36" i="22" s="1"/>
  <c r="K28" i="22"/>
  <c r="K41" i="22" s="1"/>
  <c r="C55" i="22" s="1"/>
  <c r="K27" i="22"/>
  <c r="K40" i="22" s="1"/>
  <c r="F54" i="22" s="1"/>
  <c r="K26" i="22"/>
  <c r="K25" i="22"/>
  <c r="K38" i="22" s="1"/>
  <c r="K24" i="22"/>
  <c r="K37" i="22" s="1"/>
  <c r="K23" i="22"/>
  <c r="J28" i="22"/>
  <c r="J41" i="22" s="1"/>
  <c r="J27" i="22"/>
  <c r="J40" i="22" s="1"/>
  <c r="J26" i="22"/>
  <c r="J39" i="22" s="1"/>
  <c r="J25" i="22"/>
  <c r="J38" i="22" s="1"/>
  <c r="J24" i="22"/>
  <c r="J37" i="22" s="1"/>
  <c r="J23" i="22"/>
  <c r="J36" i="22" s="1"/>
  <c r="B50" i="22" s="1"/>
  <c r="I24" i="22"/>
  <c r="I37" i="22" s="1"/>
  <c r="I25" i="22"/>
  <c r="I26" i="22"/>
  <c r="I27" i="22"/>
  <c r="I28" i="22"/>
  <c r="I23" i="22"/>
  <c r="I36" i="22" s="1"/>
  <c r="H29" i="22"/>
  <c r="G29" i="22"/>
  <c r="F29" i="22"/>
  <c r="E29" i="22"/>
  <c r="D29" i="22"/>
  <c r="C29" i="22"/>
  <c r="B29" i="22"/>
  <c r="AA87" i="28" l="1"/>
  <c r="AA93" i="28"/>
  <c r="AA79" i="28"/>
  <c r="AA91" i="28"/>
  <c r="AA84" i="28"/>
  <c r="AA92" i="28"/>
  <c r="AA82" i="28"/>
  <c r="AA83" i="28"/>
  <c r="AA85" i="28"/>
  <c r="AA88" i="28"/>
  <c r="AA80" i="28"/>
  <c r="AA78" i="28"/>
  <c r="AA81" i="28"/>
  <c r="AA66" i="28"/>
  <c r="AA65" i="28"/>
  <c r="AA67" i="28"/>
  <c r="AA64" i="28"/>
  <c r="V50" i="28"/>
  <c r="AA75" i="28"/>
  <c r="AA59" i="28"/>
  <c r="AA76" i="28"/>
  <c r="AA58" i="28"/>
  <c r="AA45" i="28"/>
  <c r="AA44" i="28"/>
  <c r="AA46" i="28"/>
  <c r="AA48" i="28"/>
  <c r="AA57" i="28"/>
  <c r="AA43" i="28"/>
  <c r="AA74" i="28"/>
  <c r="AA62" i="28"/>
  <c r="X68" i="28"/>
  <c r="V97" i="28"/>
  <c r="H68" i="28"/>
  <c r="J50" i="28"/>
  <c r="L68" i="28"/>
  <c r="N50" i="28"/>
  <c r="X50" i="28"/>
  <c r="AA60" i="28"/>
  <c r="L50" i="28"/>
  <c r="H50" i="28"/>
  <c r="J97" i="28"/>
  <c r="T50" i="28"/>
  <c r="AA77" i="28"/>
  <c r="F50" i="28"/>
  <c r="T97" i="28"/>
  <c r="F97" i="28"/>
  <c r="D50" i="28"/>
  <c r="F68" i="28"/>
  <c r="R97" i="28"/>
  <c r="D97" i="28"/>
  <c r="H97" i="28"/>
  <c r="Z68" i="28"/>
  <c r="J68" i="28"/>
  <c r="R50" i="28"/>
  <c r="N97" i="28"/>
  <c r="N68" i="28"/>
  <c r="P97" i="28"/>
  <c r="AA49" i="28"/>
  <c r="AA47" i="28"/>
  <c r="D68" i="28"/>
  <c r="P50" i="28"/>
  <c r="AA61" i="28"/>
  <c r="Z97" i="28"/>
  <c r="X97" i="28"/>
  <c r="P68" i="28"/>
  <c r="R68" i="28"/>
  <c r="L97" i="28"/>
  <c r="V68" i="28"/>
  <c r="Z50" i="28"/>
  <c r="T68" i="28"/>
  <c r="AA63" i="28"/>
  <c r="G32" i="27"/>
  <c r="D42" i="22"/>
  <c r="B38" i="27"/>
  <c r="B40" i="27" s="1"/>
  <c r="M38" i="27"/>
  <c r="M40" i="27" s="1"/>
  <c r="I42" i="22"/>
  <c r="M29" i="22"/>
  <c r="E42" i="22"/>
  <c r="G42" i="22"/>
  <c r="L38" i="27"/>
  <c r="L40" i="27" s="1"/>
  <c r="K38" i="27"/>
  <c r="K40" i="27" s="1"/>
  <c r="J38" i="27"/>
  <c r="J40" i="27" s="1"/>
  <c r="N40" i="27" s="1"/>
  <c r="J6" i="27" s="1"/>
  <c r="F32" i="27"/>
  <c r="N32" i="27" s="1"/>
  <c r="I6" i="27" s="1"/>
  <c r="K29" i="22"/>
  <c r="I38" i="27"/>
  <c r="I40" i="27" s="1"/>
  <c r="C53" i="22"/>
  <c r="C32" i="27"/>
  <c r="B52" i="22"/>
  <c r="E52" i="22"/>
  <c r="B53" i="22"/>
  <c r="E53" i="22"/>
  <c r="B55" i="22"/>
  <c r="E55" i="22"/>
  <c r="B54" i="22"/>
  <c r="E54" i="22"/>
  <c r="D53" i="22"/>
  <c r="G53" i="22"/>
  <c r="D54" i="22"/>
  <c r="G54" i="22"/>
  <c r="D55" i="22"/>
  <c r="G55" i="22"/>
  <c r="M55" i="22"/>
  <c r="K55" i="22"/>
  <c r="I55" i="22"/>
  <c r="J55" i="22"/>
  <c r="L55" i="22"/>
  <c r="F51" i="22"/>
  <c r="C51" i="22"/>
  <c r="C52" i="22"/>
  <c r="F52" i="22"/>
  <c r="I52" i="22"/>
  <c r="K52" i="22"/>
  <c r="L52" i="22"/>
  <c r="J52" i="22"/>
  <c r="M52" i="22"/>
  <c r="I54" i="22"/>
  <c r="K54" i="22"/>
  <c r="L54" i="22"/>
  <c r="J54" i="22"/>
  <c r="M54" i="22"/>
  <c r="L51" i="22"/>
  <c r="J51" i="22"/>
  <c r="M51" i="22"/>
  <c r="I51" i="22"/>
  <c r="K51" i="22"/>
  <c r="M53" i="22"/>
  <c r="K53" i="22"/>
  <c r="L53" i="22"/>
  <c r="J53" i="22"/>
  <c r="I53" i="22"/>
  <c r="E51" i="22"/>
  <c r="B51" i="22"/>
  <c r="G52" i="22"/>
  <c r="M36" i="22"/>
  <c r="L42" i="22"/>
  <c r="C54" i="22"/>
  <c r="F50" i="22"/>
  <c r="C42" i="22"/>
  <c r="D51" i="22"/>
  <c r="K42" i="22"/>
  <c r="D50" i="22"/>
  <c r="D56" i="22" s="1"/>
  <c r="E50" i="22"/>
  <c r="G50" i="22"/>
  <c r="F55" i="22"/>
  <c r="F42" i="22"/>
  <c r="N23" i="27"/>
  <c r="H6" i="27" s="1"/>
  <c r="J42" i="22"/>
  <c r="H42" i="22"/>
  <c r="B42" i="22"/>
  <c r="I29" i="22"/>
  <c r="J29" i="22"/>
  <c r="L29" i="22"/>
  <c r="N29" i="22"/>
  <c r="G5" i="22" s="1"/>
  <c r="AA50" i="28" l="1"/>
  <c r="H6" i="28" s="1"/>
  <c r="AA97" i="28"/>
  <c r="J6" i="28" s="1"/>
  <c r="AA68" i="28"/>
  <c r="I6" i="28" s="1"/>
  <c r="E56" i="22"/>
  <c r="B56" i="22"/>
  <c r="C56" i="22"/>
  <c r="M42" i="22"/>
  <c r="N42" i="22" s="1"/>
  <c r="H5" i="22" s="1"/>
  <c r="H50" i="22"/>
  <c r="G56" i="22"/>
  <c r="F56" i="22"/>
  <c r="H56" i="22" l="1"/>
  <c r="M50" i="22"/>
  <c r="M56" i="22" s="1"/>
  <c r="K50" i="22"/>
  <c r="K56" i="22" s="1"/>
  <c r="I50" i="22"/>
  <c r="I56" i="22" s="1"/>
  <c r="L50" i="22"/>
  <c r="L56" i="22" s="1"/>
  <c r="J50" i="22"/>
  <c r="J56" i="22" s="1"/>
  <c r="AL118" i="20"/>
  <c r="AL117" i="20"/>
  <c r="AI118" i="20"/>
  <c r="AI117" i="20"/>
  <c r="AF118" i="20"/>
  <c r="AF117" i="20"/>
  <c r="AC118" i="20"/>
  <c r="AC117" i="20"/>
  <c r="Z118" i="20"/>
  <c r="Z117" i="20"/>
  <c r="W118" i="20"/>
  <c r="W117" i="20"/>
  <c r="T118" i="20"/>
  <c r="T117" i="20"/>
  <c r="Q118" i="20"/>
  <c r="Q117" i="20"/>
  <c r="N118" i="20"/>
  <c r="N117" i="20"/>
  <c r="K118" i="20"/>
  <c r="K117" i="20"/>
  <c r="H118" i="20"/>
  <c r="H117" i="20"/>
  <c r="E118" i="20"/>
  <c r="E117" i="20"/>
  <c r="B118" i="20"/>
  <c r="B117" i="20"/>
  <c r="B116" i="20"/>
  <c r="N56" i="22" l="1"/>
  <c r="I5" i="22" s="1"/>
  <c r="B154" i="20"/>
  <c r="B155" i="20" s="1"/>
  <c r="D117" i="20"/>
  <c r="E18" i="26" s="1"/>
  <c r="D118" i="20"/>
  <c r="E19" i="26" s="1"/>
  <c r="AL70" i="20" l="1"/>
  <c r="AL69" i="20"/>
  <c r="AL68" i="20"/>
  <c r="AI70" i="20"/>
  <c r="AI69" i="20"/>
  <c r="AI68" i="20"/>
  <c r="AF70" i="20"/>
  <c r="AF69" i="20"/>
  <c r="AF68" i="20"/>
  <c r="AC70" i="20"/>
  <c r="AC69" i="20"/>
  <c r="AC68" i="20"/>
  <c r="Z69" i="20"/>
  <c r="Z70" i="20"/>
  <c r="Z68" i="20"/>
  <c r="W70" i="20"/>
  <c r="W69" i="20"/>
  <c r="W68" i="20"/>
  <c r="T70" i="20"/>
  <c r="T69" i="20"/>
  <c r="T68" i="20"/>
  <c r="Q70" i="20"/>
  <c r="Q69" i="20"/>
  <c r="Q68" i="20"/>
  <c r="N70" i="20"/>
  <c r="N69" i="20"/>
  <c r="N68" i="20"/>
  <c r="K70" i="20"/>
  <c r="K69" i="20"/>
  <c r="K68" i="20"/>
  <c r="H70" i="20"/>
  <c r="H69" i="20"/>
  <c r="H68" i="20"/>
  <c r="E70" i="20"/>
  <c r="E69" i="20"/>
  <c r="E68" i="20"/>
  <c r="C7" i="20"/>
  <c r="B70" i="20"/>
  <c r="B69" i="20"/>
  <c r="B68" i="20"/>
  <c r="D68" i="20" s="1"/>
  <c r="D17" i="26" s="1"/>
  <c r="AL116" i="20" l="1"/>
  <c r="AC116" i="20"/>
  <c r="Q116" i="20"/>
  <c r="E116" i="20"/>
  <c r="AI116" i="20"/>
  <c r="W116" i="20"/>
  <c r="K116" i="20"/>
  <c r="AF116" i="20"/>
  <c r="T116" i="20"/>
  <c r="H116" i="20"/>
  <c r="Z116" i="20"/>
  <c r="N116" i="20"/>
  <c r="C71" i="20"/>
  <c r="D69" i="20"/>
  <c r="D18" i="26" s="1"/>
  <c r="D70" i="20"/>
  <c r="D19" i="26" s="1"/>
  <c r="AL21" i="20"/>
  <c r="AL20" i="20"/>
  <c r="AL19" i="20"/>
  <c r="AI21" i="20"/>
  <c r="AI20" i="20"/>
  <c r="AI19" i="20"/>
  <c r="AF21" i="20"/>
  <c r="AF20" i="20"/>
  <c r="AF19" i="20"/>
  <c r="AC21" i="20"/>
  <c r="AC20" i="20"/>
  <c r="AC19" i="20"/>
  <c r="Z21" i="20"/>
  <c r="Z20" i="20"/>
  <c r="Z19" i="20"/>
  <c r="W21" i="20"/>
  <c r="W20" i="20"/>
  <c r="W19" i="20"/>
  <c r="T21" i="20"/>
  <c r="T20" i="20"/>
  <c r="T19" i="20"/>
  <c r="Q21" i="20"/>
  <c r="Q20" i="20"/>
  <c r="Q19" i="20"/>
  <c r="N21" i="20"/>
  <c r="N20" i="20"/>
  <c r="N19" i="20"/>
  <c r="K21" i="20"/>
  <c r="K20" i="20"/>
  <c r="K19" i="20"/>
  <c r="H21" i="20"/>
  <c r="H20" i="20"/>
  <c r="E21" i="20"/>
  <c r="F21" i="20" s="1"/>
  <c r="E20" i="20"/>
  <c r="F20" i="20" s="1"/>
  <c r="E19" i="20"/>
  <c r="F19" i="20" s="1"/>
  <c r="H19" i="20"/>
  <c r="B20" i="20"/>
  <c r="B19" i="20"/>
  <c r="C119" i="20" l="1"/>
  <c r="D116" i="20"/>
  <c r="I19" i="20"/>
  <c r="L19" i="20" s="1"/>
  <c r="O19" i="20" s="1"/>
  <c r="R19" i="20" s="1"/>
  <c r="U19" i="20" s="1"/>
  <c r="X19" i="20" s="1"/>
  <c r="AA19" i="20" s="1"/>
  <c r="AD19" i="20" s="1"/>
  <c r="AG19" i="20" s="1"/>
  <c r="AJ19" i="20" s="1"/>
  <c r="AM19" i="20" s="1"/>
  <c r="F68" i="20" s="1"/>
  <c r="G68" i="20" s="1"/>
  <c r="I20" i="20"/>
  <c r="L20" i="20" s="1"/>
  <c r="O20" i="20" s="1"/>
  <c r="R20" i="20" s="1"/>
  <c r="U20" i="20" s="1"/>
  <c r="X20" i="20" s="1"/>
  <c r="AA20" i="20" s="1"/>
  <c r="AD20" i="20" s="1"/>
  <c r="AG20" i="20" s="1"/>
  <c r="AJ20" i="20" s="1"/>
  <c r="AM20" i="20" s="1"/>
  <c r="F69" i="20" s="1"/>
  <c r="G69" i="20" s="1"/>
  <c r="D71" i="20"/>
  <c r="I21" i="20"/>
  <c r="L21" i="20" s="1"/>
  <c r="O21" i="20" s="1"/>
  <c r="R21" i="20" s="1"/>
  <c r="U21" i="20" s="1"/>
  <c r="X21" i="20" s="1"/>
  <c r="AA21" i="20" s="1"/>
  <c r="AD21" i="20" s="1"/>
  <c r="AG21" i="20" s="1"/>
  <c r="AJ21" i="20" s="1"/>
  <c r="AM21" i="20" s="1"/>
  <c r="F70" i="20" s="1"/>
  <c r="D119" i="20" l="1"/>
  <c r="E17" i="26"/>
  <c r="I69" i="20"/>
  <c r="J69" i="20" s="1"/>
  <c r="I70" i="20"/>
  <c r="G70" i="20"/>
  <c r="G71" i="20" s="1"/>
  <c r="I68" i="20"/>
  <c r="J68" i="20" s="1"/>
  <c r="L69" i="20" l="1"/>
  <c r="L70" i="20"/>
  <c r="J70" i="20"/>
  <c r="J71" i="20" s="1"/>
  <c r="L68" i="20"/>
  <c r="O68" i="20" s="1"/>
  <c r="B58" i="20"/>
  <c r="B59" i="20" s="1"/>
  <c r="M69" i="20" l="1"/>
  <c r="O69" i="20"/>
  <c r="M70" i="20"/>
  <c r="O70" i="20"/>
  <c r="M68" i="20"/>
  <c r="R68" i="20"/>
  <c r="P68" i="20"/>
  <c r="C22" i="20"/>
  <c r="M71" i="20" l="1"/>
  <c r="P69" i="20"/>
  <c r="R69" i="20"/>
  <c r="R70" i="20"/>
  <c r="P70" i="20"/>
  <c r="U68" i="20"/>
  <c r="S68" i="20"/>
  <c r="P71" i="20" l="1"/>
  <c r="S69" i="20"/>
  <c r="U69" i="20"/>
  <c r="U70" i="20"/>
  <c r="S70" i="20"/>
  <c r="V68" i="20"/>
  <c r="X68" i="20"/>
  <c r="S71" i="20" l="1"/>
  <c r="V69" i="20"/>
  <c r="X69" i="20"/>
  <c r="X70" i="20"/>
  <c r="V70" i="20"/>
  <c r="Y68" i="20"/>
  <c r="AA68" i="20"/>
  <c r="V71" i="20" l="1"/>
  <c r="Y69" i="20"/>
  <c r="AA69" i="20"/>
  <c r="Y70" i="20"/>
  <c r="AA70" i="20"/>
  <c r="AD68" i="20"/>
  <c r="AB68" i="20"/>
  <c r="Y71" i="20" l="1"/>
  <c r="AD69" i="20"/>
  <c r="AB69" i="20"/>
  <c r="AD70" i="20"/>
  <c r="AB70" i="20"/>
  <c r="AG68" i="20"/>
  <c r="AE68" i="20"/>
  <c r="AB71" i="20" l="1"/>
  <c r="AE69" i="20"/>
  <c r="AG69" i="20"/>
  <c r="AE70" i="20"/>
  <c r="AG70" i="20"/>
  <c r="AH68" i="20"/>
  <c r="AJ68" i="20"/>
  <c r="AE71" i="20" l="1"/>
  <c r="AH69" i="20"/>
  <c r="AJ69" i="20"/>
  <c r="AJ70" i="20"/>
  <c r="AH70" i="20"/>
  <c r="AK68" i="20"/>
  <c r="AM68" i="20"/>
  <c r="AH71" i="20" l="1"/>
  <c r="AK69" i="20"/>
  <c r="AM69" i="20"/>
  <c r="AN68" i="20"/>
  <c r="F116" i="20"/>
  <c r="AK70" i="20"/>
  <c r="AK71" i="20" s="1"/>
  <c r="AM70" i="20"/>
  <c r="D6" i="27"/>
  <c r="C6" i="27"/>
  <c r="B6" i="27"/>
  <c r="AN69" i="20" l="1"/>
  <c r="F117" i="20"/>
  <c r="G116" i="20"/>
  <c r="I116" i="20"/>
  <c r="AN70" i="20"/>
  <c r="F118" i="20"/>
  <c r="E5" i="22"/>
  <c r="D5" i="22"/>
  <c r="C5" i="22"/>
  <c r="AN71" i="20" l="1"/>
  <c r="I117" i="20"/>
  <c r="G117" i="20"/>
  <c r="I118" i="20"/>
  <c r="G118" i="20"/>
  <c r="L116" i="20"/>
  <c r="J116" i="20"/>
  <c r="G119" i="20" l="1"/>
  <c r="L117" i="20"/>
  <c r="J117" i="20"/>
  <c r="J118" i="20"/>
  <c r="L118" i="20"/>
  <c r="O116" i="20"/>
  <c r="M116" i="20"/>
  <c r="J119" i="20" l="1"/>
  <c r="M117" i="20"/>
  <c r="O117" i="20"/>
  <c r="M118" i="20"/>
  <c r="O118" i="20"/>
  <c r="P116" i="20"/>
  <c r="R116" i="20"/>
  <c r="D12" i="3"/>
  <c r="M119" i="20" l="1"/>
  <c r="R117" i="20"/>
  <c r="P117" i="20"/>
  <c r="S116" i="20"/>
  <c r="U116" i="20"/>
  <c r="R118" i="20"/>
  <c r="P118" i="20"/>
  <c r="P119" i="20" s="1"/>
  <c r="D25" i="3"/>
  <c r="C7" i="27" s="1"/>
  <c r="D24" i="3"/>
  <c r="D26" i="3"/>
  <c r="S117" i="20" l="1"/>
  <c r="U117" i="20"/>
  <c r="D6" i="22"/>
  <c r="U118" i="20"/>
  <c r="S118" i="20"/>
  <c r="S119" i="20" s="1"/>
  <c r="V116" i="20"/>
  <c r="X116" i="20"/>
  <c r="B7" i="27"/>
  <c r="C6" i="22"/>
  <c r="D7" i="27"/>
  <c r="E6" i="22"/>
  <c r="V117" i="20" l="1"/>
  <c r="X117" i="20"/>
  <c r="X118" i="20"/>
  <c r="V118" i="20"/>
  <c r="Y116" i="20"/>
  <c r="AA116" i="20"/>
  <c r="V119" i="20" l="1"/>
  <c r="AA117" i="20"/>
  <c r="Y117" i="20"/>
  <c r="AA118" i="20"/>
  <c r="Y118" i="20"/>
  <c r="AB116" i="20"/>
  <c r="AD116" i="20"/>
  <c r="D9" i="26"/>
  <c r="C9" i="26"/>
  <c r="B9" i="26"/>
  <c r="Y119" i="20" l="1"/>
  <c r="AD117" i="20"/>
  <c r="AB117" i="20"/>
  <c r="AE116" i="20"/>
  <c r="AG116" i="20"/>
  <c r="AD118" i="20"/>
  <c r="AB118" i="20"/>
  <c r="AB119" i="20" s="1"/>
  <c r="B21" i="20"/>
  <c r="D7" i="20"/>
  <c r="B7" i="20"/>
  <c r="AE117" i="20" l="1"/>
  <c r="AG117" i="20"/>
  <c r="AG118" i="20"/>
  <c r="AE118" i="20"/>
  <c r="AH116" i="20"/>
  <c r="AJ116" i="20"/>
  <c r="J19" i="20"/>
  <c r="P19" i="20"/>
  <c r="V19" i="20"/>
  <c r="AB19" i="20"/>
  <c r="AH19" i="20"/>
  <c r="AN19" i="20"/>
  <c r="M19" i="20"/>
  <c r="S19" i="20"/>
  <c r="Y19" i="20"/>
  <c r="AE19" i="20"/>
  <c r="AK19" i="20"/>
  <c r="D19" i="20"/>
  <c r="C17" i="26" s="1"/>
  <c r="G19" i="20"/>
  <c r="D20" i="20"/>
  <c r="C18" i="26" s="1"/>
  <c r="AK20" i="20"/>
  <c r="Y20" i="20"/>
  <c r="M20" i="20"/>
  <c r="P20" i="20"/>
  <c r="S20" i="20"/>
  <c r="AH20" i="20"/>
  <c r="V20" i="20"/>
  <c r="G20" i="20"/>
  <c r="AN20" i="20"/>
  <c r="AB20" i="20"/>
  <c r="AE20" i="20"/>
  <c r="J20" i="20"/>
  <c r="D21" i="20"/>
  <c r="C19" i="26" s="1"/>
  <c r="AH21" i="20"/>
  <c r="V21" i="20"/>
  <c r="J21" i="20"/>
  <c r="G21" i="20"/>
  <c r="AN21" i="20"/>
  <c r="AB21" i="20"/>
  <c r="AK21" i="20"/>
  <c r="Y21" i="20"/>
  <c r="M21" i="20"/>
  <c r="P21" i="20"/>
  <c r="AE21" i="20"/>
  <c r="S21" i="20"/>
  <c r="AE119" i="20" l="1"/>
  <c r="AJ117" i="20"/>
  <c r="AH117" i="20"/>
  <c r="AK22" i="20"/>
  <c r="AK116" i="20"/>
  <c r="AM116" i="20"/>
  <c r="AN116" i="20" s="1"/>
  <c r="AH118" i="20"/>
  <c r="AH119" i="20" s="1"/>
  <c r="AJ118" i="20"/>
  <c r="D22" i="20"/>
  <c r="E20" i="26"/>
  <c r="G22" i="20"/>
  <c r="S22" i="20"/>
  <c r="V22" i="20"/>
  <c r="AE22" i="20"/>
  <c r="Y22" i="20"/>
  <c r="AH22" i="20"/>
  <c r="AB22" i="20"/>
  <c r="M22" i="20"/>
  <c r="P22" i="20"/>
  <c r="AN22" i="20"/>
  <c r="D20" i="26"/>
  <c r="C20" i="26"/>
  <c r="AK117" i="20" l="1"/>
  <c r="AM117" i="20"/>
  <c r="AN117" i="20" s="1"/>
  <c r="AM118" i="20"/>
  <c r="AN118" i="20" s="1"/>
  <c r="AK118" i="20"/>
  <c r="AK119" i="20" l="1"/>
  <c r="AN119" i="20"/>
  <c r="B10" i="26"/>
  <c r="C8" i="20"/>
  <c r="C10" i="26"/>
  <c r="B8" i="20" l="1"/>
  <c r="D8" i="20"/>
  <c r="D10" i="26"/>
  <c r="J22" i="20" l="1"/>
</calcChain>
</file>

<file path=xl/sharedStrings.xml><?xml version="1.0" encoding="utf-8"?>
<sst xmlns="http://schemas.openxmlformats.org/spreadsheetml/2006/main" count="700" uniqueCount="187">
  <si>
    <t>TRABAJO FINAL DE INGENIERÍA</t>
  </si>
  <si>
    <t>Hipótesis</t>
  </si>
  <si>
    <t>Proyección de ventas</t>
  </si>
  <si>
    <t>Modelo de ingresos</t>
  </si>
  <si>
    <t>Estructura de costos fijos</t>
  </si>
  <si>
    <t>Estructura de costos variables</t>
  </si>
  <si>
    <t>Índice</t>
  </si>
  <si>
    <t>Total</t>
  </si>
  <si>
    <t>Lista de precios</t>
  </si>
  <si>
    <t>PROFUNDIDAD DE LAS LÍNEAS DE PRODUCTOS</t>
  </si>
  <si>
    <t>Líneas de productos</t>
  </si>
  <si>
    <t>Producto</t>
  </si>
  <si>
    <t>Precio</t>
  </si>
  <si>
    <t>Evolución de la participación</t>
  </si>
  <si>
    <t>Año</t>
  </si>
  <si>
    <t>Porcentaje</t>
  </si>
  <si>
    <t>Total mercado</t>
  </si>
  <si>
    <t>Ingresos</t>
  </si>
  <si>
    <t>Enero</t>
  </si>
  <si>
    <t>Febrero</t>
  </si>
  <si>
    <t>Marzo</t>
  </si>
  <si>
    <t>Abril</t>
  </si>
  <si>
    <t>Mayo</t>
  </si>
  <si>
    <t>Junio</t>
  </si>
  <si>
    <t>Julio</t>
  </si>
  <si>
    <t>Agosto</t>
  </si>
  <si>
    <t>Septiembre</t>
  </si>
  <si>
    <t>Octubre</t>
  </si>
  <si>
    <t>Noviembre</t>
  </si>
  <si>
    <t>Diciembre</t>
  </si>
  <si>
    <t>Proyección de ventas 2020</t>
  </si>
  <si>
    <t>Proyección de ventas 2021</t>
  </si>
  <si>
    <t>.</t>
  </si>
  <si>
    <t>Ingresos 2020</t>
  </si>
  <si>
    <t>Ingresos 2021</t>
  </si>
  <si>
    <t>TOTALES</t>
  </si>
  <si>
    <t>Ingresos por productos</t>
  </si>
  <si>
    <t>Cantidad</t>
  </si>
  <si>
    <t>Anual</t>
  </si>
  <si>
    <t>Estacionalidad</t>
  </si>
  <si>
    <t>Concepto</t>
  </si>
  <si>
    <t>Evolución de la participación en el mercado</t>
  </si>
  <si>
    <t>1 - Descripción del negocio</t>
  </si>
  <si>
    <t>2 - Mercado meta</t>
  </si>
  <si>
    <t>3 - Participación del mercado</t>
  </si>
  <si>
    <t>4 - Otros datos</t>
  </si>
  <si>
    <t>Ingreso Total</t>
  </si>
  <si>
    <t>Luz</t>
  </si>
  <si>
    <t>Alquiler</t>
  </si>
  <si>
    <t>Internet</t>
  </si>
  <si>
    <t>Costos fijos - Totales</t>
  </si>
  <si>
    <t>Costos variables - Totales</t>
  </si>
  <si>
    <t>Año 2020</t>
  </si>
  <si>
    <t>Año 2021</t>
  </si>
  <si>
    <t>Clientes</t>
  </si>
  <si>
    <t>Gasto promedio</t>
  </si>
  <si>
    <t xml:space="preserve">CareMonitor es una empresa que tiene como objetivo el monitoreo a la distancia de adultos mayores. El servicio integra múltiples formas de monitoreo, servicios asistenciales y servicios médicos, centralizando la atención bajo un mismo canal, simplificando el acceso a los mismos. 
CareMonitor responde a varias tendencias mundiales como el envejecimiento de la población, el avance tecnológico, los cambios demográficos y los cambios en el paradigma laboral.
Si bien el objetivo principal está centrado en los adultos mayores, el servicio puede ser usado por cualquier persona que requiera un monitoreo en su cuidado, ya sea por alguna enfermedad o simplemente con la intención de cuidarse a uno mismo. </t>
  </si>
  <si>
    <t>Nuestro Mercado Meta está orientado a personas de cualquier sexo y género, de entre 30 y 60 años, que vivan en Ciudad Autónoma de Buenos Aires, pertenezcan a la Clase Media, Media Alta y Alta; y que tengan un familiar en el rango etario entre 60 y 90 años</t>
  </si>
  <si>
    <r>
      <t>Alumno:</t>
    </r>
    <r>
      <rPr>
        <sz val="14"/>
        <color theme="1"/>
        <rFont val="Arial"/>
        <family val="2"/>
      </rPr>
      <t xml:space="preserve"> Nicolas Javier Rubino</t>
    </r>
  </si>
  <si>
    <r>
      <t xml:space="preserve">Legajo: </t>
    </r>
    <r>
      <rPr>
        <sz val="14"/>
        <color theme="1"/>
        <rFont val="Arial"/>
        <family val="2"/>
      </rPr>
      <t>69800</t>
    </r>
  </si>
  <si>
    <r>
      <t xml:space="preserve">Comisión: </t>
    </r>
    <r>
      <rPr>
        <sz val="14"/>
        <color theme="1"/>
        <rFont val="Arial"/>
        <family val="2"/>
      </rPr>
      <t>5º B</t>
    </r>
  </si>
  <si>
    <r>
      <t xml:space="preserve">Localización: </t>
    </r>
    <r>
      <rPr>
        <sz val="14"/>
        <color theme="1"/>
        <rFont val="Arial"/>
        <family val="2"/>
      </rPr>
      <t>Centro</t>
    </r>
  </si>
  <si>
    <r>
      <t xml:space="preserve">Email: </t>
    </r>
    <r>
      <rPr>
        <sz val="14"/>
        <color theme="1"/>
        <rFont val="Arial"/>
        <family val="2"/>
      </rPr>
      <t>nicolasjrubino@gmail.com</t>
    </r>
  </si>
  <si>
    <t>MediumCare</t>
  </si>
  <si>
    <t>FullCare</t>
  </si>
  <si>
    <t>InitialCare</t>
  </si>
  <si>
    <r>
      <t xml:space="preserve">Nuestro negocio </t>
    </r>
    <r>
      <rPr>
        <b/>
        <sz val="18"/>
        <color theme="1"/>
        <rFont val="Calibri"/>
        <family val="2"/>
        <scheme val="minor"/>
      </rPr>
      <t>no posee estacionalidad</t>
    </r>
    <r>
      <rPr>
        <sz val="18"/>
        <color theme="1"/>
        <rFont val="Calibri"/>
        <family val="2"/>
        <scheme val="minor"/>
      </rPr>
      <t xml:space="preserve">, ya que el servicio lo pueden adquirir </t>
    </r>
    <r>
      <rPr>
        <b/>
        <sz val="18"/>
        <color theme="1"/>
        <rFont val="Calibri"/>
        <family val="2"/>
        <scheme val="minor"/>
      </rPr>
      <t>en cualquier momento</t>
    </r>
  </si>
  <si>
    <t>Capacidad Operativa 2020</t>
  </si>
  <si>
    <t>Horas</t>
  </si>
  <si>
    <t>Costo mensual</t>
  </si>
  <si>
    <t>Cant de recursos</t>
  </si>
  <si>
    <t>Gerente general</t>
  </si>
  <si>
    <t>Gerente de Administracion</t>
  </si>
  <si>
    <t>Encargado de Compras</t>
  </si>
  <si>
    <t>Asistente de Compras</t>
  </si>
  <si>
    <t>Encargado de Cobranzas</t>
  </si>
  <si>
    <t>Encargado de Pagos</t>
  </si>
  <si>
    <t>Jefe de Recursos Humanos</t>
  </si>
  <si>
    <t>Analista de RRHH</t>
  </si>
  <si>
    <t>Gerencia Comercial</t>
  </si>
  <si>
    <t>Supervisor de Ventas</t>
  </si>
  <si>
    <t>Gerente de Marketing</t>
  </si>
  <si>
    <t>Analista de Marketing</t>
  </si>
  <si>
    <t>Diseñador Graficos</t>
  </si>
  <si>
    <t>Gerente de Tecnologia</t>
  </si>
  <si>
    <t>Jefe de Soporte</t>
  </si>
  <si>
    <t>Jefe de Infraestructura</t>
  </si>
  <si>
    <t>Analista de Soporte</t>
  </si>
  <si>
    <t>Analista Programador</t>
  </si>
  <si>
    <t>Analista de Sistemas</t>
  </si>
  <si>
    <t>Gerente de Servicios en Salud</t>
  </si>
  <si>
    <t>Analista de Servicios Medicos</t>
  </si>
  <si>
    <t>Analista de Servicios Asistenciales</t>
  </si>
  <si>
    <t>Analista de Logistica</t>
  </si>
  <si>
    <t>Costo Total Anual</t>
  </si>
  <si>
    <t>Costo Total Mensual</t>
  </si>
  <si>
    <t>Ingresos 2022</t>
  </si>
  <si>
    <t>Proyección de ventas 2022</t>
  </si>
  <si>
    <t>Capacidad Operativa 2021</t>
  </si>
  <si>
    <t>Capacidad Operativa 2022</t>
  </si>
  <si>
    <t>Fuentes</t>
  </si>
  <si>
    <t>Ley 2972</t>
  </si>
  <si>
    <t>https://www.buenosaires.gob.ar/distrito-tecnologico/beneficios-para-empresas</t>
  </si>
  <si>
    <t>Cuenta bancaria</t>
  </si>
  <si>
    <t>Expensas</t>
  </si>
  <si>
    <t>ABL(bonificado)</t>
  </si>
  <si>
    <t>Año 2022</t>
  </si>
  <si>
    <t>https://iplan.com.ar/Biz/internet-giga</t>
  </si>
  <si>
    <t>https://www.argenprop.com/oficina-en-alquiler-en-parque-patricios--5346565</t>
  </si>
  <si>
    <t>https://www.bancogalicia.com/banca/online/web/NegociosyPymes/ProductosyServicios/CuentaPymes</t>
  </si>
  <si>
    <t>Servicios cloud</t>
  </si>
  <si>
    <t>Licencias</t>
  </si>
  <si>
    <t>https://www.jetbrains.com/idea/buy/#commercial?billing=yearly</t>
  </si>
  <si>
    <t>https://calculator.aws/#/addService</t>
  </si>
  <si>
    <r>
      <t>Docentes:</t>
    </r>
    <r>
      <rPr>
        <sz val="14"/>
        <color theme="1"/>
        <rFont val="Arial"/>
        <family val="2"/>
      </rPr>
      <t xml:space="preserve"> Dr. Scali, Jorge - Ing. Parkinson, Christian</t>
    </r>
  </si>
  <si>
    <r>
      <t>El objetivo estratégico de nuestro emprendimiento es el de alcanzar el 2</t>
    </r>
    <r>
      <rPr>
        <b/>
        <sz val="14"/>
        <color theme="1"/>
        <rFont val="Calibri"/>
        <family val="2"/>
        <scheme val="minor"/>
      </rPr>
      <t>%</t>
    </r>
    <r>
      <rPr>
        <sz val="14"/>
        <color theme="1"/>
        <rFont val="Calibri"/>
        <family val="2"/>
        <scheme val="minor"/>
      </rPr>
      <t xml:space="preserve"> de penetración del mercado meta </t>
    </r>
    <r>
      <rPr>
        <b/>
        <sz val="14"/>
        <color theme="1"/>
        <rFont val="Calibri"/>
        <family val="2"/>
        <scheme val="minor"/>
      </rPr>
      <t>en un horizonte temporal de 3 años.</t>
    </r>
    <r>
      <rPr>
        <sz val="14"/>
        <color theme="1"/>
        <rFont val="Calibri"/>
        <family val="2"/>
        <scheme val="minor"/>
      </rPr>
      <t xml:space="preserve">
</t>
    </r>
  </si>
  <si>
    <t>Nuevos</t>
  </si>
  <si>
    <t>Acumulados</t>
  </si>
  <si>
    <t>Estructura de costos de RRHH</t>
  </si>
  <si>
    <t>Costos de RRHH - Totales</t>
  </si>
  <si>
    <t>Costo mensual por puesto</t>
  </si>
  <si>
    <t>Area</t>
  </si>
  <si>
    <t>Puesto</t>
  </si>
  <si>
    <t>Sueldo bruto</t>
  </si>
  <si>
    <t>Jubilación</t>
  </si>
  <si>
    <t>Ley 1932</t>
  </si>
  <si>
    <t>Obra social</t>
  </si>
  <si>
    <t>F. Nac. Des.</t>
  </si>
  <si>
    <t>S. de Vida</t>
  </si>
  <si>
    <t>ART (Aprox.)</t>
  </si>
  <si>
    <t>Total aportes</t>
  </si>
  <si>
    <t>Costo mensual para empresa</t>
  </si>
  <si>
    <t>Gerencia</t>
  </si>
  <si>
    <t>Administración</t>
  </si>
  <si>
    <t>Marketing</t>
  </si>
  <si>
    <t>Tecnología</t>
  </si>
  <si>
    <t>Junio + SAC</t>
  </si>
  <si>
    <t>Diciembre + SAC</t>
  </si>
  <si>
    <t>Total anual</t>
  </si>
  <si>
    <t>Costo</t>
  </si>
  <si>
    <t>Totales</t>
  </si>
  <si>
    <t>Costos de RRHH - Año 2020</t>
  </si>
  <si>
    <t>Costos de RRHH - Año 2021</t>
  </si>
  <si>
    <t>Gerente General</t>
  </si>
  <si>
    <t>Gerente Administracion</t>
  </si>
  <si>
    <t>Jefe de RRHH</t>
  </si>
  <si>
    <t>Diseñador Grafico</t>
  </si>
  <si>
    <t>Diseñador Gráfico</t>
  </si>
  <si>
    <t>Gerente de Servicios</t>
  </si>
  <si>
    <t>Servicios</t>
  </si>
  <si>
    <t>Analista de Servicios Asist.</t>
  </si>
  <si>
    <t>Comercial</t>
  </si>
  <si>
    <t>Gerente Comercial</t>
  </si>
  <si>
    <t>$ 21,43 c/u</t>
  </si>
  <si>
    <t>Costos de RRHH - Año 2022</t>
  </si>
  <si>
    <t>Modelo de egresos</t>
  </si>
  <si>
    <t>Costos totales</t>
  </si>
  <si>
    <t>Costos Fijos</t>
  </si>
  <si>
    <t>Costos variables</t>
  </si>
  <si>
    <t>Costos de RRHH</t>
  </si>
  <si>
    <t>Objetivo ingresos</t>
  </si>
  <si>
    <t>Modelo de Inversión</t>
  </si>
  <si>
    <t>Inversión Inicial</t>
  </si>
  <si>
    <t>Precio unitario</t>
  </si>
  <si>
    <t>Subtotal</t>
  </si>
  <si>
    <t>Escritorio de oficina</t>
  </si>
  <si>
    <t>Desarrollo de plataforma web</t>
  </si>
  <si>
    <t>Inversión - Año 2020</t>
  </si>
  <si>
    <t>Inversión - Año 2021</t>
  </si>
  <si>
    <t>https://articulo.mercadolibre.com.ar/MLA-874535491-notebook-i3-lenovo-v330-ddr4-4gb-ssd-free-dos-new-_JM?searchVariation=62371957696#searchVariation=62371957696&amp;position=1&amp;type=item&amp;tracking_id=c1baf121-2aa6-4883-89e1-db40e4fe7d07</t>
  </si>
  <si>
    <t>Notebook Lenovo V330</t>
  </si>
  <si>
    <t>Impresora HP107W</t>
  </si>
  <si>
    <t>https://www.mercadolibre.com.ar/impresora-hp-107w-con-wifi-220v-blanca-y-negra/p/MLA15188002?searchVariation=MLA15188002&amp;source=search#searchVariation=MLA15188002&amp;position=2&amp;type=product&amp;tracking_id=25817417-8ebf-4e85-99ba-e1068ce3b665</t>
  </si>
  <si>
    <t>Router Wifi Archer C60 Ac1350 Dual Band 5 Antenas 5ghz</t>
  </si>
  <si>
    <t>https://articulo.mercadolibre.com.ar/MLA-621210864-router-wifi-archer-tp-link-c60-ac1350-5-antenas-pce-_JM#position=3&amp;type=item&amp;tracking_id=7d967ea6-7b08-4e10-9ee9-7a21d479e90e</t>
  </si>
  <si>
    <t>Mesa coworking (6 personas c/mesa)</t>
  </si>
  <si>
    <t>https://articulo.mercadolibre.com.ar/MLA-750157212-mesa-de-reuniones-escritorio-oficina-oferta-ote-muebles-_JM?quantity=1&amp;variation=27960553387#position=27&amp;type=item&amp;tracking_id=be18e719-23de-4f4d-b152-972266abc3c5</t>
  </si>
  <si>
    <t>Silla Oficina Escritorio Pc Respaldo Alto Sillon Ejecutivo Ergonomica</t>
  </si>
  <si>
    <t>https://articulo.mercadolibre.com.ar/MLA-788407477-silla-oficina-escritorio-pc-respaldo-alto-sillon-ejecutivo-ergonomica-_JM?quantity=1&amp;variation=37768354142#position=9&amp;type=item&amp;tracking_id=b86ee509-acb1-4687-9267-b5a79840b449</t>
  </si>
  <si>
    <t>https://articulo.mercadolibre.com.ar/MLA-620004815-escritorio-en-l-puesto-de-trabajo-oficina-tisera-pc-pdt-16-_JM?searchVariation=41945510546#searchVariation=41945510546&amp;position=10&amp;type=item&amp;tracking_id=c8150eb0-81cf-41f2-8b44-92b72af9b976</t>
  </si>
  <si>
    <t>https://articulo.mercadolibre.com.ar/MLA-858603327-switch-hub-de-16-puertos-tp-link-tl-sg1016d-gigabit-gbe-rack-_JM#position=1&amp;type=item&amp;tracking_id=537ef9a9-1de9-4e96-8ead-4f6ec5d0b5f6</t>
  </si>
  <si>
    <t>Switch Hub de 16 puertos TpLink TI Sg1016d</t>
  </si>
  <si>
    <t>Cable Rollo 100mts</t>
  </si>
  <si>
    <t>https://articulo.mercadolibre.com.ar/MLA-620001154-cable-rollo-100mts-100m-utp-exterior-cat-5e-red-vaina-negra-cctv-rj45-balun-_JM?searchVariation=32049790479#position=1&amp;type=item&amp;tracking_id=0f693c9d-e24f-4bc4-8c47-6db53224454d</t>
  </si>
  <si>
    <t>Inversión inicial - Año 2019</t>
  </si>
  <si>
    <t>Windows 10 Pro</t>
  </si>
  <si>
    <t>https://www.microsoft.com/es-ar/p/windows-10-pro/DF77X4D43RKT?rtc=1&amp;activetab=pivot%3aoverviewtab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</si>
</sst>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4" formatCode="_-* #,##0.00\ &quot;€&quot;_-;\-* #,##0.00\ &quot;€&quot;_-;_-* &quot;-&quot;??\ &quot;€&quot;_-;_-@_-"/>
    <numFmt numFmtId="43" formatCode="_-* #,##0.00\ _€_-;\-* #,##0.00\ _€_-;_-* &quot;-&quot;??\ _€_-;_-@_-"/>
    <numFmt numFmtId="164" formatCode="_-&quot;$&quot;\ * #,##0.00_-;\-&quot;$&quot;\ * #,##0.00_-;_-&quot;$&quot;\ * &quot;-&quot;??_-;_-@_-"/>
    <numFmt numFmtId="165" formatCode="General_)"/>
    <numFmt numFmtId="166" formatCode="_-* #,##0\ _€_-;\-* #,##0\ _€_-;_-* &quot;-&quot;??\ _€_-;_-@_-"/>
    <numFmt numFmtId="167" formatCode="_ [$$-2C0A]\ * #,##0.00_ ;_ [$$-2C0A]\ * \-#,##0.00_ ;_ [$$-2C0A]\ * &quot;-&quot;??_ ;_ @_ "/>
    <numFmt numFmtId="168" formatCode="&quot;$&quot;\ #,##0.00"/>
    <numFmt numFmtId="169" formatCode="_ &quot;$&quot;\ * #,##0.00_ ;_ &quot;$&quot;\ * \-#,##0.00_ ;_ &quot;$&quot;\ * &quot;-&quot;??_ ;_ @_ "/>
    <numFmt numFmtId="170" formatCode="_ [$€-2]\ * #,##0.00_ ;_ [$€-2]\ * \-#,##0.00_ ;_ [$€-2]\ * &quot;-&quot;??_ "/>
    <numFmt numFmtId="171" formatCode="_-&quot;$&quot;* #,##0.00_-;\-&quot;$&quot;* #,##0.00_-;_-&quot;$&quot;* &quot;-&quot;??_-;_-@_-"/>
    <numFmt numFmtId="172" formatCode="[$$-2C0A]\ #,##0.00"/>
    <numFmt numFmtId="173" formatCode="[$$-2C0A]\ #,##0"/>
    <numFmt numFmtId="174" formatCode="0_ ;\-0\ "/>
    <numFmt numFmtId="175" formatCode="_-[$$-2C0A]\ * #,##0.00_-;\-[$$-2C0A]\ * #,##0.00_-;_-[$$-2C0A]\ * &quot;-&quot;??_-;_-@_-"/>
    <numFmt numFmtId="176" formatCode="&quot;$&quot;#,##0.00"/>
  </numFmts>
  <fonts count="35" x14ac:knownFonts="1">
    <font>
      <sz val="11"/>
      <color theme="1"/>
      <name val="Calibri"/>
      <family val="2"/>
      <scheme val="minor"/>
    </font>
    <font>
      <b/>
      <sz val="14"/>
      <color theme="1"/>
      <name val="Arial"/>
      <family val="2"/>
    </font>
    <font>
      <sz val="14"/>
      <color theme="1"/>
      <name val="Arial"/>
      <family val="2"/>
    </font>
    <font>
      <u/>
      <sz val="11"/>
      <color theme="10"/>
      <name val="Calibri"/>
      <family val="2"/>
      <scheme val="minor"/>
    </font>
    <font>
      <b/>
      <sz val="22"/>
      <color theme="1"/>
      <name val="Calibri"/>
      <family val="2"/>
      <scheme val="minor"/>
    </font>
    <font>
      <b/>
      <sz val="48"/>
      <color theme="0"/>
      <name val="Calibri"/>
      <family val="2"/>
      <scheme val="minor"/>
    </font>
    <font>
      <sz val="14"/>
      <color theme="1"/>
      <name val="Calibri"/>
      <family val="2"/>
      <scheme val="minor"/>
    </font>
    <font>
      <b/>
      <sz val="16"/>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sz val="11"/>
      <name val="Calibri"/>
      <family val="2"/>
      <scheme val="minor"/>
    </font>
    <font>
      <b/>
      <sz val="20"/>
      <name val="Calibri"/>
      <family val="2"/>
      <scheme val="minor"/>
    </font>
    <font>
      <b/>
      <sz val="36"/>
      <name val="Calibri"/>
      <family val="2"/>
      <scheme val="minor"/>
    </font>
    <font>
      <b/>
      <sz val="48"/>
      <name val="Calibri"/>
      <family val="2"/>
      <scheme val="minor"/>
    </font>
    <font>
      <sz val="10"/>
      <name val="Courier"/>
    </font>
    <font>
      <b/>
      <sz val="12"/>
      <color theme="1"/>
      <name val="Arial"/>
      <family val="2"/>
    </font>
    <font>
      <b/>
      <sz val="20"/>
      <color theme="1"/>
      <name val="Calibri"/>
      <family val="2"/>
      <scheme val="minor"/>
    </font>
    <font>
      <b/>
      <sz val="14"/>
      <color theme="1"/>
      <name val="Calibri"/>
      <family val="2"/>
      <scheme val="minor"/>
    </font>
    <font>
      <b/>
      <sz val="11"/>
      <color rgb="FF000000"/>
      <name val="Calibri"/>
      <family val="2"/>
      <scheme val="minor"/>
    </font>
    <font>
      <b/>
      <sz val="18"/>
      <color theme="1"/>
      <name val="Calibri"/>
      <family val="2"/>
      <scheme val="minor"/>
    </font>
    <font>
      <sz val="18"/>
      <color theme="1"/>
      <name val="Calibri"/>
      <family val="2"/>
      <scheme val="minor"/>
    </font>
    <font>
      <sz val="11"/>
      <color theme="1"/>
      <name val="Arial"/>
    </font>
    <font>
      <u/>
      <sz val="11"/>
      <color theme="10"/>
      <name val="Arial"/>
      <family val="2"/>
    </font>
    <font>
      <sz val="11"/>
      <color theme="1"/>
      <name val="Arial"/>
      <family val="2"/>
    </font>
    <font>
      <b/>
      <sz val="11"/>
      <color theme="1"/>
      <name val="Arial"/>
      <family val="2"/>
    </font>
    <font>
      <sz val="10"/>
      <name val="Arial"/>
      <family val="2"/>
    </font>
    <font>
      <u/>
      <sz val="10"/>
      <color indexed="12"/>
      <name val="Arial"/>
      <family val="2"/>
    </font>
    <font>
      <b/>
      <sz val="16"/>
      <color theme="1"/>
      <name val="Arial"/>
      <family val="2"/>
    </font>
    <font>
      <sz val="20"/>
      <color theme="1"/>
      <name val="Calibri"/>
      <family val="2"/>
      <scheme val="minor"/>
    </font>
    <font>
      <u/>
      <sz val="12"/>
      <color theme="10"/>
      <name val="Calibri"/>
      <family val="2"/>
      <scheme val="minor"/>
    </font>
    <font>
      <b/>
      <sz val="20"/>
      <color theme="1"/>
      <name val="Arial"/>
      <family val="2"/>
    </font>
    <font>
      <b/>
      <sz val="22"/>
      <color theme="1"/>
      <name val="Arial"/>
      <family val="2"/>
    </font>
    <font>
      <b/>
      <sz val="36"/>
      <color theme="0"/>
      <name val="Calibri"/>
      <family val="2"/>
      <scheme val="minor"/>
    </font>
  </fonts>
  <fills count="16">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theme="2" tint="-0.14999847407452621"/>
        <bgColor indexed="64"/>
      </patternFill>
    </fill>
    <fill>
      <patternFill patternType="solid">
        <fgColor rgb="FFFFFF00"/>
        <bgColor indexed="64"/>
      </patternFill>
    </fill>
    <fill>
      <patternFill patternType="solid">
        <fgColor rgb="FFFFC000"/>
        <bgColor indexed="64"/>
      </patternFill>
    </fill>
    <fill>
      <patternFill patternType="solid">
        <fgColor theme="9" tint="0.59999389629810485"/>
        <bgColor indexed="64"/>
      </patternFill>
    </fill>
  </fills>
  <borders count="10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theme="4" tint="-0.249977111117893"/>
      </left>
      <right style="thin">
        <color theme="4" tint="-0.249977111117893"/>
      </right>
      <top style="thin">
        <color theme="4" tint="-0.249977111117893"/>
      </top>
      <bottom style="thin">
        <color theme="4" tint="-0.249977111117893"/>
      </bottom>
      <diagonal/>
    </border>
    <border>
      <left style="medium">
        <color theme="4" tint="-0.249977111117893"/>
      </left>
      <right style="medium">
        <color theme="4" tint="-0.249977111117893"/>
      </right>
      <top style="medium">
        <color theme="4" tint="-0.249977111117893"/>
      </top>
      <bottom style="medium">
        <color theme="4" tint="-0.249977111117893"/>
      </bottom>
      <diagonal/>
    </border>
    <border>
      <left style="medium">
        <color theme="4" tint="-0.249977111117893"/>
      </left>
      <right/>
      <top style="medium">
        <color theme="4" tint="-0.249977111117893"/>
      </top>
      <bottom style="medium">
        <color theme="4" tint="-0.249977111117893"/>
      </bottom>
      <diagonal/>
    </border>
    <border>
      <left/>
      <right/>
      <top style="medium">
        <color theme="4" tint="-0.249977111117893"/>
      </top>
      <bottom style="medium">
        <color theme="4" tint="-0.249977111117893"/>
      </bottom>
      <diagonal/>
    </border>
    <border>
      <left/>
      <right style="medium">
        <color theme="4" tint="-0.249977111117893"/>
      </right>
      <top style="medium">
        <color theme="4" tint="-0.249977111117893"/>
      </top>
      <bottom style="medium">
        <color theme="4" tint="-0.249977111117893"/>
      </bottom>
      <diagonal/>
    </border>
    <border>
      <left style="medium">
        <color theme="4" tint="-0.249977111117893"/>
      </left>
      <right style="thin">
        <color indexed="64"/>
      </right>
      <top style="medium">
        <color theme="4" tint="-0.249977111117893"/>
      </top>
      <bottom style="medium">
        <color indexed="64"/>
      </bottom>
      <diagonal/>
    </border>
    <border>
      <left style="thin">
        <color indexed="64"/>
      </left>
      <right style="thin">
        <color indexed="64"/>
      </right>
      <top style="medium">
        <color theme="4" tint="-0.249977111117893"/>
      </top>
      <bottom style="medium">
        <color indexed="64"/>
      </bottom>
      <diagonal/>
    </border>
    <border>
      <left style="thin">
        <color indexed="64"/>
      </left>
      <right style="medium">
        <color theme="4" tint="-0.249977111117893"/>
      </right>
      <top style="medium">
        <color theme="4" tint="-0.249977111117893"/>
      </top>
      <bottom style="medium">
        <color indexed="64"/>
      </bottom>
      <diagonal/>
    </border>
    <border>
      <left style="medium">
        <color theme="4" tint="-0.249977111117893"/>
      </left>
      <right style="thin">
        <color indexed="64"/>
      </right>
      <top/>
      <bottom style="medium">
        <color theme="4" tint="-0.249977111117893"/>
      </bottom>
      <diagonal/>
    </border>
    <border>
      <left style="thin">
        <color indexed="64"/>
      </left>
      <right style="thin">
        <color indexed="64"/>
      </right>
      <top/>
      <bottom style="medium">
        <color theme="4" tint="-0.249977111117893"/>
      </bottom>
      <diagonal/>
    </border>
    <border>
      <left style="thin">
        <color indexed="64"/>
      </left>
      <right style="medium">
        <color theme="4" tint="-0.249977111117893"/>
      </right>
      <top/>
      <bottom style="medium">
        <color theme="4" tint="-0.249977111117893"/>
      </bottom>
      <diagonal/>
    </border>
    <border>
      <left style="medium">
        <color theme="4" tint="-0.249977111117893"/>
      </left>
      <right style="thin">
        <color indexed="64"/>
      </right>
      <top style="medium">
        <color theme="4" tint="-0.249977111117893"/>
      </top>
      <bottom style="medium">
        <color theme="4" tint="-0.249977111117893"/>
      </bottom>
      <diagonal/>
    </border>
    <border>
      <left style="thin">
        <color indexed="64"/>
      </left>
      <right style="thin">
        <color indexed="64"/>
      </right>
      <top style="medium">
        <color theme="4" tint="-0.249977111117893"/>
      </top>
      <bottom style="medium">
        <color theme="4" tint="-0.249977111117893"/>
      </bottom>
      <diagonal/>
    </border>
    <border>
      <left style="thin">
        <color indexed="64"/>
      </left>
      <right style="medium">
        <color theme="4" tint="-0.249977111117893"/>
      </right>
      <top style="medium">
        <color theme="4" tint="-0.249977111117893"/>
      </top>
      <bottom style="medium">
        <color theme="4" tint="-0.249977111117893"/>
      </bottom>
      <diagonal/>
    </border>
    <border>
      <left style="medium">
        <color theme="4" tint="-0.249977111117893"/>
      </left>
      <right style="thin">
        <color indexed="64"/>
      </right>
      <top/>
      <bottom style="thin">
        <color indexed="64"/>
      </bottom>
      <diagonal/>
    </border>
    <border>
      <left style="thin">
        <color indexed="64"/>
      </left>
      <right style="medium">
        <color theme="4" tint="-0.249977111117893"/>
      </right>
      <top/>
      <bottom style="thin">
        <color indexed="64"/>
      </bottom>
      <diagonal/>
    </border>
    <border>
      <left style="medium">
        <color theme="4" tint="-0.249977111117893"/>
      </left>
      <right style="thin">
        <color indexed="64"/>
      </right>
      <top style="thin">
        <color indexed="64"/>
      </top>
      <bottom style="thin">
        <color indexed="64"/>
      </bottom>
      <diagonal/>
    </border>
    <border>
      <left style="thin">
        <color indexed="64"/>
      </left>
      <right style="medium">
        <color theme="4" tint="-0.249977111117893"/>
      </right>
      <top style="thin">
        <color indexed="64"/>
      </top>
      <bottom style="thin">
        <color indexed="64"/>
      </bottom>
      <diagonal/>
    </border>
    <border>
      <left style="medium">
        <color theme="4" tint="-0.249977111117893"/>
      </left>
      <right style="thin">
        <color indexed="64"/>
      </right>
      <top style="thin">
        <color indexed="64"/>
      </top>
      <bottom style="medium">
        <color theme="4" tint="-0.249977111117893"/>
      </bottom>
      <diagonal/>
    </border>
    <border>
      <left style="thin">
        <color indexed="64"/>
      </left>
      <right style="thin">
        <color indexed="64"/>
      </right>
      <top style="thin">
        <color indexed="64"/>
      </top>
      <bottom style="medium">
        <color theme="4" tint="-0.249977111117893"/>
      </bottom>
      <diagonal/>
    </border>
    <border>
      <left style="thin">
        <color indexed="64"/>
      </left>
      <right style="medium">
        <color theme="4" tint="-0.249977111117893"/>
      </right>
      <top style="thin">
        <color indexed="64"/>
      </top>
      <bottom style="medium">
        <color theme="4" tint="-0.249977111117893"/>
      </bottom>
      <diagonal/>
    </border>
    <border>
      <left style="medium">
        <color theme="4" tint="-0.249977111117893"/>
      </left>
      <right style="thin">
        <color indexed="64"/>
      </right>
      <top style="medium">
        <color theme="4" tint="-0.249977111117893"/>
      </top>
      <bottom style="thin">
        <color indexed="64"/>
      </bottom>
      <diagonal/>
    </border>
    <border>
      <left style="thin">
        <color indexed="64"/>
      </left>
      <right style="thin">
        <color indexed="64"/>
      </right>
      <top style="medium">
        <color theme="4" tint="-0.249977111117893"/>
      </top>
      <bottom style="thin">
        <color indexed="64"/>
      </bottom>
      <diagonal/>
    </border>
    <border>
      <left style="thin">
        <color indexed="64"/>
      </left>
      <right style="medium">
        <color theme="4" tint="-0.249977111117893"/>
      </right>
      <top style="medium">
        <color theme="4" tint="-0.249977111117893"/>
      </top>
      <bottom style="thin">
        <color indexed="64"/>
      </bottom>
      <diagonal/>
    </border>
    <border>
      <left style="medium">
        <color theme="4" tint="-0.249977111117893"/>
      </left>
      <right style="thin">
        <color indexed="64"/>
      </right>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style="medium">
        <color theme="4" tint="-0.249977111117893"/>
      </left>
      <right/>
      <top style="medium">
        <color theme="4" tint="-0.249977111117893"/>
      </top>
      <bottom/>
      <diagonal/>
    </border>
    <border>
      <left style="medium">
        <color theme="4" tint="-0.249977111117893"/>
      </left>
      <right/>
      <top/>
      <bottom/>
      <diagonal/>
    </border>
    <border>
      <left style="medium">
        <color theme="4" tint="-0.249977111117893"/>
      </left>
      <right/>
      <top/>
      <bottom style="medium">
        <color theme="4" tint="-0.249977111117893"/>
      </bottom>
      <diagonal/>
    </border>
    <border>
      <left style="medium">
        <color theme="4" tint="-0.249977111117893"/>
      </left>
      <right style="thin">
        <color indexed="64"/>
      </right>
      <top style="medium">
        <color indexed="64"/>
      </top>
      <bottom/>
      <diagonal/>
    </border>
    <border>
      <left style="medium">
        <color theme="4" tint="-0.249977111117893"/>
      </left>
      <right style="thin">
        <color indexed="64"/>
      </right>
      <top/>
      <bottom style="medium">
        <color indexed="64"/>
      </bottom>
      <diagonal/>
    </border>
    <border>
      <left/>
      <right/>
      <top style="thin">
        <color indexed="64"/>
      </top>
      <bottom/>
      <diagonal/>
    </border>
    <border>
      <left style="thin">
        <color indexed="64"/>
      </left>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diagonal/>
    </border>
    <border>
      <left style="thin">
        <color indexed="64"/>
      </left>
      <right/>
      <top/>
      <bottom style="medium">
        <color indexed="64"/>
      </bottom>
      <diagonal/>
    </border>
  </borders>
  <cellStyleXfs count="26">
    <xf numFmtId="0" fontId="0" fillId="0" borderId="0"/>
    <xf numFmtId="0" fontId="3" fillId="0" borderId="0" applyNumberFormat="0" applyFill="0" applyBorder="0" applyAlignment="0" applyProtection="0"/>
    <xf numFmtId="43" fontId="9" fillId="0" borderId="0" applyFont="0" applyFill="0" applyBorder="0" applyAlignment="0" applyProtection="0"/>
    <xf numFmtId="9" fontId="9" fillId="0" borderId="0" applyFont="0" applyFill="0" applyBorder="0" applyAlignment="0" applyProtection="0"/>
    <xf numFmtId="165" fontId="16" fillId="0" borderId="0"/>
    <xf numFmtId="165" fontId="16" fillId="0" borderId="0"/>
    <xf numFmtId="164" fontId="9" fillId="0" borderId="0" applyFont="0" applyFill="0" applyBorder="0" applyAlignment="0" applyProtection="0"/>
    <xf numFmtId="0" fontId="23" fillId="0" borderId="0"/>
    <xf numFmtId="44" fontId="25" fillId="0" borderId="0" applyFont="0" applyFill="0" applyBorder="0" applyAlignment="0" applyProtection="0"/>
    <xf numFmtId="0" fontId="9" fillId="0" borderId="0"/>
    <xf numFmtId="169" fontId="9" fillId="0" borderId="0" applyFont="0" applyFill="0" applyBorder="0" applyAlignment="0" applyProtection="0"/>
    <xf numFmtId="170" fontId="27" fillId="0" borderId="0" applyFont="0" applyFill="0" applyBorder="0" applyAlignment="0" applyProtection="0"/>
    <xf numFmtId="0" fontId="3" fillId="0" borderId="0" applyNumberFormat="0" applyFill="0" applyBorder="0" applyAlignment="0" applyProtection="0"/>
    <xf numFmtId="0" fontId="27" fillId="0" borderId="0"/>
    <xf numFmtId="0" fontId="3" fillId="0" borderId="0" applyNumberFormat="0" applyFill="0" applyBorder="0" applyAlignment="0" applyProtection="0"/>
    <xf numFmtId="9" fontId="9" fillId="0" borderId="0" applyFont="0" applyFill="0" applyBorder="0" applyAlignment="0" applyProtection="0"/>
    <xf numFmtId="0" fontId="3" fillId="0" borderId="0" applyNumberFormat="0" applyFill="0" applyBorder="0" applyAlignment="0" applyProtection="0"/>
    <xf numFmtId="0" fontId="28" fillId="0" borderId="0" applyNumberFormat="0" applyFill="0" applyBorder="0" applyAlignment="0" applyProtection="0">
      <alignment vertical="top"/>
      <protection locked="0"/>
    </xf>
    <xf numFmtId="0" fontId="27" fillId="0" borderId="0"/>
    <xf numFmtId="171" fontId="9" fillId="0" borderId="0" applyFont="0" applyFill="0" applyBorder="0" applyAlignment="0" applyProtection="0"/>
    <xf numFmtId="0" fontId="24" fillId="0" borderId="0" applyNumberFormat="0" applyFill="0" applyBorder="0" applyAlignment="0" applyProtection="0"/>
    <xf numFmtId="0" fontId="9" fillId="0" borderId="0"/>
    <xf numFmtId="44" fontId="9" fillId="0" borderId="0" applyFont="0" applyFill="0" applyBorder="0" applyAlignment="0" applyProtection="0"/>
    <xf numFmtId="169" fontId="9" fillId="0" borderId="0" applyFont="0" applyFill="0" applyBorder="0" applyAlignment="0" applyProtection="0"/>
    <xf numFmtId="9" fontId="9" fillId="0" borderId="0" applyFont="0" applyFill="0" applyBorder="0" applyAlignment="0" applyProtection="0"/>
    <xf numFmtId="171" fontId="9" fillId="0" borderId="0" applyFont="0" applyFill="0" applyBorder="0" applyAlignment="0" applyProtection="0"/>
  </cellStyleXfs>
  <cellXfs count="542">
    <xf numFmtId="0" fontId="0" fillId="0" borderId="0" xfId="0"/>
    <xf numFmtId="0" fontId="0" fillId="2" borderId="0" xfId="0" applyFill="1"/>
    <xf numFmtId="0" fontId="4" fillId="2" borderId="0" xfId="0" applyFont="1" applyFill="1"/>
    <xf numFmtId="0" fontId="1" fillId="2" borderId="0" xfId="0" applyFont="1" applyFill="1" applyAlignment="1">
      <alignment horizontal="left" vertical="center"/>
    </xf>
    <xf numFmtId="0" fontId="0" fillId="2" borderId="0" xfId="0" applyFill="1" applyAlignment="1">
      <alignment vertical="center" wrapText="1"/>
    </xf>
    <xf numFmtId="0" fontId="12" fillId="2" borderId="0" xfId="0" applyFont="1" applyFill="1"/>
    <xf numFmtId="0" fontId="8" fillId="2" borderId="0" xfId="0" applyFont="1" applyFill="1" applyBorder="1" applyAlignment="1">
      <alignment horizontal="left" vertical="top" wrapText="1"/>
    </xf>
    <xf numFmtId="9" fontId="8" fillId="2" borderId="1" xfId="3" applyFont="1" applyFill="1" applyBorder="1" applyAlignment="1">
      <alignment horizontal="left" vertical="top" wrapText="1"/>
    </xf>
    <xf numFmtId="0" fontId="0" fillId="2" borderId="0" xfId="0" applyFont="1" applyFill="1"/>
    <xf numFmtId="0" fontId="0" fillId="2" borderId="0" xfId="0" applyFont="1" applyFill="1" applyBorder="1" applyAlignment="1"/>
    <xf numFmtId="0" fontId="0" fillId="2" borderId="0" xfId="0" applyFont="1" applyFill="1" applyBorder="1" applyAlignment="1">
      <alignment horizontal="center"/>
    </xf>
    <xf numFmtId="0" fontId="0" fillId="2" borderId="0" xfId="0" applyFont="1" applyFill="1" applyBorder="1"/>
    <xf numFmtId="168" fontId="0" fillId="2" borderId="1" xfId="0" applyNumberFormat="1" applyFont="1" applyFill="1" applyBorder="1" applyAlignment="1">
      <alignment horizontal="center"/>
    </xf>
    <xf numFmtId="168" fontId="0" fillId="2" borderId="0" xfId="0" applyNumberFormat="1" applyFill="1"/>
    <xf numFmtId="0" fontId="13" fillId="2" borderId="0" xfId="0" applyFont="1" applyFill="1" applyBorder="1" applyAlignment="1">
      <alignment horizontal="left"/>
    </xf>
    <xf numFmtId="9" fontId="0" fillId="2" borderId="1" xfId="0" applyNumberFormat="1" applyFont="1" applyFill="1" applyBorder="1" applyAlignment="1">
      <alignment horizontal="center"/>
    </xf>
    <xf numFmtId="166" fontId="0" fillId="2" borderId="0" xfId="0" applyNumberFormat="1" applyFill="1"/>
    <xf numFmtId="168" fontId="0" fillId="2" borderId="0" xfId="0" applyNumberFormat="1" applyFill="1" applyBorder="1"/>
    <xf numFmtId="164" fontId="0" fillId="2" borderId="0" xfId="0" applyNumberFormat="1" applyFill="1"/>
    <xf numFmtId="9" fontId="0" fillId="2" borderId="37" xfId="0" applyNumberFormat="1" applyFont="1" applyFill="1" applyBorder="1" applyAlignment="1">
      <alignment horizontal="center"/>
    </xf>
    <xf numFmtId="168" fontId="0" fillId="2" borderId="30" xfId="0" applyNumberFormat="1" applyFont="1" applyFill="1" applyBorder="1" applyAlignment="1">
      <alignment horizontal="center"/>
    </xf>
    <xf numFmtId="168" fontId="0" fillId="2" borderId="31" xfId="0" applyNumberFormat="1" applyFont="1" applyFill="1" applyBorder="1" applyAlignment="1">
      <alignment horizontal="center"/>
    </xf>
    <xf numFmtId="168" fontId="0" fillId="2" borderId="38" xfId="0" applyNumberFormat="1" applyFont="1" applyFill="1" applyBorder="1" applyAlignment="1">
      <alignment horizontal="center"/>
    </xf>
    <xf numFmtId="0" fontId="0" fillId="2" borderId="0" xfId="0" applyFont="1" applyFill="1" applyBorder="1" applyAlignment="1">
      <alignment horizontal="left" vertical="top" wrapText="1"/>
    </xf>
    <xf numFmtId="0" fontId="0" fillId="2" borderId="0" xfId="0" applyFill="1" applyBorder="1"/>
    <xf numFmtId="9" fontId="8" fillId="2" borderId="0" xfId="3" applyFont="1" applyFill="1" applyBorder="1" applyAlignment="1">
      <alignment horizontal="left" vertical="top" wrapText="1"/>
    </xf>
    <xf numFmtId="164" fontId="8" fillId="2" borderId="0" xfId="0" applyNumberFormat="1" applyFont="1" applyFill="1" applyBorder="1" applyAlignment="1">
      <alignment horizontal="left" vertical="top" wrapText="1"/>
    </xf>
    <xf numFmtId="0" fontId="18"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8" fillId="2" borderId="0" xfId="0" applyFont="1" applyFill="1" applyBorder="1" applyAlignment="1">
      <alignment horizontal="left" vertical="top" wrapText="1"/>
    </xf>
    <xf numFmtId="43" fontId="11" fillId="5" borderId="25" xfId="2" applyFont="1" applyFill="1" applyBorder="1" applyAlignment="1">
      <alignment horizontal="left" wrapText="1"/>
    </xf>
    <xf numFmtId="164" fontId="0" fillId="5" borderId="26" xfId="0" applyNumberFormat="1" applyFill="1" applyBorder="1" applyAlignment="1">
      <alignment wrapText="1"/>
    </xf>
    <xf numFmtId="164" fontId="0" fillId="5" borderId="41" xfId="0" applyNumberFormat="1" applyFill="1" applyBorder="1" applyAlignment="1">
      <alignment wrapText="1"/>
    </xf>
    <xf numFmtId="43" fontId="11" fillId="3" borderId="25" xfId="2" applyFont="1" applyFill="1" applyBorder="1" applyAlignment="1">
      <alignment horizontal="left" wrapText="1"/>
    </xf>
    <xf numFmtId="164" fontId="0" fillId="3" borderId="26" xfId="0" applyNumberFormat="1" applyFill="1" applyBorder="1" applyAlignment="1">
      <alignment wrapText="1"/>
    </xf>
    <xf numFmtId="164" fontId="0" fillId="3" borderId="41" xfId="0" applyNumberFormat="1" applyFill="1" applyBorder="1" applyAlignment="1">
      <alignment wrapText="1"/>
    </xf>
    <xf numFmtId="0" fontId="18" fillId="7" borderId="0" xfId="0" applyFont="1" applyFill="1" applyBorder="1" applyAlignment="1">
      <alignment horizontal="center" vertical="center"/>
    </xf>
    <xf numFmtId="0" fontId="0" fillId="7" borderId="0" xfId="0" applyFill="1" applyBorder="1"/>
    <xf numFmtId="168" fontId="0" fillId="7" borderId="0" xfId="0" applyNumberFormat="1" applyFill="1" applyBorder="1"/>
    <xf numFmtId="0" fontId="0" fillId="7" borderId="0" xfId="0" applyFont="1" applyFill="1" applyBorder="1" applyAlignment="1">
      <alignment horizontal="center" vertical="center"/>
    </xf>
    <xf numFmtId="0" fontId="6" fillId="2" borderId="0" xfId="0" applyFont="1" applyFill="1" applyBorder="1" applyAlignment="1">
      <alignment horizontal="left" vertical="top" wrapText="1"/>
    </xf>
    <xf numFmtId="0" fontId="10" fillId="2" borderId="0" xfId="0" applyFont="1" applyFill="1" applyBorder="1" applyAlignment="1">
      <alignment horizontal="center"/>
    </xf>
    <xf numFmtId="0" fontId="13" fillId="2" borderId="0" xfId="0" applyFont="1" applyFill="1" applyBorder="1" applyAlignment="1"/>
    <xf numFmtId="0" fontId="0" fillId="2" borderId="0" xfId="0" applyFill="1" applyAlignment="1"/>
    <xf numFmtId="168" fontId="0" fillId="2" borderId="0" xfId="0" applyNumberFormat="1" applyFont="1" applyFill="1" applyBorder="1" applyAlignment="1">
      <alignment horizontal="center"/>
    </xf>
    <xf numFmtId="9" fontId="0" fillId="2" borderId="0" xfId="0" applyNumberFormat="1" applyFont="1" applyFill="1" applyBorder="1" applyAlignment="1">
      <alignment horizontal="center"/>
    </xf>
    <xf numFmtId="0" fontId="0" fillId="0" borderId="0" xfId="0" applyFill="1"/>
    <xf numFmtId="0" fontId="0" fillId="0" borderId="0" xfId="0" applyFill="1" applyBorder="1"/>
    <xf numFmtId="0" fontId="0" fillId="0" borderId="0" xfId="0" applyFont="1" applyFill="1" applyBorder="1"/>
    <xf numFmtId="0" fontId="0" fillId="9" borderId="0" xfId="0" applyFill="1"/>
    <xf numFmtId="0" fontId="0" fillId="9" borderId="60" xfId="0" applyFill="1" applyBorder="1"/>
    <xf numFmtId="0" fontId="0" fillId="9" borderId="61" xfId="0" applyFill="1" applyBorder="1"/>
    <xf numFmtId="0" fontId="14" fillId="9" borderId="61" xfId="0" applyFont="1" applyFill="1" applyBorder="1" applyAlignment="1">
      <alignment horizontal="center" vertical="center"/>
    </xf>
    <xf numFmtId="0" fontId="15" fillId="9" borderId="61" xfId="0" applyFont="1" applyFill="1" applyBorder="1" applyAlignment="1">
      <alignment horizontal="center" vertical="center"/>
    </xf>
    <xf numFmtId="0" fontId="8" fillId="2" borderId="72" xfId="0" applyFont="1" applyFill="1" applyBorder="1" applyAlignment="1">
      <alignment horizontal="left" vertical="top" wrapText="1"/>
    </xf>
    <xf numFmtId="164" fontId="8" fillId="2" borderId="73" xfId="0" applyNumberFormat="1" applyFont="1" applyFill="1" applyBorder="1" applyAlignment="1">
      <alignment horizontal="left" vertical="top" wrapText="1"/>
    </xf>
    <xf numFmtId="0" fontId="8" fillId="2" borderId="74" xfId="0" applyFont="1" applyFill="1" applyBorder="1" applyAlignment="1">
      <alignment horizontal="left" vertical="top" wrapText="1"/>
    </xf>
    <xf numFmtId="164" fontId="8" fillId="2" borderId="75" xfId="0" applyNumberFormat="1" applyFont="1" applyFill="1" applyBorder="1" applyAlignment="1">
      <alignment horizontal="left" vertical="top" wrapText="1"/>
    </xf>
    <xf numFmtId="0" fontId="8" fillId="2" borderId="76" xfId="0" applyFont="1" applyFill="1" applyBorder="1" applyAlignment="1">
      <alignment horizontal="left" vertical="top" wrapText="1"/>
    </xf>
    <xf numFmtId="9" fontId="8" fillId="2" borderId="77" xfId="3" applyFont="1" applyFill="1" applyBorder="1" applyAlignment="1">
      <alignment horizontal="left" vertical="top" wrapText="1"/>
    </xf>
    <xf numFmtId="164" fontId="8" fillId="2" borderId="78" xfId="0" applyNumberFormat="1" applyFont="1" applyFill="1" applyBorder="1" applyAlignment="1">
      <alignment horizontal="left" vertical="top" wrapText="1"/>
    </xf>
    <xf numFmtId="0" fontId="19" fillId="4" borderId="69" xfId="0" applyFont="1" applyFill="1" applyBorder="1" applyAlignment="1">
      <alignment horizontal="left" vertical="top" wrapText="1"/>
    </xf>
    <xf numFmtId="0" fontId="19" fillId="4" borderId="70" xfId="0" applyFont="1" applyFill="1" applyBorder="1" applyAlignment="1">
      <alignment horizontal="left" vertical="top" wrapText="1"/>
    </xf>
    <xf numFmtId="0" fontId="19" fillId="4" borderId="71" xfId="0" applyFont="1" applyFill="1" applyBorder="1" applyAlignment="1">
      <alignment horizontal="left" vertical="top" wrapText="1"/>
    </xf>
    <xf numFmtId="0" fontId="11" fillId="9" borderId="79" xfId="0" applyFont="1" applyFill="1" applyBorder="1" applyAlignment="1">
      <alignment horizontal="center" vertical="center" wrapText="1"/>
    </xf>
    <xf numFmtId="0" fontId="11" fillId="9" borderId="80" xfId="0" applyFont="1" applyFill="1" applyBorder="1" applyAlignment="1">
      <alignment horizontal="center" vertical="center" wrapText="1"/>
    </xf>
    <xf numFmtId="0" fontId="11" fillId="9" borderId="81" xfId="0" applyFont="1" applyFill="1" applyBorder="1" applyAlignment="1">
      <alignment horizontal="center" vertical="center" wrapText="1"/>
    </xf>
    <xf numFmtId="166" fontId="6" fillId="2" borderId="76" xfId="2" applyNumberFormat="1" applyFont="1" applyFill="1" applyBorder="1" applyAlignment="1">
      <alignment horizontal="left" vertical="top" wrapText="1"/>
    </xf>
    <xf numFmtId="166" fontId="6" fillId="2" borderId="77" xfId="2" applyNumberFormat="1" applyFont="1" applyFill="1" applyBorder="1" applyAlignment="1">
      <alignment horizontal="left" vertical="top" wrapText="1"/>
    </xf>
    <xf numFmtId="164" fontId="19" fillId="9" borderId="78" xfId="6" applyFont="1" applyFill="1" applyBorder="1" applyAlignment="1">
      <alignment horizontal="left" vertical="top" wrapText="1"/>
    </xf>
    <xf numFmtId="0" fontId="11" fillId="4" borderId="86" xfId="0" applyFont="1" applyFill="1" applyBorder="1" applyAlignment="1">
      <alignment horizontal="center"/>
    </xf>
    <xf numFmtId="0" fontId="11" fillId="4" borderId="59" xfId="0" applyFont="1" applyFill="1" applyBorder="1" applyAlignment="1">
      <alignment horizontal="center"/>
    </xf>
    <xf numFmtId="0" fontId="14" fillId="9" borderId="0" xfId="0" applyFont="1" applyFill="1" applyAlignment="1">
      <alignment vertical="center"/>
    </xf>
    <xf numFmtId="0" fontId="5" fillId="9" borderId="0" xfId="0" applyFont="1" applyFill="1" applyAlignment="1">
      <alignment vertical="center"/>
    </xf>
    <xf numFmtId="0" fontId="10" fillId="9" borderId="28" xfId="0" applyFont="1" applyFill="1" applyBorder="1" applyAlignment="1">
      <alignment horizontal="center"/>
    </xf>
    <xf numFmtId="0" fontId="10" fillId="9" borderId="1" xfId="0" applyFont="1" applyFill="1" applyBorder="1" applyAlignment="1">
      <alignment horizontal="center"/>
    </xf>
    <xf numFmtId="0" fontId="10" fillId="9" borderId="37" xfId="0" applyFont="1" applyFill="1" applyBorder="1" applyAlignment="1">
      <alignment horizontal="center"/>
    </xf>
    <xf numFmtId="166" fontId="0" fillId="6" borderId="54" xfId="2" applyNumberFormat="1" applyFont="1" applyFill="1" applyBorder="1" applyAlignment="1">
      <alignment horizontal="center" vertical="center"/>
    </xf>
    <xf numFmtId="166" fontId="0" fillId="3" borderId="54" xfId="2" applyNumberFormat="1" applyFont="1" applyFill="1" applyBorder="1" applyAlignment="1">
      <alignment horizontal="center" vertical="center"/>
    </xf>
    <xf numFmtId="0" fontId="8" fillId="2" borderId="0" xfId="0" applyFont="1" applyFill="1" applyBorder="1" applyAlignment="1">
      <alignment vertical="top" wrapText="1"/>
    </xf>
    <xf numFmtId="0" fontId="10" fillId="4" borderId="57" xfId="0" applyFont="1" applyFill="1" applyBorder="1" applyAlignment="1">
      <alignment horizontal="center" vertical="center" wrapText="1"/>
    </xf>
    <xf numFmtId="0" fontId="10" fillId="4" borderId="29" xfId="0" applyFont="1" applyFill="1" applyBorder="1" applyAlignment="1">
      <alignment horizontal="center" vertical="center" wrapText="1"/>
    </xf>
    <xf numFmtId="164" fontId="10" fillId="2" borderId="18" xfId="0" applyNumberFormat="1" applyFont="1" applyFill="1" applyBorder="1"/>
    <xf numFmtId="166" fontId="0" fillId="9" borderId="15" xfId="0" applyNumberFormat="1" applyFill="1" applyBorder="1"/>
    <xf numFmtId="0" fontId="10" fillId="0" borderId="0" xfId="0" applyFont="1" applyFill="1" applyBorder="1" applyAlignment="1">
      <alignment vertical="center"/>
    </xf>
    <xf numFmtId="0" fontId="10" fillId="0" borderId="0" xfId="0" applyFont="1" applyFill="1" applyBorder="1" applyAlignment="1">
      <alignment horizontal="center" vertical="center"/>
    </xf>
    <xf numFmtId="0" fontId="0" fillId="0" borderId="0" xfId="0" applyFont="1" applyFill="1" applyBorder="1" applyAlignment="1">
      <alignment vertical="center"/>
    </xf>
    <xf numFmtId="168" fontId="0" fillId="0" borderId="0" xfId="0" applyNumberFormat="1" applyFill="1" applyBorder="1"/>
    <xf numFmtId="166" fontId="0" fillId="5" borderId="39" xfId="2" applyNumberFormat="1" applyFont="1" applyFill="1" applyBorder="1" applyAlignment="1">
      <alignment vertical="center"/>
    </xf>
    <xf numFmtId="164" fontId="0" fillId="5" borderId="47" xfId="6" applyFont="1" applyFill="1" applyBorder="1" applyAlignment="1">
      <alignment vertical="center"/>
    </xf>
    <xf numFmtId="164" fontId="0" fillId="6" borderId="47" xfId="6" applyFont="1" applyFill="1" applyBorder="1" applyAlignment="1">
      <alignment vertical="center"/>
    </xf>
    <xf numFmtId="164" fontId="0" fillId="3" borderId="47" xfId="6" applyFont="1" applyFill="1" applyBorder="1" applyAlignment="1">
      <alignment vertical="center"/>
    </xf>
    <xf numFmtId="43" fontId="8" fillId="5" borderId="54" xfId="2" applyFont="1" applyFill="1" applyBorder="1" applyAlignment="1">
      <alignment vertical="center"/>
    </xf>
    <xf numFmtId="43" fontId="8" fillId="6" borderId="54" xfId="2" applyFont="1" applyFill="1" applyBorder="1" applyAlignment="1">
      <alignment vertical="center"/>
    </xf>
    <xf numFmtId="43" fontId="8" fillId="3" borderId="54" xfId="2" applyFont="1" applyFill="1" applyBorder="1" applyAlignment="1">
      <alignment vertical="center"/>
    </xf>
    <xf numFmtId="0" fontId="0" fillId="2" borderId="0" xfId="0" applyFont="1" applyFill="1" applyBorder="1" applyAlignment="1">
      <alignment horizontal="center" vertical="center"/>
    </xf>
    <xf numFmtId="0" fontId="25" fillId="0" borderId="0" xfId="0" applyFont="1" applyFill="1" applyBorder="1" applyAlignment="1">
      <alignment horizontal="center" vertical="center"/>
    </xf>
    <xf numFmtId="0" fontId="25" fillId="0" borderId="48" xfId="0" applyFont="1" applyFill="1" applyBorder="1" applyAlignment="1">
      <alignment horizontal="center" vertical="center"/>
    </xf>
    <xf numFmtId="0" fontId="25" fillId="0" borderId="50" xfId="0" applyFont="1" applyFill="1" applyBorder="1" applyAlignment="1">
      <alignment horizontal="center" vertical="center"/>
    </xf>
    <xf numFmtId="0" fontId="25" fillId="0" borderId="35" xfId="0" applyFont="1" applyFill="1" applyBorder="1" applyAlignment="1">
      <alignment horizontal="center" vertical="center"/>
    </xf>
    <xf numFmtId="0" fontId="25" fillId="0" borderId="44" xfId="0" applyFont="1" applyFill="1" applyBorder="1" applyAlignment="1">
      <alignment horizontal="center" vertical="center"/>
    </xf>
    <xf numFmtId="0" fontId="18" fillId="0" borderId="0" xfId="0" applyFont="1" applyFill="1" applyBorder="1" applyAlignment="1"/>
    <xf numFmtId="0" fontId="26" fillId="4" borderId="21" xfId="7" applyFont="1" applyFill="1" applyBorder="1" applyAlignment="1"/>
    <xf numFmtId="0" fontId="26" fillId="4" borderId="24" xfId="7" applyFont="1" applyFill="1" applyBorder="1" applyAlignment="1"/>
    <xf numFmtId="0" fontId="29" fillId="4" borderId="45" xfId="7" applyFont="1" applyFill="1" applyBorder="1" applyAlignment="1"/>
    <xf numFmtId="0" fontId="18" fillId="9" borderId="45" xfId="0" applyFont="1" applyFill="1" applyBorder="1" applyAlignment="1">
      <alignment vertical="center"/>
    </xf>
    <xf numFmtId="172" fontId="18" fillId="0" borderId="45" xfId="0" applyNumberFormat="1" applyFont="1" applyFill="1" applyBorder="1" applyAlignment="1">
      <alignment vertical="center"/>
    </xf>
    <xf numFmtId="0" fontId="25" fillId="0" borderId="35" xfId="0" applyNumberFormat="1" applyFont="1" applyFill="1" applyBorder="1" applyAlignment="1">
      <alignment horizontal="center" wrapText="1"/>
    </xf>
    <xf numFmtId="0" fontId="25" fillId="0" borderId="44" xfId="0" applyNumberFormat="1" applyFont="1" applyFill="1" applyBorder="1" applyAlignment="1">
      <alignment horizontal="center" wrapText="1"/>
    </xf>
    <xf numFmtId="173" fontId="25" fillId="0" borderId="42" xfId="0" applyNumberFormat="1" applyFont="1" applyFill="1" applyBorder="1" applyAlignment="1">
      <alignment horizontal="center" vertical="center"/>
    </xf>
    <xf numFmtId="173" fontId="25" fillId="0" borderId="42" xfId="0" applyNumberFormat="1" applyFont="1" applyFill="1" applyBorder="1" applyAlignment="1">
      <alignment horizontal="center" wrapText="1"/>
    </xf>
    <xf numFmtId="173" fontId="25" fillId="0" borderId="49" xfId="0" applyNumberFormat="1" applyFont="1" applyFill="1" applyBorder="1" applyAlignment="1">
      <alignment horizontal="center" vertical="center"/>
    </xf>
    <xf numFmtId="166" fontId="0" fillId="6" borderId="45" xfId="2" applyNumberFormat="1" applyFont="1" applyFill="1" applyBorder="1" applyAlignment="1">
      <alignment vertical="center"/>
    </xf>
    <xf numFmtId="166" fontId="0" fillId="3" borderId="45" xfId="2" applyNumberFormat="1" applyFont="1" applyFill="1" applyBorder="1" applyAlignment="1">
      <alignment vertical="center"/>
    </xf>
    <xf numFmtId="166" fontId="0" fillId="5" borderId="45" xfId="2" applyNumberFormat="1" applyFont="1" applyFill="1" applyBorder="1" applyAlignment="1">
      <alignment vertical="center"/>
    </xf>
    <xf numFmtId="0" fontId="10" fillId="4" borderId="24" xfId="0" applyFont="1" applyFill="1" applyBorder="1" applyAlignment="1">
      <alignment horizontal="center" vertical="center" wrapText="1"/>
    </xf>
    <xf numFmtId="164" fontId="0" fillId="5" borderId="0" xfId="6" applyFont="1" applyFill="1" applyBorder="1" applyAlignment="1">
      <alignment vertical="center"/>
    </xf>
    <xf numFmtId="43" fontId="20" fillId="4" borderId="90" xfId="2" applyFont="1" applyFill="1" applyBorder="1" applyAlignment="1">
      <alignment horizontal="center" vertical="center"/>
    </xf>
    <xf numFmtId="164" fontId="0" fillId="6" borderId="8" xfId="6" applyFont="1" applyFill="1" applyBorder="1" applyAlignment="1">
      <alignment horizontal="center" vertical="center"/>
    </xf>
    <xf numFmtId="0" fontId="22" fillId="2" borderId="0" xfId="0" applyFont="1" applyFill="1" applyBorder="1" applyAlignment="1">
      <alignment horizontal="center" vertical="top" wrapText="1"/>
    </xf>
    <xf numFmtId="173" fontId="25" fillId="0" borderId="0" xfId="0" applyNumberFormat="1" applyFont="1" applyFill="1" applyBorder="1" applyAlignment="1">
      <alignment horizontal="center" vertical="center"/>
    </xf>
    <xf numFmtId="166" fontId="10" fillId="7" borderId="36" xfId="0" applyNumberFormat="1" applyFont="1" applyFill="1" applyBorder="1"/>
    <xf numFmtId="164" fontId="10" fillId="2" borderId="33" xfId="6" applyFont="1" applyFill="1" applyBorder="1"/>
    <xf numFmtId="166" fontId="0" fillId="5" borderId="26" xfId="0" applyNumberFormat="1" applyFill="1" applyBorder="1" applyAlignment="1">
      <alignment vertical="center"/>
    </xf>
    <xf numFmtId="164" fontId="0" fillId="3" borderId="18" xfId="6" applyFont="1" applyFill="1" applyBorder="1" applyAlignment="1">
      <alignment vertical="center"/>
    </xf>
    <xf numFmtId="1" fontId="0" fillId="5" borderId="20" xfId="0" applyNumberFormat="1" applyFill="1" applyBorder="1" applyAlignment="1">
      <alignment vertical="center"/>
    </xf>
    <xf numFmtId="166" fontId="0" fillId="6" borderId="1" xfId="0" applyNumberFormat="1" applyFill="1" applyBorder="1" applyAlignment="1">
      <alignment vertical="center"/>
    </xf>
    <xf numFmtId="166" fontId="0" fillId="5" borderId="41" xfId="0" applyNumberFormat="1" applyFill="1" applyBorder="1" applyAlignment="1">
      <alignment vertical="center"/>
    </xf>
    <xf numFmtId="166" fontId="0" fillId="6" borderId="37" xfId="0" applyNumberFormat="1" applyFill="1" applyBorder="1" applyAlignment="1">
      <alignment vertical="center"/>
    </xf>
    <xf numFmtId="166" fontId="0" fillId="3" borderId="38" xfId="0" applyNumberFormat="1" applyFill="1" applyBorder="1" applyAlignment="1">
      <alignment vertical="center"/>
    </xf>
    <xf numFmtId="1" fontId="0" fillId="5" borderId="20" xfId="6" applyNumberFormat="1" applyFont="1" applyFill="1" applyBorder="1" applyAlignment="1">
      <alignment vertical="center"/>
    </xf>
    <xf numFmtId="174" fontId="0" fillId="5" borderId="25" xfId="6" applyNumberFormat="1" applyFont="1" applyFill="1" applyBorder="1" applyAlignment="1">
      <alignment vertical="center"/>
    </xf>
    <xf numFmtId="164" fontId="0" fillId="5" borderId="41" xfId="6" applyFont="1" applyFill="1" applyBorder="1" applyAlignment="1">
      <alignment vertical="center"/>
    </xf>
    <xf numFmtId="164" fontId="0" fillId="6" borderId="37" xfId="6" applyFont="1" applyFill="1" applyBorder="1" applyAlignment="1">
      <alignment vertical="center"/>
    </xf>
    <xf numFmtId="164" fontId="0" fillId="3" borderId="38" xfId="6" applyFont="1" applyFill="1" applyBorder="1" applyAlignment="1">
      <alignment vertical="center"/>
    </xf>
    <xf numFmtId="174" fontId="0" fillId="5" borderId="20" xfId="6" applyNumberFormat="1" applyFont="1" applyFill="1" applyBorder="1" applyAlignment="1">
      <alignment vertical="center"/>
    </xf>
    <xf numFmtId="164" fontId="0" fillId="5" borderId="53" xfId="6" applyFont="1" applyFill="1" applyBorder="1" applyAlignment="1">
      <alignment vertical="center"/>
    </xf>
    <xf numFmtId="164" fontId="0" fillId="6" borderId="91" xfId="6" applyFont="1" applyFill="1" applyBorder="1" applyAlignment="1">
      <alignment horizontal="center" vertical="center"/>
    </xf>
    <xf numFmtId="164" fontId="0" fillId="3" borderId="91" xfId="6" applyFont="1" applyFill="1" applyBorder="1" applyAlignment="1">
      <alignment horizontal="center" vertical="center"/>
    </xf>
    <xf numFmtId="174" fontId="0" fillId="6" borderId="28" xfId="6" applyNumberFormat="1" applyFont="1" applyFill="1" applyBorder="1" applyAlignment="1">
      <alignment vertical="center"/>
    </xf>
    <xf numFmtId="174" fontId="0" fillId="6" borderId="2" xfId="6" applyNumberFormat="1" applyFont="1" applyFill="1" applyBorder="1" applyAlignment="1">
      <alignment vertical="center"/>
    </xf>
    <xf numFmtId="1" fontId="0" fillId="6" borderId="2" xfId="6" applyNumberFormat="1" applyFont="1" applyFill="1" applyBorder="1" applyAlignment="1">
      <alignment vertical="center"/>
    </xf>
    <xf numFmtId="1" fontId="0" fillId="6" borderId="2" xfId="0" applyNumberFormat="1" applyFill="1" applyBorder="1" applyAlignment="1">
      <alignment vertical="center"/>
    </xf>
    <xf numFmtId="174" fontId="0" fillId="3" borderId="30" xfId="6" applyNumberFormat="1" applyFont="1" applyFill="1" applyBorder="1" applyAlignment="1">
      <alignment vertical="center"/>
    </xf>
    <xf numFmtId="166" fontId="0" fillId="3" borderId="31" xfId="0" applyNumberFormat="1" applyFill="1" applyBorder="1" applyAlignment="1">
      <alignment vertical="center"/>
    </xf>
    <xf numFmtId="174" fontId="0" fillId="3" borderId="46" xfId="6" applyNumberFormat="1" applyFont="1" applyFill="1" applyBorder="1" applyAlignment="1">
      <alignment vertical="center"/>
    </xf>
    <xf numFmtId="1" fontId="0" fillId="3" borderId="46" xfId="6" applyNumberFormat="1" applyFont="1" applyFill="1" applyBorder="1" applyAlignment="1">
      <alignment vertical="center"/>
    </xf>
    <xf numFmtId="1" fontId="0" fillId="3" borderId="46" xfId="0" applyNumberFormat="1" applyFill="1" applyBorder="1" applyAlignment="1">
      <alignment vertical="center"/>
    </xf>
    <xf numFmtId="164" fontId="10" fillId="7" borderId="10" xfId="0" applyNumberFormat="1" applyFont="1" applyFill="1" applyBorder="1"/>
    <xf numFmtId="164" fontId="10" fillId="7" borderId="10" xfId="6" applyFont="1" applyFill="1" applyBorder="1"/>
    <xf numFmtId="0" fontId="10" fillId="2" borderId="0" xfId="0" applyFont="1" applyFill="1" applyBorder="1" applyAlignment="1">
      <alignment horizontal="center" vertical="center"/>
    </xf>
    <xf numFmtId="0" fontId="18" fillId="2" borderId="0" xfId="0" applyFont="1" applyFill="1" applyBorder="1" applyAlignment="1"/>
    <xf numFmtId="0" fontId="18" fillId="2" borderId="0" xfId="0" applyFont="1" applyFill="1" applyBorder="1" applyAlignment="1">
      <alignment horizontal="left"/>
    </xf>
    <xf numFmtId="174" fontId="0" fillId="6" borderId="25" xfId="6" applyNumberFormat="1" applyFont="1" applyFill="1" applyBorder="1" applyAlignment="1">
      <alignment vertical="center"/>
    </xf>
    <xf numFmtId="166" fontId="0" fillId="6" borderId="26" xfId="0" applyNumberFormat="1" applyFill="1" applyBorder="1" applyAlignment="1">
      <alignment vertical="center"/>
    </xf>
    <xf numFmtId="174" fontId="0" fillId="3" borderId="25" xfId="6" applyNumberFormat="1" applyFont="1" applyFill="1" applyBorder="1" applyAlignment="1">
      <alignment vertical="center"/>
    </xf>
    <xf numFmtId="166" fontId="0" fillId="3" borderId="26" xfId="0" applyNumberFormat="1" applyFill="1" applyBorder="1" applyAlignment="1">
      <alignment vertical="center"/>
    </xf>
    <xf numFmtId="0" fontId="10" fillId="2" borderId="0" xfId="0" applyFont="1" applyFill="1" applyBorder="1" applyAlignment="1">
      <alignment horizontal="center" vertical="center"/>
    </xf>
    <xf numFmtId="0" fontId="0" fillId="2" borderId="0" xfId="0" applyFont="1" applyFill="1" applyBorder="1" applyAlignment="1">
      <alignment horizontal="center" vertical="center"/>
    </xf>
    <xf numFmtId="43" fontId="11" fillId="6" borderId="25" xfId="2" applyFont="1" applyFill="1" applyBorder="1" applyAlignment="1">
      <alignment horizontal="left" wrapText="1"/>
    </xf>
    <xf numFmtId="164" fontId="0" fillId="6" borderId="26" xfId="0" applyNumberFormat="1" applyFill="1" applyBorder="1" applyAlignment="1">
      <alignment wrapText="1"/>
    </xf>
    <xf numFmtId="164" fontId="0" fillId="6" borderId="41" xfId="0" applyNumberFormat="1" applyFill="1" applyBorder="1" applyAlignment="1">
      <alignment wrapText="1"/>
    </xf>
    <xf numFmtId="43" fontId="11" fillId="4" borderId="39" xfId="2" applyFont="1" applyFill="1" applyBorder="1" applyAlignment="1">
      <alignment horizontal="center" wrapText="1"/>
    </xf>
    <xf numFmtId="43" fontId="20" fillId="4" borderId="23" xfId="2" applyFont="1" applyFill="1" applyBorder="1" applyAlignment="1">
      <alignment horizontal="center" vertical="center" wrapText="1"/>
    </xf>
    <xf numFmtId="43" fontId="20" fillId="4" borderId="40" xfId="2" applyFont="1" applyFill="1" applyBorder="1" applyAlignment="1">
      <alignment horizontal="center" vertical="center" wrapText="1"/>
    </xf>
    <xf numFmtId="0" fontId="10" fillId="4" borderId="30" xfId="0" applyFont="1" applyFill="1" applyBorder="1" applyAlignment="1">
      <alignment wrapText="1"/>
    </xf>
    <xf numFmtId="164" fontId="10" fillId="4" borderId="31" xfId="0" applyNumberFormat="1" applyFont="1" applyFill="1" applyBorder="1" applyAlignment="1">
      <alignment wrapText="1"/>
    </xf>
    <xf numFmtId="164" fontId="10" fillId="4" borderId="38" xfId="0" applyNumberFormat="1" applyFont="1" applyFill="1" applyBorder="1" applyAlignment="1">
      <alignment wrapText="1"/>
    </xf>
    <xf numFmtId="0" fontId="10" fillId="4" borderId="1" xfId="0" applyFont="1" applyFill="1" applyBorder="1" applyAlignment="1">
      <alignment horizontal="center"/>
    </xf>
    <xf numFmtId="174" fontId="0" fillId="6" borderId="20" xfId="6" applyNumberFormat="1" applyFont="1" applyFill="1" applyBorder="1" applyAlignment="1">
      <alignment vertical="center"/>
    </xf>
    <xf numFmtId="1" fontId="0" fillId="6" borderId="20" xfId="6" applyNumberFormat="1" applyFont="1" applyFill="1" applyBorder="1" applyAlignment="1">
      <alignment vertical="center"/>
    </xf>
    <xf numFmtId="1" fontId="0" fillId="6" borderId="20" xfId="0" applyNumberFormat="1" applyFill="1" applyBorder="1" applyAlignment="1">
      <alignment vertical="center"/>
    </xf>
    <xf numFmtId="174" fontId="0" fillId="3" borderId="20" xfId="6" applyNumberFormat="1" applyFont="1" applyFill="1" applyBorder="1" applyAlignment="1">
      <alignment vertical="center"/>
    </xf>
    <xf numFmtId="1" fontId="0" fillId="3" borderId="20" xfId="6" applyNumberFormat="1" applyFont="1" applyFill="1" applyBorder="1" applyAlignment="1">
      <alignment vertical="center"/>
    </xf>
    <xf numFmtId="1" fontId="0" fillId="3" borderId="20" xfId="0" applyNumberFormat="1" applyFill="1" applyBorder="1" applyAlignment="1">
      <alignment vertical="center"/>
    </xf>
    <xf numFmtId="174" fontId="0" fillId="5" borderId="51" xfId="6" applyNumberFormat="1" applyFont="1" applyFill="1" applyBorder="1" applyAlignment="1">
      <alignment vertical="center"/>
    </xf>
    <xf numFmtId="166" fontId="0" fillId="5" borderId="3" xfId="0" applyNumberFormat="1" applyFill="1" applyBorder="1" applyAlignment="1">
      <alignment vertical="center"/>
    </xf>
    <xf numFmtId="174" fontId="0" fillId="5" borderId="56" xfId="6" applyNumberFormat="1" applyFont="1" applyFill="1" applyBorder="1" applyAlignment="1">
      <alignment vertical="center"/>
    </xf>
    <xf numFmtId="0" fontId="10" fillId="0" borderId="0" xfId="0" applyFont="1" applyFill="1" applyBorder="1" applyAlignment="1">
      <alignment horizontal="center" vertical="center"/>
    </xf>
    <xf numFmtId="172" fontId="18" fillId="0" borderId="0" xfId="0" applyNumberFormat="1" applyFont="1" applyFill="1" applyBorder="1" applyAlignment="1">
      <alignment vertical="center"/>
    </xf>
    <xf numFmtId="0" fontId="18" fillId="2" borderId="0" xfId="0" applyFont="1" applyFill="1" applyBorder="1" applyAlignment="1">
      <alignment vertical="center"/>
    </xf>
    <xf numFmtId="0" fontId="19" fillId="2" borderId="0" xfId="0" applyFont="1" applyFill="1" applyBorder="1" applyAlignment="1">
      <alignment vertical="top" wrapText="1"/>
    </xf>
    <xf numFmtId="0" fontId="19" fillId="2" borderId="0" xfId="0" applyFont="1" applyFill="1" applyBorder="1" applyAlignment="1">
      <alignment vertical="top"/>
    </xf>
    <xf numFmtId="0" fontId="7" fillId="2" borderId="0" xfId="0" applyFont="1" applyFill="1" applyBorder="1" applyAlignment="1">
      <alignment vertical="center"/>
    </xf>
    <xf numFmtId="0" fontId="7" fillId="2" borderId="0" xfId="0" applyFont="1" applyFill="1" applyBorder="1" applyAlignment="1"/>
    <xf numFmtId="0" fontId="10" fillId="2" borderId="0" xfId="0" applyFont="1" applyFill="1" applyBorder="1" applyAlignment="1">
      <alignment vertical="center"/>
    </xf>
    <xf numFmtId="0" fontId="0" fillId="2" borderId="0" xfId="0" applyFill="1" applyBorder="1" applyAlignment="1">
      <alignment horizontal="left" wrapText="1"/>
    </xf>
    <xf numFmtId="0" fontId="0" fillId="2" borderId="0" xfId="0" applyFont="1" applyFill="1" applyBorder="1" applyAlignment="1">
      <alignment vertical="center"/>
    </xf>
    <xf numFmtId="168" fontId="0" fillId="2" borderId="0" xfId="0" applyNumberFormat="1" applyFill="1" applyBorder="1" applyAlignment="1">
      <alignment horizontal="left" wrapText="1"/>
    </xf>
    <xf numFmtId="0" fontId="25" fillId="2" borderId="0" xfId="0" applyFont="1" applyFill="1" applyBorder="1" applyAlignment="1">
      <alignment horizontal="center" vertical="center"/>
    </xf>
    <xf numFmtId="173" fontId="25" fillId="2" borderId="0" xfId="0" applyNumberFormat="1" applyFont="1" applyFill="1" applyBorder="1" applyAlignment="1">
      <alignment horizontal="center" vertical="center"/>
    </xf>
    <xf numFmtId="0" fontId="0" fillId="10" borderId="0" xfId="0" applyFill="1"/>
    <xf numFmtId="0" fontId="14" fillId="10" borderId="0" xfId="0" applyFont="1" applyFill="1" applyAlignment="1">
      <alignment vertical="center"/>
    </xf>
    <xf numFmtId="0" fontId="5" fillId="10" borderId="0" xfId="0" applyFont="1" applyFill="1" applyAlignment="1">
      <alignment vertical="center"/>
    </xf>
    <xf numFmtId="3" fontId="0" fillId="2" borderId="0" xfId="0" applyNumberFormat="1" applyFill="1"/>
    <xf numFmtId="0" fontId="26" fillId="0" borderId="1" xfId="0" applyFont="1" applyBorder="1"/>
    <xf numFmtId="0" fontId="26" fillId="11" borderId="1" xfId="0" applyFont="1" applyFill="1" applyBorder="1"/>
    <xf numFmtId="0" fontId="26" fillId="12" borderId="20" xfId="0" applyFont="1" applyFill="1" applyBorder="1" applyAlignment="1">
      <alignment horizontal="center" vertical="center"/>
    </xf>
    <xf numFmtId="0" fontId="26" fillId="12" borderId="3" xfId="0" applyFont="1" applyFill="1" applyBorder="1" applyAlignment="1">
      <alignment horizontal="center" vertical="center"/>
    </xf>
    <xf numFmtId="0" fontId="26" fillId="12" borderId="23" xfId="0" applyFont="1" applyFill="1" applyBorder="1" applyAlignment="1">
      <alignment horizontal="center" vertical="center"/>
    </xf>
    <xf numFmtId="175" fontId="0" fillId="0" borderId="2" xfId="0" applyNumberFormat="1" applyBorder="1" applyAlignment="1">
      <alignment horizontal="center" vertical="center"/>
    </xf>
    <xf numFmtId="175" fontId="0" fillId="2" borderId="52" xfId="0" applyNumberFormat="1" applyFill="1" applyBorder="1" applyAlignment="1">
      <alignment horizontal="center" vertical="center"/>
    </xf>
    <xf numFmtId="175" fontId="0" fillId="2" borderId="23" xfId="0" applyNumberFormat="1" applyFill="1" applyBorder="1" applyAlignment="1">
      <alignment horizontal="center" vertical="center"/>
    </xf>
    <xf numFmtId="175" fontId="0" fillId="11" borderId="22" xfId="0" applyNumberFormat="1" applyFill="1" applyBorder="1"/>
    <xf numFmtId="0" fontId="10" fillId="4" borderId="28" xfId="0" applyFont="1" applyFill="1" applyBorder="1" applyAlignment="1">
      <alignment horizontal="center"/>
    </xf>
    <xf numFmtId="0" fontId="10" fillId="4" borderId="37" xfId="0" applyFont="1" applyFill="1" applyBorder="1" applyAlignment="1">
      <alignment horizontal="center"/>
    </xf>
    <xf numFmtId="0" fontId="30" fillId="0" borderId="0" xfId="0" applyFont="1"/>
    <xf numFmtId="0" fontId="11" fillId="0" borderId="1" xfId="0" applyFont="1" applyBorder="1"/>
    <xf numFmtId="0" fontId="11" fillId="11" borderId="1" xfId="0" applyFont="1" applyFill="1" applyBorder="1"/>
    <xf numFmtId="175" fontId="8" fillId="0" borderId="2" xfId="0" applyNumberFormat="1" applyFont="1" applyBorder="1" applyAlignment="1">
      <alignment horizontal="center" vertical="center"/>
    </xf>
    <xf numFmtId="175" fontId="8" fillId="0" borderId="28" xfId="0" applyNumberFormat="1" applyFont="1" applyBorder="1" applyAlignment="1">
      <alignment horizontal="center" vertical="center"/>
    </xf>
    <xf numFmtId="175" fontId="8" fillId="2" borderId="52" xfId="0" applyNumberFormat="1" applyFont="1" applyFill="1" applyBorder="1" applyAlignment="1">
      <alignment horizontal="center" vertical="center"/>
    </xf>
    <xf numFmtId="175" fontId="8" fillId="2" borderId="23" xfId="0" applyNumberFormat="1" applyFont="1" applyFill="1" applyBorder="1" applyAlignment="1">
      <alignment horizontal="center" vertical="center"/>
    </xf>
    <xf numFmtId="175" fontId="8" fillId="0" borderId="57" xfId="0" applyNumberFormat="1" applyFont="1" applyBorder="1" applyAlignment="1">
      <alignment horizontal="center" vertical="center"/>
    </xf>
    <xf numFmtId="175" fontId="8" fillId="2" borderId="3" xfId="0" applyNumberFormat="1" applyFont="1" applyFill="1" applyBorder="1" applyAlignment="1">
      <alignment horizontal="center" vertical="center"/>
    </xf>
    <xf numFmtId="175" fontId="8" fillId="11" borderId="22" xfId="0" applyNumberFormat="1" applyFont="1" applyFill="1" applyBorder="1"/>
    <xf numFmtId="0" fontId="11" fillId="11" borderId="3" xfId="0" applyFont="1" applyFill="1" applyBorder="1"/>
    <xf numFmtId="175" fontId="8" fillId="0" borderId="42" xfId="0" applyNumberFormat="1" applyFont="1" applyBorder="1" applyAlignment="1">
      <alignment horizontal="center" vertical="center"/>
    </xf>
    <xf numFmtId="175" fontId="8" fillId="0" borderId="1" xfId="0" applyNumberFormat="1" applyFont="1" applyBorder="1" applyAlignment="1">
      <alignment horizontal="center" vertical="center"/>
    </xf>
    <xf numFmtId="175" fontId="8" fillId="0" borderId="2" xfId="0" applyNumberFormat="1" applyFont="1" applyFill="1" applyBorder="1" applyAlignment="1">
      <alignment horizontal="center" vertical="center"/>
    </xf>
    <xf numFmtId="0" fontId="11" fillId="9" borderId="20" xfId="0" applyFont="1" applyFill="1" applyBorder="1" applyAlignment="1">
      <alignment horizontal="center" vertical="center"/>
    </xf>
    <xf numFmtId="0" fontId="11" fillId="9" borderId="3" xfId="0" applyFont="1" applyFill="1" applyBorder="1" applyAlignment="1">
      <alignment horizontal="center" vertical="center"/>
    </xf>
    <xf numFmtId="0" fontId="11" fillId="9" borderId="23" xfId="0" applyFont="1" applyFill="1" applyBorder="1" applyAlignment="1">
      <alignment horizontal="center" vertical="center"/>
    </xf>
    <xf numFmtId="0" fontId="11" fillId="9" borderId="56" xfId="0" applyFont="1" applyFill="1" applyBorder="1" applyAlignment="1">
      <alignment horizontal="center" vertical="center"/>
    </xf>
    <xf numFmtId="0" fontId="11" fillId="10" borderId="1" xfId="0" applyFont="1" applyFill="1" applyBorder="1"/>
    <xf numFmtId="175" fontId="11" fillId="10" borderId="56" xfId="0" applyNumberFormat="1" applyFont="1" applyFill="1" applyBorder="1"/>
    <xf numFmtId="0" fontId="26" fillId="9" borderId="1" xfId="0" applyFont="1" applyFill="1" applyBorder="1"/>
    <xf numFmtId="175" fontId="26" fillId="9" borderId="56" xfId="0" applyNumberFormat="1" applyFont="1" applyFill="1" applyBorder="1"/>
    <xf numFmtId="0" fontId="22" fillId="2" borderId="0" xfId="0" applyFont="1" applyFill="1" applyBorder="1" applyAlignment="1">
      <alignment vertical="top" wrapText="1"/>
    </xf>
    <xf numFmtId="0" fontId="6" fillId="2" borderId="0" xfId="1" applyFont="1" applyFill="1" applyBorder="1" applyAlignment="1">
      <alignment horizontal="center" vertical="center"/>
    </xf>
    <xf numFmtId="0" fontId="6" fillId="9" borderId="4" xfId="1" applyFont="1" applyFill="1" applyBorder="1" applyAlignment="1">
      <alignment horizontal="center" vertical="center"/>
    </xf>
    <xf numFmtId="0" fontId="6" fillId="9" borderId="5" xfId="1" applyFont="1" applyFill="1" applyBorder="1" applyAlignment="1">
      <alignment horizontal="center" vertical="center"/>
    </xf>
    <xf numFmtId="0" fontId="6" fillId="9" borderId="6" xfId="1" applyFont="1" applyFill="1" applyBorder="1" applyAlignment="1">
      <alignment horizontal="center" vertical="center"/>
    </xf>
    <xf numFmtId="0" fontId="7" fillId="9" borderId="45" xfId="0" applyFont="1" applyFill="1" applyBorder="1" applyAlignment="1">
      <alignment horizontal="center"/>
    </xf>
    <xf numFmtId="43" fontId="20" fillId="4" borderId="30" xfId="2" applyFont="1" applyFill="1" applyBorder="1" applyAlignment="1">
      <alignment horizontal="center" vertical="center"/>
    </xf>
    <xf numFmtId="10" fontId="8" fillId="2" borderId="3" xfId="3" applyNumberFormat="1" applyFont="1" applyFill="1" applyBorder="1" applyAlignment="1">
      <alignment horizontal="left" vertical="top" wrapText="1"/>
    </xf>
    <xf numFmtId="10" fontId="0" fillId="2" borderId="28" xfId="0" applyNumberFormat="1" applyFont="1" applyFill="1" applyBorder="1" applyAlignment="1">
      <alignment horizontal="center"/>
    </xf>
    <xf numFmtId="10" fontId="0" fillId="2" borderId="1" xfId="0" applyNumberFormat="1" applyFont="1" applyFill="1" applyBorder="1" applyAlignment="1">
      <alignment horizontal="center"/>
    </xf>
    <xf numFmtId="174" fontId="0" fillId="3" borderId="92" xfId="6" applyNumberFormat="1" applyFont="1" applyFill="1" applyBorder="1" applyAlignment="1">
      <alignment vertical="center"/>
    </xf>
    <xf numFmtId="166" fontId="0" fillId="3" borderId="93" xfId="0" applyNumberFormat="1" applyFill="1" applyBorder="1" applyAlignment="1">
      <alignment vertical="center"/>
    </xf>
    <xf numFmtId="164" fontId="0" fillId="5" borderId="94" xfId="6" applyFont="1" applyFill="1" applyBorder="1" applyAlignment="1">
      <alignment vertical="center"/>
    </xf>
    <xf numFmtId="0" fontId="10" fillId="4" borderId="31" xfId="0" applyFont="1" applyFill="1" applyBorder="1" applyAlignment="1">
      <alignment horizontal="center" vertical="center" wrapText="1"/>
    </xf>
    <xf numFmtId="0" fontId="10" fillId="4" borderId="38" xfId="0" applyFont="1" applyFill="1" applyBorder="1" applyAlignment="1">
      <alignment horizontal="center" vertical="center" wrapText="1"/>
    </xf>
    <xf numFmtId="0" fontId="10" fillId="4" borderId="34" xfId="0" applyFont="1" applyFill="1" applyBorder="1" applyAlignment="1">
      <alignment horizontal="center" vertical="center" wrapText="1"/>
    </xf>
    <xf numFmtId="0" fontId="25" fillId="0" borderId="95" xfId="0" applyFont="1" applyFill="1" applyBorder="1" applyAlignment="1">
      <alignment horizontal="center" vertical="center"/>
    </xf>
    <xf numFmtId="0" fontId="13" fillId="2" borderId="0" xfId="0" applyFont="1" applyFill="1" applyAlignment="1">
      <alignment horizontal="left"/>
    </xf>
    <xf numFmtId="0" fontId="10" fillId="2" borderId="0" xfId="0" applyFont="1" applyFill="1" applyAlignment="1">
      <alignment horizontal="center"/>
    </xf>
    <xf numFmtId="9" fontId="0" fillId="2" borderId="1" xfId="0" applyNumberFormat="1" applyFill="1" applyBorder="1" applyAlignment="1">
      <alignment horizontal="center"/>
    </xf>
    <xf numFmtId="9" fontId="0" fillId="2" borderId="0" xfId="0" applyNumberFormat="1" applyFill="1" applyAlignment="1">
      <alignment horizontal="center"/>
    </xf>
    <xf numFmtId="168" fontId="0" fillId="2" borderId="30" xfId="0" applyNumberFormat="1" applyFill="1" applyBorder="1" applyAlignment="1">
      <alignment horizontal="center"/>
    </xf>
    <xf numFmtId="168" fontId="0" fillId="2" borderId="31" xfId="0" applyNumberFormat="1" applyFill="1" applyBorder="1" applyAlignment="1">
      <alignment horizontal="center"/>
    </xf>
    <xf numFmtId="168" fontId="0" fillId="2" borderId="38" xfId="0" applyNumberFormat="1" applyFill="1" applyBorder="1" applyAlignment="1">
      <alignment horizontal="center"/>
    </xf>
    <xf numFmtId="168" fontId="0" fillId="2" borderId="1" xfId="0" applyNumberFormat="1" applyFill="1" applyBorder="1" applyAlignment="1">
      <alignment horizontal="center"/>
    </xf>
    <xf numFmtId="168" fontId="0" fillId="2" borderId="0" xfId="0" applyNumberFormat="1" applyFill="1" applyAlignment="1">
      <alignment horizontal="center"/>
    </xf>
    <xf numFmtId="0" fontId="0" fillId="0" borderId="92" xfId="0" applyBorder="1" applyAlignment="1">
      <alignment horizontal="center" vertical="center"/>
    </xf>
    <xf numFmtId="0" fontId="0" fillId="0" borderId="93" xfId="0" applyBorder="1" applyAlignment="1">
      <alignment vertical="center"/>
    </xf>
    <xf numFmtId="164" fontId="0" fillId="0" borderId="18" xfId="6" applyFont="1" applyBorder="1" applyAlignment="1">
      <alignment horizontal="left" vertical="center"/>
    </xf>
    <xf numFmtId="164" fontId="0" fillId="0" borderId="99" xfId="6" applyFont="1" applyBorder="1" applyAlignment="1">
      <alignment horizontal="center"/>
    </xf>
    <xf numFmtId="164" fontId="0" fillId="0" borderId="93" xfId="6" applyFont="1" applyBorder="1" applyAlignment="1">
      <alignment horizontal="center"/>
    </xf>
    <xf numFmtId="164" fontId="0" fillId="0" borderId="100" xfId="6" applyFont="1" applyBorder="1" applyAlignment="1">
      <alignment horizontal="center"/>
    </xf>
    <xf numFmtId="164" fontId="0" fillId="0" borderId="45" xfId="6" applyFont="1" applyBorder="1" applyAlignment="1">
      <alignment horizontal="center"/>
    </xf>
    <xf numFmtId="164" fontId="0" fillId="2" borderId="41" xfId="6" applyFont="1" applyFill="1" applyBorder="1"/>
    <xf numFmtId="164" fontId="0" fillId="0" borderId="26" xfId="6" applyFont="1" applyBorder="1" applyAlignment="1">
      <alignment horizontal="center"/>
    </xf>
    <xf numFmtId="164" fontId="0" fillId="0" borderId="19" xfId="6" applyFont="1" applyBorder="1" applyAlignment="1">
      <alignment horizontal="center"/>
    </xf>
    <xf numFmtId="164" fontId="0" fillId="0" borderId="48" xfId="6" applyFont="1" applyBorder="1" applyAlignment="1">
      <alignment horizontal="center"/>
    </xf>
    <xf numFmtId="164" fontId="0" fillId="2" borderId="37" xfId="6" applyFont="1" applyFill="1" applyBorder="1"/>
    <xf numFmtId="164" fontId="0" fillId="0" borderId="1" xfId="6" applyFont="1" applyBorder="1" applyAlignment="1">
      <alignment horizontal="center"/>
    </xf>
    <xf numFmtId="164" fontId="0" fillId="0" borderId="21" xfId="6" applyFont="1" applyBorder="1" applyAlignment="1">
      <alignment horizontal="center"/>
    </xf>
    <xf numFmtId="164" fontId="0" fillId="0" borderId="49" xfId="6" applyFont="1" applyBorder="1" applyAlignment="1">
      <alignment horizontal="center"/>
    </xf>
    <xf numFmtId="164" fontId="0" fillId="2" borderId="38" xfId="6" applyFont="1" applyFill="1" applyBorder="1"/>
    <xf numFmtId="164" fontId="0" fillId="0" borderId="31" xfId="6" applyFont="1" applyBorder="1" applyAlignment="1">
      <alignment horizontal="center"/>
    </xf>
    <xf numFmtId="164" fontId="0" fillId="0" borderId="34" xfId="6" applyFont="1" applyBorder="1" applyAlignment="1">
      <alignment horizontal="center"/>
    </xf>
    <xf numFmtId="164" fontId="0" fillId="0" borderId="50" xfId="6" applyFont="1" applyBorder="1" applyAlignment="1">
      <alignment horizontal="center"/>
    </xf>
    <xf numFmtId="164" fontId="0" fillId="2" borderId="29" xfId="6" applyFont="1" applyFill="1" applyBorder="1"/>
    <xf numFmtId="0" fontId="0" fillId="0" borderId="28" xfId="0" applyBorder="1" applyAlignment="1">
      <alignment vertical="center"/>
    </xf>
    <xf numFmtId="0" fontId="0" fillId="0" borderId="1" xfId="0" applyBorder="1" applyAlignment="1">
      <alignment horizontal="center"/>
    </xf>
    <xf numFmtId="176" fontId="0" fillId="0" borderId="1" xfId="0" applyNumberFormat="1" applyBorder="1" applyAlignment="1">
      <alignment horizontal="center"/>
    </xf>
    <xf numFmtId="0" fontId="0" fillId="2" borderId="28" xfId="0" applyFill="1" applyBorder="1"/>
    <xf numFmtId="168" fontId="10" fillId="13" borderId="38" xfId="0" applyNumberFormat="1" applyFont="1" applyFill="1" applyBorder="1"/>
    <xf numFmtId="0" fontId="34" fillId="9" borderId="0" xfId="0" applyFont="1" applyFill="1" applyAlignment="1">
      <alignment vertical="center"/>
    </xf>
    <xf numFmtId="0" fontId="11" fillId="4" borderId="56" xfId="0" applyFont="1" applyFill="1" applyBorder="1" applyAlignment="1">
      <alignment horizontal="center" vertical="center"/>
    </xf>
    <xf numFmtId="0" fontId="11" fillId="4" borderId="3" xfId="0" applyFont="1" applyFill="1" applyBorder="1" applyAlignment="1">
      <alignment horizontal="center" vertical="center"/>
    </xf>
    <xf numFmtId="0" fontId="11" fillId="4" borderId="3" xfId="0" applyFont="1" applyFill="1" applyBorder="1" applyAlignment="1">
      <alignment horizontal="center" vertical="center" wrapText="1"/>
    </xf>
    <xf numFmtId="0" fontId="11" fillId="4" borderId="96" xfId="0" applyFont="1" applyFill="1" applyBorder="1" applyAlignment="1">
      <alignment horizontal="center" vertical="center" wrapText="1"/>
    </xf>
    <xf numFmtId="10" fontId="11" fillId="4" borderId="57" xfId="0" applyNumberFormat="1" applyFont="1" applyFill="1" applyBorder="1" applyAlignment="1">
      <alignment horizontal="center" vertical="center"/>
    </xf>
    <xf numFmtId="10" fontId="11" fillId="4" borderId="52" xfId="0" applyNumberFormat="1" applyFont="1" applyFill="1" applyBorder="1" applyAlignment="1">
      <alignment horizontal="center" vertical="center"/>
    </xf>
    <xf numFmtId="9" fontId="11" fillId="4" borderId="52" xfId="0" applyNumberFormat="1" applyFont="1" applyFill="1" applyBorder="1" applyAlignment="1">
      <alignment horizontal="center" vertical="center"/>
    </xf>
    <xf numFmtId="9" fontId="11" fillId="4" borderId="24" xfId="0" applyNumberFormat="1" applyFont="1" applyFill="1" applyBorder="1" applyAlignment="1">
      <alignment horizontal="center" vertical="center"/>
    </xf>
    <xf numFmtId="164" fontId="10" fillId="4" borderId="45" xfId="6" applyFont="1" applyFill="1" applyBorder="1"/>
    <xf numFmtId="164" fontId="10" fillId="4" borderId="48" xfId="6" applyFont="1" applyFill="1" applyBorder="1"/>
    <xf numFmtId="164" fontId="10" fillId="4" borderId="49" xfId="6" applyFont="1" applyFill="1" applyBorder="1"/>
    <xf numFmtId="164" fontId="10" fillId="4" borderId="50" xfId="6" applyFont="1" applyFill="1" applyBorder="1"/>
    <xf numFmtId="0" fontId="11" fillId="4" borderId="1" xfId="0" applyFont="1" applyFill="1" applyBorder="1" applyAlignment="1">
      <alignment horizontal="center" vertical="center"/>
    </xf>
    <xf numFmtId="0" fontId="11" fillId="4" borderId="30" xfId="0" applyFont="1" applyFill="1" applyBorder="1" applyAlignment="1">
      <alignment horizontal="center" vertical="center"/>
    </xf>
    <xf numFmtId="0" fontId="10" fillId="4" borderId="31" xfId="0" applyFont="1" applyFill="1" applyBorder="1" applyAlignment="1">
      <alignment horizontal="center"/>
    </xf>
    <xf numFmtId="176" fontId="10" fillId="4" borderId="31" xfId="0" applyNumberFormat="1" applyFont="1" applyFill="1" applyBorder="1" applyAlignment="1">
      <alignment horizontal="center"/>
    </xf>
    <xf numFmtId="168" fontId="0" fillId="4" borderId="37" xfId="0" applyNumberFormat="1" applyFill="1" applyBorder="1"/>
    <xf numFmtId="164" fontId="0" fillId="0" borderId="52" xfId="6" applyFont="1" applyBorder="1" applyAlignment="1">
      <alignment horizontal="center"/>
    </xf>
    <xf numFmtId="164" fontId="0" fillId="0" borderId="24" xfId="6" applyFont="1" applyBorder="1" applyAlignment="1">
      <alignment horizontal="center"/>
    </xf>
    <xf numFmtId="164" fontId="0" fillId="0" borderId="98" xfId="6" applyFont="1" applyBorder="1" applyAlignment="1">
      <alignment horizontal="center"/>
    </xf>
    <xf numFmtId="164" fontId="10" fillId="4" borderId="98" xfId="6" applyFont="1" applyFill="1" applyBorder="1"/>
    <xf numFmtId="164" fontId="0" fillId="2" borderId="94" xfId="6" applyFont="1" applyFill="1" applyBorder="1"/>
    <xf numFmtId="164" fontId="0" fillId="0" borderId="3" xfId="6" applyFont="1" applyBorder="1" applyAlignment="1">
      <alignment horizontal="center"/>
    </xf>
    <xf numFmtId="0" fontId="0" fillId="2" borderId="25" xfId="0" applyFill="1" applyBorder="1"/>
    <xf numFmtId="0" fontId="0" fillId="2" borderId="97" xfId="0" applyFill="1" applyBorder="1"/>
    <xf numFmtId="0" fontId="0" fillId="0" borderId="30" xfId="0" applyBorder="1"/>
    <xf numFmtId="164" fontId="10" fillId="4" borderId="38" xfId="6" applyFont="1" applyFill="1" applyBorder="1"/>
    <xf numFmtId="0" fontId="0" fillId="2" borderId="20" xfId="0" applyFill="1" applyBorder="1"/>
    <xf numFmtId="0" fontId="0" fillId="2" borderId="46" xfId="0" applyFill="1" applyBorder="1"/>
    <xf numFmtId="0" fontId="0" fillId="2" borderId="2" xfId="0" applyFill="1" applyBorder="1"/>
    <xf numFmtId="0" fontId="0" fillId="2" borderId="57" xfId="0" applyFill="1" applyBorder="1"/>
    <xf numFmtId="0" fontId="0" fillId="0" borderId="57" xfId="0" applyBorder="1"/>
    <xf numFmtId="164" fontId="0" fillId="2" borderId="19" xfId="6" applyFont="1" applyFill="1" applyBorder="1"/>
    <xf numFmtId="164" fontId="0" fillId="2" borderId="21" xfId="6" applyFont="1" applyFill="1" applyBorder="1"/>
    <xf numFmtId="164" fontId="0" fillId="2" borderId="24" xfId="6" applyFont="1" applyFill="1" applyBorder="1"/>
    <xf numFmtId="164" fontId="0" fillId="0" borderId="25" xfId="6" applyFont="1" applyBorder="1" applyAlignment="1">
      <alignment horizontal="center"/>
    </xf>
    <xf numFmtId="164" fontId="0" fillId="0" borderId="28" xfId="6" applyFont="1" applyBorder="1" applyAlignment="1">
      <alignment horizontal="center"/>
    </xf>
    <xf numFmtId="164" fontId="0" fillId="0" borderId="97" xfId="6" applyFont="1" applyBorder="1" applyAlignment="1">
      <alignment horizontal="center"/>
    </xf>
    <xf numFmtId="164" fontId="0" fillId="0" borderId="30" xfId="6" applyFont="1" applyBorder="1" applyAlignment="1">
      <alignment horizontal="center"/>
    </xf>
    <xf numFmtId="164" fontId="0" fillId="0" borderId="54" xfId="6" applyFont="1" applyBorder="1" applyAlignment="1">
      <alignment horizontal="center"/>
    </xf>
    <xf numFmtId="164" fontId="0" fillId="0" borderId="55" xfId="6" applyFont="1" applyBorder="1" applyAlignment="1">
      <alignment horizontal="center"/>
    </xf>
    <xf numFmtId="164" fontId="0" fillId="0" borderId="91" xfId="6" applyFont="1" applyBorder="1" applyAlignment="1">
      <alignment horizontal="center"/>
    </xf>
    <xf numFmtId="164" fontId="0" fillId="0" borderId="4" xfId="6" applyFont="1" applyBorder="1" applyAlignment="1">
      <alignment horizontal="center"/>
    </xf>
    <xf numFmtId="164" fontId="0" fillId="0" borderId="16" xfId="6" applyFont="1" applyBorder="1" applyAlignment="1">
      <alignment horizontal="center"/>
    </xf>
    <xf numFmtId="0" fontId="0" fillId="2" borderId="56" xfId="0" applyFill="1" applyBorder="1"/>
    <xf numFmtId="0" fontId="10" fillId="0" borderId="1" xfId="0" applyFont="1" applyFill="1" applyBorder="1" applyAlignment="1">
      <alignment horizontal="center"/>
    </xf>
    <xf numFmtId="0" fontId="0" fillId="0" borderId="1" xfId="0" applyFont="1" applyFill="1" applyBorder="1" applyAlignment="1">
      <alignment horizontal="center"/>
    </xf>
    <xf numFmtId="0" fontId="0" fillId="6" borderId="28" xfId="0" applyFill="1" applyBorder="1"/>
    <xf numFmtId="0" fontId="0" fillId="6" borderId="1" xfId="0" applyFill="1" applyBorder="1" applyAlignment="1">
      <alignment horizontal="center"/>
    </xf>
    <xf numFmtId="176" fontId="0" fillId="6" borderId="1" xfId="0" applyNumberFormat="1" applyFill="1" applyBorder="1" applyAlignment="1">
      <alignment horizontal="center"/>
    </xf>
    <xf numFmtId="0" fontId="0" fillId="0" borderId="28" xfId="0" applyBorder="1"/>
    <xf numFmtId="0" fontId="11" fillId="2" borderId="0" xfId="0" applyFont="1" applyFill="1" applyBorder="1" applyAlignment="1">
      <alignment horizontal="center" vertical="center"/>
    </xf>
    <xf numFmtId="176" fontId="10" fillId="2" borderId="0" xfId="0" applyNumberFormat="1" applyFont="1" applyFill="1" applyBorder="1" applyAlignment="1">
      <alignment horizontal="center"/>
    </xf>
    <xf numFmtId="168" fontId="10" fillId="2" borderId="0" xfId="0" applyNumberFormat="1" applyFont="1" applyFill="1" applyBorder="1"/>
    <xf numFmtId="0" fontId="21" fillId="6" borderId="58" xfId="0" applyFont="1" applyFill="1" applyBorder="1" applyAlignment="1">
      <alignment horizontal="center" vertical="center" wrapText="1"/>
    </xf>
    <xf numFmtId="0" fontId="21" fillId="3" borderId="58" xfId="0" applyFont="1" applyFill="1" applyBorder="1" applyAlignment="1">
      <alignment horizontal="center" vertical="center" wrapText="1"/>
    </xf>
    <xf numFmtId="0" fontId="13" fillId="9" borderId="60" xfId="0" applyFont="1" applyFill="1" applyBorder="1" applyAlignment="1">
      <alignment horizontal="center"/>
    </xf>
    <xf numFmtId="0" fontId="13" fillId="9" borderId="62" xfId="0" applyFont="1" applyFill="1" applyBorder="1" applyAlignment="1">
      <alignment horizontal="center"/>
    </xf>
    <xf numFmtId="0" fontId="13" fillId="9" borderId="60" xfId="0" applyFont="1" applyFill="1" applyBorder="1" applyAlignment="1">
      <alignment horizontal="left"/>
    </xf>
    <xf numFmtId="0" fontId="13" fillId="9" borderId="61" xfId="0" applyFont="1" applyFill="1" applyBorder="1" applyAlignment="1">
      <alignment horizontal="left"/>
    </xf>
    <xf numFmtId="0" fontId="13" fillId="9" borderId="62" xfId="0" applyFont="1" applyFill="1" applyBorder="1" applyAlignment="1">
      <alignment horizontal="left"/>
    </xf>
    <xf numFmtId="0" fontId="18" fillId="9" borderId="60" xfId="0" applyFont="1" applyFill="1" applyBorder="1" applyAlignment="1">
      <alignment horizontal="left" vertical="top" wrapText="1"/>
    </xf>
    <xf numFmtId="0" fontId="18" fillId="9" borderId="61" xfId="0" applyFont="1" applyFill="1" applyBorder="1" applyAlignment="1">
      <alignment horizontal="left" vertical="top" wrapText="1"/>
    </xf>
    <xf numFmtId="0" fontId="18" fillId="9" borderId="62" xfId="0" applyFont="1" applyFill="1" applyBorder="1" applyAlignment="1">
      <alignment horizontal="left" vertical="top" wrapText="1"/>
    </xf>
    <xf numFmtId="0" fontId="17" fillId="4" borderId="85" xfId="0" applyFont="1" applyFill="1" applyBorder="1" applyAlignment="1">
      <alignment horizontal="center" vertical="center" textRotation="90" wrapText="1"/>
    </xf>
    <xf numFmtId="0" fontId="17" fillId="4" borderId="86" xfId="0" applyFont="1" applyFill="1" applyBorder="1" applyAlignment="1">
      <alignment horizontal="center" vertical="center" textRotation="90" wrapText="1"/>
    </xf>
    <xf numFmtId="0" fontId="17" fillId="4" borderId="87" xfId="0" applyFont="1" applyFill="1" applyBorder="1" applyAlignment="1">
      <alignment horizontal="center" vertical="center" textRotation="90" wrapText="1"/>
    </xf>
    <xf numFmtId="0" fontId="6" fillId="2" borderId="60" xfId="0" applyFont="1" applyFill="1" applyBorder="1" applyAlignment="1">
      <alignment horizontal="left" vertical="top" wrapText="1"/>
    </xf>
    <xf numFmtId="0" fontId="6" fillId="2" borderId="61" xfId="0" applyFont="1" applyFill="1" applyBorder="1" applyAlignment="1">
      <alignment horizontal="left" vertical="top" wrapText="1"/>
    </xf>
    <xf numFmtId="0" fontId="6" fillId="2" borderId="62" xfId="0" applyFont="1" applyFill="1" applyBorder="1" applyAlignment="1">
      <alignment horizontal="left" vertical="top" wrapText="1"/>
    </xf>
    <xf numFmtId="0" fontId="13" fillId="9" borderId="63" xfId="0" applyFont="1" applyFill="1" applyBorder="1" applyAlignment="1">
      <alignment horizontal="left"/>
    </xf>
    <xf numFmtId="0" fontId="13" fillId="9" borderId="64" xfId="0" applyFont="1" applyFill="1" applyBorder="1" applyAlignment="1">
      <alignment horizontal="left"/>
    </xf>
    <xf numFmtId="0" fontId="13" fillId="9" borderId="65" xfId="0" applyFont="1" applyFill="1" applyBorder="1" applyAlignment="1">
      <alignment horizontal="left"/>
    </xf>
    <xf numFmtId="0" fontId="6" fillId="2" borderId="66" xfId="0" applyFont="1" applyFill="1" applyBorder="1" applyAlignment="1">
      <alignment horizontal="left" vertical="top" wrapText="1"/>
    </xf>
    <xf numFmtId="0" fontId="6" fillId="2" borderId="67" xfId="0" applyFont="1" applyFill="1" applyBorder="1" applyAlignment="1">
      <alignment horizontal="left" vertical="top" wrapText="1"/>
    </xf>
    <xf numFmtId="0" fontId="6" fillId="2" borderId="68" xfId="0" applyFont="1" applyFill="1" applyBorder="1" applyAlignment="1">
      <alignment horizontal="left" vertical="top" wrapText="1"/>
    </xf>
    <xf numFmtId="0" fontId="13" fillId="9" borderId="69" xfId="0" applyFont="1" applyFill="1" applyBorder="1" applyAlignment="1">
      <alignment horizontal="left"/>
    </xf>
    <xf numFmtId="0" fontId="13" fillId="9" borderId="70" xfId="0" applyFont="1" applyFill="1" applyBorder="1" applyAlignment="1">
      <alignment horizontal="left"/>
    </xf>
    <xf numFmtId="0" fontId="13" fillId="9" borderId="71" xfId="0" applyFont="1" applyFill="1" applyBorder="1" applyAlignment="1">
      <alignment horizontal="left"/>
    </xf>
    <xf numFmtId="0" fontId="6" fillId="2" borderId="69" xfId="0" applyFont="1" applyFill="1" applyBorder="1" applyAlignment="1">
      <alignment horizontal="left" vertical="top" wrapText="1"/>
    </xf>
    <xf numFmtId="0" fontId="6" fillId="2" borderId="70" xfId="0" applyFont="1" applyFill="1" applyBorder="1" applyAlignment="1">
      <alignment horizontal="left" vertical="top" wrapText="1"/>
    </xf>
    <xf numFmtId="0" fontId="6" fillId="2" borderId="71" xfId="0" applyFont="1" applyFill="1" applyBorder="1" applyAlignment="1">
      <alignment horizontal="left" vertical="top" wrapText="1"/>
    </xf>
    <xf numFmtId="0" fontId="13" fillId="9" borderId="83" xfId="0" applyFont="1" applyFill="1" applyBorder="1" applyAlignment="1">
      <alignment horizontal="left"/>
    </xf>
    <xf numFmtId="0" fontId="13" fillId="9" borderId="84" xfId="0" applyFont="1" applyFill="1" applyBorder="1" applyAlignment="1">
      <alignment horizontal="left"/>
    </xf>
    <xf numFmtId="0" fontId="21" fillId="8" borderId="58" xfId="0" applyFont="1" applyFill="1" applyBorder="1" applyAlignment="1">
      <alignment horizontal="center" vertical="center" wrapText="1"/>
    </xf>
    <xf numFmtId="0" fontId="11" fillId="5" borderId="88" xfId="0" applyFont="1" applyFill="1" applyBorder="1" applyAlignment="1">
      <alignment horizontal="center" vertical="center"/>
    </xf>
    <xf numFmtId="0" fontId="11" fillId="5" borderId="82" xfId="0" applyFont="1" applyFill="1" applyBorder="1" applyAlignment="1">
      <alignment horizontal="center" vertical="center"/>
    </xf>
    <xf numFmtId="0" fontId="11" fillId="5" borderId="89" xfId="0" applyFont="1" applyFill="1" applyBorder="1" applyAlignment="1">
      <alignment horizontal="center" vertical="center"/>
    </xf>
    <xf numFmtId="0" fontId="11" fillId="6" borderId="88" xfId="0" applyFont="1" applyFill="1" applyBorder="1" applyAlignment="1">
      <alignment horizontal="center" vertical="center"/>
    </xf>
    <xf numFmtId="0" fontId="11" fillId="6" borderId="82" xfId="0" applyFont="1" applyFill="1" applyBorder="1" applyAlignment="1">
      <alignment horizontal="center" vertical="center"/>
    </xf>
    <xf numFmtId="0" fontId="11" fillId="6" borderId="89" xfId="0" applyFont="1" applyFill="1" applyBorder="1" applyAlignment="1">
      <alignment horizontal="center" vertical="center"/>
    </xf>
    <xf numFmtId="0" fontId="11" fillId="3" borderId="88" xfId="0" applyFont="1" applyFill="1" applyBorder="1" applyAlignment="1">
      <alignment horizontal="center" vertical="center"/>
    </xf>
    <xf numFmtId="0" fontId="11" fillId="3" borderId="82" xfId="0" applyFont="1" applyFill="1" applyBorder="1" applyAlignment="1">
      <alignment horizontal="center" vertical="center"/>
    </xf>
    <xf numFmtId="0" fontId="11" fillId="3" borderId="66" xfId="0" applyFont="1" applyFill="1" applyBorder="1" applyAlignment="1">
      <alignment horizontal="center" vertical="center"/>
    </xf>
    <xf numFmtId="167" fontId="11" fillId="5" borderId="23" xfId="0" applyNumberFormat="1" applyFont="1" applyFill="1" applyBorder="1" applyAlignment="1">
      <alignment horizontal="center" vertical="center"/>
    </xf>
    <xf numFmtId="167" fontId="11" fillId="5" borderId="32" xfId="0" applyNumberFormat="1" applyFont="1" applyFill="1" applyBorder="1" applyAlignment="1">
      <alignment horizontal="center" vertical="center"/>
    </xf>
    <xf numFmtId="167" fontId="11" fillId="6" borderId="55" xfId="0" applyNumberFormat="1" applyFont="1" applyFill="1" applyBorder="1" applyAlignment="1">
      <alignment horizontal="center" vertical="center"/>
    </xf>
    <xf numFmtId="167" fontId="11" fillId="6" borderId="23" xfId="0" applyNumberFormat="1" applyFont="1" applyFill="1" applyBorder="1" applyAlignment="1">
      <alignment horizontal="center" vertical="center"/>
    </xf>
    <xf numFmtId="167" fontId="11" fillId="6" borderId="32" xfId="0" applyNumberFormat="1" applyFont="1" applyFill="1" applyBorder="1" applyAlignment="1">
      <alignment horizontal="center" vertical="center"/>
    </xf>
    <xf numFmtId="167" fontId="11" fillId="3" borderId="55" xfId="0" applyNumberFormat="1" applyFont="1" applyFill="1" applyBorder="1" applyAlignment="1">
      <alignment horizontal="center" vertical="center"/>
    </xf>
    <xf numFmtId="167" fontId="11" fillId="3" borderId="23" xfId="0" applyNumberFormat="1" applyFont="1" applyFill="1" applyBorder="1" applyAlignment="1">
      <alignment horizontal="center" vertical="center"/>
    </xf>
    <xf numFmtId="167" fontId="11" fillId="3" borderId="67" xfId="0" applyNumberFormat="1" applyFont="1" applyFill="1" applyBorder="1" applyAlignment="1">
      <alignment horizontal="center" vertical="center"/>
    </xf>
    <xf numFmtId="0" fontId="10" fillId="0" borderId="13" xfId="0" applyFont="1" applyFill="1" applyBorder="1" applyAlignment="1">
      <alignment horizontal="center" vertical="center"/>
    </xf>
    <xf numFmtId="0" fontId="10" fillId="0" borderId="0" xfId="0" applyFont="1" applyFill="1" applyBorder="1" applyAlignment="1">
      <alignment horizontal="center" vertical="center"/>
    </xf>
    <xf numFmtId="0" fontId="0" fillId="2" borderId="0" xfId="0" applyFill="1" applyAlignment="1">
      <alignment horizontal="center"/>
    </xf>
    <xf numFmtId="0" fontId="11" fillId="9" borderId="25" xfId="0" applyFont="1" applyFill="1" applyBorder="1" applyAlignment="1">
      <alignment horizontal="left"/>
    </xf>
    <xf numFmtId="0" fontId="11" fillId="9" borderId="41" xfId="0" applyFont="1" applyFill="1" applyBorder="1" applyAlignment="1">
      <alignment horizontal="left"/>
    </xf>
    <xf numFmtId="0" fontId="10" fillId="4" borderId="35" xfId="0" applyFont="1" applyFill="1" applyBorder="1" applyAlignment="1">
      <alignment horizontal="center" vertical="center"/>
    </xf>
    <xf numFmtId="0" fontId="10" fillId="4" borderId="17" xfId="0" applyFont="1" applyFill="1" applyBorder="1" applyAlignment="1">
      <alignment horizontal="center" vertical="center"/>
    </xf>
    <xf numFmtId="0" fontId="10" fillId="4" borderId="27" xfId="0" applyFont="1" applyFill="1" applyBorder="1" applyAlignment="1">
      <alignment horizontal="center" vertical="center"/>
    </xf>
    <xf numFmtId="43" fontId="20" fillId="4" borderId="28" xfId="2" applyFont="1" applyFill="1" applyBorder="1" applyAlignment="1">
      <alignment horizontal="center" vertical="center"/>
    </xf>
    <xf numFmtId="43" fontId="20" fillId="4" borderId="30" xfId="2" applyFont="1" applyFill="1" applyBorder="1" applyAlignment="1">
      <alignment horizontal="center" vertical="center"/>
    </xf>
    <xf numFmtId="43" fontId="20" fillId="4" borderId="37" xfId="2" applyFont="1" applyFill="1" applyBorder="1" applyAlignment="1">
      <alignment horizontal="center" vertical="center"/>
    </xf>
    <xf numFmtId="43" fontId="20" fillId="4" borderId="38" xfId="2" applyFont="1" applyFill="1" applyBorder="1" applyAlignment="1">
      <alignment horizontal="center" vertical="center"/>
    </xf>
    <xf numFmtId="9" fontId="10" fillId="9" borderId="42" xfId="0" applyNumberFormat="1" applyFont="1" applyFill="1" applyBorder="1" applyAlignment="1">
      <alignment horizontal="center" vertical="center"/>
    </xf>
    <xf numFmtId="9" fontId="10" fillId="9" borderId="22" xfId="0" applyNumberFormat="1" applyFont="1" applyFill="1" applyBorder="1" applyAlignment="1">
      <alignment horizontal="center" vertical="center"/>
    </xf>
    <xf numFmtId="9" fontId="10" fillId="9" borderId="43" xfId="0" applyNumberFormat="1" applyFont="1" applyFill="1" applyBorder="1" applyAlignment="1">
      <alignment horizontal="center" vertical="center"/>
    </xf>
    <xf numFmtId="0" fontId="13" fillId="9" borderId="15" xfId="0" applyFont="1" applyFill="1" applyBorder="1" applyAlignment="1">
      <alignment horizontal="left"/>
    </xf>
    <xf numFmtId="0" fontId="13" fillId="9" borderId="16" xfId="0" applyFont="1" applyFill="1" applyBorder="1" applyAlignment="1">
      <alignment horizontal="left"/>
    </xf>
    <xf numFmtId="0" fontId="13" fillId="9" borderId="8" xfId="0" applyFont="1" applyFill="1" applyBorder="1" applyAlignment="1">
      <alignment horizontal="left"/>
    </xf>
    <xf numFmtId="0" fontId="13" fillId="9" borderId="7" xfId="0" applyFont="1" applyFill="1" applyBorder="1" applyAlignment="1">
      <alignment horizontal="left"/>
    </xf>
    <xf numFmtId="43" fontId="20" fillId="4" borderId="19" xfId="2" applyFont="1" applyFill="1" applyBorder="1" applyAlignment="1">
      <alignment horizontal="center" vertical="center"/>
    </xf>
    <xf numFmtId="43" fontId="20" fillId="4" borderId="53" xfId="2" applyFont="1" applyFill="1" applyBorder="1" applyAlignment="1">
      <alignment horizontal="center" vertical="center"/>
    </xf>
    <xf numFmtId="43" fontId="20" fillId="4" borderId="24" xfId="2" applyFont="1" applyFill="1" applyBorder="1" applyAlignment="1">
      <alignment horizontal="center" vertical="center"/>
    </xf>
    <xf numFmtId="43" fontId="20" fillId="4" borderId="35" xfId="2" applyFont="1" applyFill="1" applyBorder="1" applyAlignment="1">
      <alignment horizontal="center" vertical="center"/>
    </xf>
    <xf numFmtId="43" fontId="20" fillId="4" borderId="27" xfId="2" applyFont="1" applyFill="1" applyBorder="1" applyAlignment="1">
      <alignment horizontal="center" vertical="center"/>
    </xf>
    <xf numFmtId="0" fontId="18" fillId="9" borderId="15" xfId="0" applyFont="1" applyFill="1" applyBorder="1" applyAlignment="1">
      <alignment horizontal="left"/>
    </xf>
    <xf numFmtId="0" fontId="18" fillId="9" borderId="16" xfId="0" applyFont="1" applyFill="1" applyBorder="1" applyAlignment="1">
      <alignment horizontal="left"/>
    </xf>
    <xf numFmtId="0" fontId="18" fillId="9" borderId="8" xfId="0" applyFont="1" applyFill="1" applyBorder="1" applyAlignment="1">
      <alignment horizontal="left"/>
    </xf>
    <xf numFmtId="0" fontId="18" fillId="9" borderId="9" xfId="0" applyFont="1" applyFill="1" applyBorder="1" applyAlignment="1">
      <alignment horizontal="left"/>
    </xf>
    <xf numFmtId="0" fontId="10" fillId="2" borderId="0" xfId="0" applyFont="1" applyFill="1" applyBorder="1" applyAlignment="1">
      <alignment horizontal="center" vertical="center"/>
    </xf>
    <xf numFmtId="0" fontId="10" fillId="0" borderId="4" xfId="0" applyFont="1" applyFill="1" applyBorder="1" applyAlignment="1">
      <alignment horizontal="center" vertical="center"/>
    </xf>
    <xf numFmtId="0" fontId="10" fillId="0" borderId="6" xfId="0" applyFont="1" applyFill="1" applyBorder="1" applyAlignment="1">
      <alignment horizontal="center" vertical="center"/>
    </xf>
    <xf numFmtId="0" fontId="26" fillId="0" borderId="5" xfId="0" applyFont="1" applyFill="1" applyBorder="1" applyAlignment="1">
      <alignment horizontal="center" vertical="center"/>
    </xf>
    <xf numFmtId="0" fontId="26" fillId="0" borderId="6" xfId="0" applyFont="1" applyFill="1" applyBorder="1" applyAlignment="1">
      <alignment horizontal="center" vertical="center"/>
    </xf>
    <xf numFmtId="0" fontId="10" fillId="0" borderId="12" xfId="0" applyFont="1" applyFill="1" applyBorder="1" applyAlignment="1">
      <alignment horizontal="center" vertical="center"/>
    </xf>
    <xf numFmtId="0" fontId="10" fillId="0" borderId="14" xfId="0" applyFont="1" applyFill="1" applyBorder="1" applyAlignment="1">
      <alignment horizontal="center" vertical="center"/>
    </xf>
    <xf numFmtId="0" fontId="10" fillId="0" borderId="5" xfId="0" applyFont="1" applyFill="1" applyBorder="1" applyAlignment="1">
      <alignment horizontal="center" vertical="center"/>
    </xf>
    <xf numFmtId="0" fontId="18" fillId="9" borderId="7" xfId="0" applyFont="1" applyFill="1" applyBorder="1" applyAlignment="1">
      <alignment horizontal="left"/>
    </xf>
    <xf numFmtId="43" fontId="20" fillId="4" borderId="17" xfId="2" applyFont="1" applyFill="1" applyBorder="1" applyAlignment="1">
      <alignment horizontal="center" vertical="center"/>
    </xf>
    <xf numFmtId="0" fontId="10" fillId="0" borderId="8" xfId="0" applyFont="1" applyFill="1" applyBorder="1" applyAlignment="1">
      <alignment horizontal="center" vertical="center"/>
    </xf>
    <xf numFmtId="0" fontId="10" fillId="0" borderId="10" xfId="0" applyFont="1" applyFill="1" applyBorder="1" applyAlignment="1">
      <alignment horizontal="center" vertical="center"/>
    </xf>
    <xf numFmtId="43" fontId="20" fillId="4" borderId="21" xfId="2" applyFont="1" applyFill="1" applyBorder="1" applyAlignment="1">
      <alignment horizontal="center" vertical="center"/>
    </xf>
    <xf numFmtId="43" fontId="20" fillId="4" borderId="34" xfId="2" applyFont="1" applyFill="1" applyBorder="1" applyAlignment="1">
      <alignment horizontal="center" vertical="center"/>
    </xf>
    <xf numFmtId="0" fontId="22" fillId="2" borderId="12" xfId="0" applyFont="1" applyFill="1" applyBorder="1" applyAlignment="1">
      <alignment horizontal="center" vertical="top" wrapText="1"/>
    </xf>
    <xf numFmtId="0" fontId="22" fillId="2" borderId="8" xfId="0" applyFont="1" applyFill="1" applyBorder="1" applyAlignment="1">
      <alignment horizontal="center" vertical="top" wrapText="1"/>
    </xf>
    <xf numFmtId="0" fontId="22" fillId="2" borderId="9" xfId="0" applyFont="1" applyFill="1" applyBorder="1" applyAlignment="1">
      <alignment horizontal="center" vertical="top" wrapText="1"/>
    </xf>
    <xf numFmtId="0" fontId="22" fillId="2" borderId="14" xfId="0" applyFont="1" applyFill="1" applyBorder="1" applyAlignment="1">
      <alignment horizontal="center" vertical="top" wrapText="1"/>
    </xf>
    <xf numFmtId="0" fontId="22" fillId="2" borderId="10" xfId="0" applyFont="1" applyFill="1" applyBorder="1" applyAlignment="1">
      <alignment horizontal="center" vertical="top" wrapText="1"/>
    </xf>
    <xf numFmtId="0" fontId="22" fillId="2" borderId="11" xfId="0" applyFont="1" applyFill="1" applyBorder="1" applyAlignment="1">
      <alignment horizontal="center" vertical="top" wrapText="1"/>
    </xf>
    <xf numFmtId="0" fontId="13" fillId="9" borderId="15" xfId="0" applyFont="1" applyFill="1" applyBorder="1" applyAlignment="1">
      <alignment horizontal="center"/>
    </xf>
    <xf numFmtId="0" fontId="13" fillId="9" borderId="16" xfId="0" applyFont="1" applyFill="1" applyBorder="1" applyAlignment="1">
      <alignment horizontal="center"/>
    </xf>
    <xf numFmtId="0" fontId="13" fillId="9" borderId="7" xfId="0" applyFont="1" applyFill="1" applyBorder="1" applyAlignment="1">
      <alignment horizontal="center"/>
    </xf>
    <xf numFmtId="0" fontId="26" fillId="0" borderId="4" xfId="0" applyFont="1" applyFill="1" applyBorder="1" applyAlignment="1">
      <alignment horizontal="center" vertical="center"/>
    </xf>
    <xf numFmtId="168" fontId="10" fillId="0" borderId="4" xfId="0" applyNumberFormat="1" applyFont="1" applyFill="1" applyBorder="1" applyAlignment="1">
      <alignment horizontal="center" vertical="center" wrapText="1"/>
    </xf>
    <xf numFmtId="168" fontId="10" fillId="0" borderId="6" xfId="0" applyNumberFormat="1" applyFont="1" applyFill="1" applyBorder="1" applyAlignment="1">
      <alignment horizontal="center" vertical="center" wrapText="1"/>
    </xf>
    <xf numFmtId="0" fontId="13" fillId="9" borderId="15" xfId="0" applyFont="1" applyFill="1" applyBorder="1" applyAlignment="1">
      <alignment horizontal="left" wrapText="1"/>
    </xf>
    <xf numFmtId="0" fontId="13" fillId="9" borderId="16" xfId="0" applyFont="1" applyFill="1" applyBorder="1" applyAlignment="1">
      <alignment horizontal="left" wrapText="1"/>
    </xf>
    <xf numFmtId="0" fontId="13" fillId="9" borderId="7" xfId="0" applyFont="1" applyFill="1" applyBorder="1" applyAlignment="1">
      <alignment horizontal="left" wrapText="1"/>
    </xf>
    <xf numFmtId="0" fontId="18" fillId="10" borderId="21" xfId="0" applyFont="1" applyFill="1" applyBorder="1" applyAlignment="1">
      <alignment horizontal="center" vertical="center"/>
    </xf>
    <xf numFmtId="0" fontId="18" fillId="10" borderId="22" xfId="0" applyFont="1" applyFill="1" applyBorder="1" applyAlignment="1">
      <alignment horizontal="center" vertical="center"/>
    </xf>
    <xf numFmtId="0" fontId="18" fillId="10" borderId="2" xfId="0" applyFont="1" applyFill="1" applyBorder="1" applyAlignment="1">
      <alignment horizontal="center" vertical="center"/>
    </xf>
    <xf numFmtId="0" fontId="18" fillId="10" borderId="21" xfId="0" applyFont="1" applyFill="1" applyBorder="1" applyAlignment="1">
      <alignment horizontal="center"/>
    </xf>
    <xf numFmtId="0" fontId="18" fillId="10" borderId="22" xfId="0" applyFont="1" applyFill="1" applyBorder="1" applyAlignment="1">
      <alignment horizontal="center"/>
    </xf>
    <xf numFmtId="0" fontId="18" fillId="10" borderId="2" xfId="0" applyFont="1" applyFill="1" applyBorder="1" applyAlignment="1">
      <alignment horizontal="center"/>
    </xf>
    <xf numFmtId="0" fontId="31" fillId="0" borderId="1" xfId="1" applyFont="1" applyBorder="1" applyAlignment="1">
      <alignment horizontal="center"/>
    </xf>
    <xf numFmtId="0" fontId="31" fillId="0" borderId="1" xfId="20" applyFont="1" applyBorder="1" applyAlignment="1">
      <alignment horizontal="center"/>
    </xf>
    <xf numFmtId="0" fontId="31" fillId="0" borderId="21" xfId="20" applyFont="1" applyBorder="1" applyAlignment="1">
      <alignment horizontal="center"/>
    </xf>
    <xf numFmtId="0" fontId="31" fillId="0" borderId="22" xfId="20" applyFont="1" applyBorder="1" applyAlignment="1">
      <alignment horizontal="center"/>
    </xf>
    <xf numFmtId="0" fontId="31" fillId="0" borderId="2" xfId="20" applyFont="1" applyBorder="1" applyAlignment="1">
      <alignment horizontal="center"/>
    </xf>
    <xf numFmtId="0" fontId="31" fillId="0" borderId="21" xfId="1" applyFont="1" applyBorder="1" applyAlignment="1">
      <alignment horizontal="center"/>
    </xf>
    <xf numFmtId="0" fontId="32" fillId="9" borderId="21" xfId="0" applyFont="1" applyFill="1" applyBorder="1" applyAlignment="1">
      <alignment horizontal="center" vertical="center"/>
    </xf>
    <xf numFmtId="0" fontId="32" fillId="9" borderId="22" xfId="0" applyFont="1" applyFill="1" applyBorder="1" applyAlignment="1">
      <alignment horizontal="center" vertical="center"/>
    </xf>
    <xf numFmtId="0" fontId="32" fillId="9" borderId="2" xfId="0" applyFont="1" applyFill="1" applyBorder="1" applyAlignment="1">
      <alignment horizontal="center" vertical="center"/>
    </xf>
    <xf numFmtId="0" fontId="13" fillId="10" borderId="15" xfId="0" applyFont="1" applyFill="1" applyBorder="1" applyAlignment="1">
      <alignment horizontal="left"/>
    </xf>
    <xf numFmtId="0" fontId="13" fillId="10" borderId="16" xfId="0" applyFont="1" applyFill="1" applyBorder="1" applyAlignment="1">
      <alignment horizontal="left"/>
    </xf>
    <xf numFmtId="0" fontId="13" fillId="10" borderId="7" xfId="0" applyFont="1" applyFill="1" applyBorder="1" applyAlignment="1">
      <alignment horizontal="left"/>
    </xf>
    <xf numFmtId="0" fontId="33" fillId="9" borderId="21" xfId="0" applyFont="1" applyFill="1" applyBorder="1" applyAlignment="1">
      <alignment horizontal="center"/>
    </xf>
    <xf numFmtId="0" fontId="33" fillId="9" borderId="22" xfId="0" applyFont="1" applyFill="1" applyBorder="1" applyAlignment="1">
      <alignment horizontal="center"/>
    </xf>
    <xf numFmtId="0" fontId="33" fillId="9" borderId="2" xfId="0" applyFont="1" applyFill="1" applyBorder="1" applyAlignment="1">
      <alignment horizontal="center"/>
    </xf>
    <xf numFmtId="0" fontId="3" fillId="0" borderId="1" xfId="1" applyBorder="1" applyAlignment="1">
      <alignment horizontal="center"/>
    </xf>
    <xf numFmtId="0" fontId="24" fillId="0" borderId="1" xfId="20" applyBorder="1" applyAlignment="1">
      <alignment horizontal="center"/>
    </xf>
    <xf numFmtId="0" fontId="24" fillId="0" borderId="21" xfId="20" applyBorder="1" applyAlignment="1">
      <alignment horizontal="center"/>
    </xf>
    <xf numFmtId="0" fontId="24" fillId="0" borderId="22" xfId="20" applyBorder="1" applyAlignment="1">
      <alignment horizontal="center"/>
    </xf>
    <xf numFmtId="0" fontId="24" fillId="0" borderId="2" xfId="20" applyBorder="1" applyAlignment="1">
      <alignment horizontal="center"/>
    </xf>
    <xf numFmtId="0" fontId="11" fillId="4" borderId="3" xfId="0" applyFont="1" applyFill="1" applyBorder="1" applyAlignment="1">
      <alignment horizontal="center" vertical="center"/>
    </xf>
    <xf numFmtId="0" fontId="11" fillId="4" borderId="94" xfId="0" applyFont="1" applyFill="1" applyBorder="1" applyAlignment="1">
      <alignment horizontal="center" vertical="center"/>
    </xf>
    <xf numFmtId="0" fontId="11" fillId="4" borderId="37" xfId="0" applyFont="1" applyFill="1" applyBorder="1" applyAlignment="1">
      <alignment horizontal="center" vertical="center"/>
    </xf>
    <xf numFmtId="0" fontId="13" fillId="9" borderId="92" xfId="0" applyFont="1" applyFill="1" applyBorder="1" applyAlignment="1">
      <alignment horizontal="left"/>
    </xf>
    <xf numFmtId="0" fontId="13" fillId="9" borderId="93" xfId="0" applyFont="1" applyFill="1" applyBorder="1" applyAlignment="1">
      <alignment horizontal="left"/>
    </xf>
    <xf numFmtId="0" fontId="13" fillId="9" borderId="18" xfId="0" applyFont="1" applyFill="1" applyBorder="1" applyAlignment="1">
      <alignment horizontal="left"/>
    </xf>
    <xf numFmtId="0" fontId="11" fillId="4" borderId="51" xfId="0" applyFont="1" applyFill="1" applyBorder="1" applyAlignment="1">
      <alignment horizontal="center" vertical="center"/>
    </xf>
    <xf numFmtId="0" fontId="11" fillId="4" borderId="28" xfId="0" applyFont="1" applyFill="1" applyBorder="1" applyAlignment="1">
      <alignment horizontal="center" vertical="center"/>
    </xf>
    <xf numFmtId="0" fontId="0" fillId="2" borderId="48" xfId="0" applyFill="1" applyBorder="1" applyAlignment="1">
      <alignment horizontal="center" vertical="center"/>
    </xf>
    <xf numFmtId="0" fontId="0" fillId="2" borderId="49" xfId="0" applyFill="1" applyBorder="1" applyAlignment="1">
      <alignment horizontal="center" vertical="center"/>
    </xf>
    <xf numFmtId="0" fontId="0" fillId="2" borderId="98" xfId="0" applyFill="1" applyBorder="1" applyAlignment="1">
      <alignment horizontal="center" vertical="center"/>
    </xf>
    <xf numFmtId="0" fontId="0" fillId="2" borderId="50" xfId="0" applyFill="1" applyBorder="1" applyAlignment="1">
      <alignment horizontal="center" vertical="center"/>
    </xf>
    <xf numFmtId="0" fontId="0" fillId="2" borderId="101" xfId="0" applyFill="1" applyBorder="1" applyAlignment="1">
      <alignment horizontal="center" vertical="center"/>
    </xf>
    <xf numFmtId="0" fontId="0" fillId="2" borderId="13" xfId="0" applyFill="1" applyBorder="1" applyAlignment="1">
      <alignment horizontal="center" vertical="center"/>
    </xf>
    <xf numFmtId="0" fontId="0" fillId="2" borderId="44" xfId="0" applyFill="1" applyBorder="1" applyAlignment="1">
      <alignment horizontal="center" vertical="center"/>
    </xf>
    <xf numFmtId="0" fontId="0" fillId="2" borderId="35" xfId="0" applyFill="1" applyBorder="1" applyAlignment="1">
      <alignment horizontal="center" vertical="center"/>
    </xf>
    <xf numFmtId="0" fontId="0" fillId="2" borderId="42" xfId="0" applyFill="1" applyBorder="1" applyAlignment="1">
      <alignment horizontal="center" vertical="center"/>
    </xf>
    <xf numFmtId="0" fontId="0" fillId="2" borderId="102" xfId="0" applyFill="1" applyBorder="1" applyAlignment="1">
      <alignment horizontal="center" vertical="center"/>
    </xf>
    <xf numFmtId="0" fontId="11" fillId="4" borderId="25" xfId="0" applyFont="1" applyFill="1" applyBorder="1" applyAlignment="1">
      <alignment horizontal="center" vertical="center"/>
    </xf>
    <xf numFmtId="0" fontId="11" fillId="4" borderId="97" xfId="0" applyFont="1" applyFill="1" applyBorder="1" applyAlignment="1">
      <alignment horizontal="center" vertical="center"/>
    </xf>
    <xf numFmtId="0" fontId="11" fillId="4" borderId="26" xfId="0" applyFont="1" applyFill="1" applyBorder="1" applyAlignment="1">
      <alignment horizontal="center" vertical="center"/>
    </xf>
    <xf numFmtId="0" fontId="11" fillId="4" borderId="52" xfId="0" applyFont="1" applyFill="1" applyBorder="1" applyAlignment="1">
      <alignment horizontal="center" vertical="center"/>
    </xf>
    <xf numFmtId="0" fontId="11" fillId="4" borderId="41" xfId="0" applyFont="1" applyFill="1" applyBorder="1" applyAlignment="1">
      <alignment horizontal="center" vertical="center" wrapText="1"/>
    </xf>
    <xf numFmtId="0" fontId="11" fillId="4" borderId="29" xfId="0" applyFont="1" applyFill="1" applyBorder="1" applyAlignment="1">
      <alignment horizontal="center" vertical="center" wrapText="1"/>
    </xf>
    <xf numFmtId="0" fontId="11" fillId="4" borderId="48" xfId="0" applyFont="1" applyFill="1" applyBorder="1" applyAlignment="1">
      <alignment horizontal="center" vertical="center" wrapText="1"/>
    </xf>
    <xf numFmtId="0" fontId="11" fillId="4" borderId="98" xfId="0" applyFont="1" applyFill="1" applyBorder="1" applyAlignment="1">
      <alignment horizontal="center" vertical="center" wrapText="1"/>
    </xf>
    <xf numFmtId="10" fontId="0" fillId="2" borderId="1" xfId="0" applyNumberFormat="1" applyFill="1" applyBorder="1" applyAlignment="1">
      <alignment horizontal="center"/>
    </xf>
    <xf numFmtId="0" fontId="0" fillId="14" borderId="0" xfId="0" applyFill="1"/>
    <xf numFmtId="0" fontId="5" fillId="14" borderId="0" xfId="0" applyFont="1" applyFill="1" applyAlignment="1">
      <alignment vertical="center"/>
    </xf>
    <xf numFmtId="0" fontId="13" fillId="15" borderId="15" xfId="0" applyFont="1" applyFill="1" applyBorder="1" applyAlignment="1">
      <alignment horizontal="left"/>
    </xf>
    <xf numFmtId="0" fontId="13" fillId="15" borderId="16" xfId="0" applyFont="1" applyFill="1" applyBorder="1" applyAlignment="1">
      <alignment horizontal="left"/>
    </xf>
    <xf numFmtId="0" fontId="13" fillId="15" borderId="7" xfId="0" applyFont="1" applyFill="1" applyBorder="1" applyAlignment="1">
      <alignment horizontal="left"/>
    </xf>
    <xf numFmtId="0" fontId="10" fillId="3" borderId="1" xfId="0" applyFont="1" applyFill="1" applyBorder="1" applyAlignment="1">
      <alignment horizontal="center"/>
    </xf>
    <xf numFmtId="168" fontId="0" fillId="2" borderId="1" xfId="0" applyNumberFormat="1" applyFont="1" applyFill="1" applyBorder="1" applyAlignment="1">
      <alignment horizontal="right"/>
    </xf>
    <xf numFmtId="168" fontId="10" fillId="13" borderId="1" xfId="0" applyNumberFormat="1" applyFont="1" applyFill="1" applyBorder="1" applyAlignment="1">
      <alignment horizontal="right"/>
    </xf>
    <xf numFmtId="0" fontId="10" fillId="9" borderId="1" xfId="0" applyFont="1" applyFill="1" applyBorder="1" applyAlignment="1">
      <alignment horizontal="left"/>
    </xf>
    <xf numFmtId="168" fontId="10" fillId="0" borderId="1" xfId="0" applyNumberFormat="1" applyFont="1" applyFill="1" applyBorder="1" applyAlignment="1">
      <alignment horizontal="right"/>
    </xf>
    <xf numFmtId="0" fontId="13" fillId="15" borderId="15" xfId="0" applyFont="1" applyFill="1" applyBorder="1" applyAlignment="1">
      <alignment horizontal="center"/>
    </xf>
    <xf numFmtId="0" fontId="13" fillId="15" borderId="16" xfId="0" applyFont="1" applyFill="1" applyBorder="1" applyAlignment="1">
      <alignment horizontal="center"/>
    </xf>
    <xf numFmtId="0" fontId="13" fillId="15" borderId="7" xfId="0" applyFont="1" applyFill="1" applyBorder="1" applyAlignment="1">
      <alignment horizontal="center"/>
    </xf>
    <xf numFmtId="0" fontId="10" fillId="3" borderId="28" xfId="0" applyFont="1" applyFill="1" applyBorder="1" applyAlignment="1">
      <alignment horizontal="center"/>
    </xf>
    <xf numFmtId="0" fontId="10" fillId="3" borderId="37" xfId="0" applyFont="1" applyFill="1" applyBorder="1" applyAlignment="1">
      <alignment horizontal="center"/>
    </xf>
    <xf numFmtId="168" fontId="0" fillId="0" borderId="30" xfId="0" applyNumberFormat="1" applyBorder="1" applyAlignment="1">
      <alignment horizontal="center"/>
    </xf>
    <xf numFmtId="168" fontId="0" fillId="0" borderId="31" xfId="0" applyNumberFormat="1" applyBorder="1" applyAlignment="1">
      <alignment horizontal="center"/>
    </xf>
    <xf numFmtId="168" fontId="0" fillId="0" borderId="38" xfId="0" applyNumberFormat="1" applyBorder="1" applyAlignment="1">
      <alignment horizontal="center"/>
    </xf>
    <xf numFmtId="0" fontId="13" fillId="15" borderId="92" xfId="0" applyFont="1" applyFill="1" applyBorder="1" applyAlignment="1">
      <alignment horizontal="left"/>
    </xf>
    <xf numFmtId="0" fontId="13" fillId="15" borderId="93" xfId="0" applyFont="1" applyFill="1" applyBorder="1" applyAlignment="1">
      <alignment horizontal="left"/>
    </xf>
    <xf numFmtId="0" fontId="11" fillId="3" borderId="51" xfId="0" applyFont="1" applyFill="1" applyBorder="1" applyAlignment="1">
      <alignment horizontal="center"/>
    </xf>
    <xf numFmtId="0" fontId="11" fillId="3" borderId="3" xfId="0" applyFont="1" applyFill="1" applyBorder="1" applyAlignment="1">
      <alignment horizontal="center"/>
    </xf>
    <xf numFmtId="0" fontId="11" fillId="3" borderId="94" xfId="0" applyFont="1" applyFill="1" applyBorder="1" applyAlignment="1">
      <alignment horizontal="center"/>
    </xf>
    <xf numFmtId="168" fontId="0" fillId="0" borderId="1" xfId="0" applyNumberFormat="1" applyBorder="1" applyAlignment="1">
      <alignment horizontal="center"/>
    </xf>
    <xf numFmtId="0" fontId="0" fillId="0" borderId="30" xfId="0" applyBorder="1" applyAlignment="1">
      <alignment vertical="center"/>
    </xf>
    <xf numFmtId="0" fontId="0" fillId="0" borderId="31" xfId="0" applyBorder="1" applyAlignment="1">
      <alignment horizontal="center"/>
    </xf>
    <xf numFmtId="0" fontId="10" fillId="3" borderId="36" xfId="0" applyFont="1" applyFill="1" applyBorder="1" applyAlignment="1">
      <alignment horizontal="center"/>
    </xf>
    <xf numFmtId="0" fontId="10" fillId="3" borderId="32" xfId="0" applyFont="1" applyFill="1" applyBorder="1" applyAlignment="1">
      <alignment horizontal="center"/>
    </xf>
    <xf numFmtId="0" fontId="10" fillId="3" borderId="103" xfId="0" applyFont="1" applyFill="1" applyBorder="1" applyAlignment="1">
      <alignment horizontal="center"/>
    </xf>
    <xf numFmtId="168" fontId="10" fillId="13" borderId="6" xfId="0" applyNumberFormat="1" applyFont="1" applyFill="1" applyBorder="1" applyAlignment="1">
      <alignment horizontal="center"/>
    </xf>
    <xf numFmtId="168" fontId="0" fillId="0" borderId="37" xfId="0" applyNumberFormat="1" applyBorder="1" applyAlignment="1">
      <alignment horizontal="center"/>
    </xf>
    <xf numFmtId="0" fontId="0" fillId="2" borderId="0" xfId="0" applyFont="1" applyFill="1" applyBorder="1" applyAlignment="1">
      <alignment horizontal="center" vertical="center"/>
    </xf>
    <xf numFmtId="168" fontId="10" fillId="13" borderId="45" xfId="0" applyNumberFormat="1" applyFont="1" applyFill="1" applyBorder="1" applyAlignment="1">
      <alignment horizontal="center"/>
    </xf>
    <xf numFmtId="0" fontId="10" fillId="3" borderId="25" xfId="0" applyFont="1" applyFill="1" applyBorder="1" applyAlignment="1">
      <alignment horizontal="center"/>
    </xf>
    <xf numFmtId="0" fontId="10" fillId="3" borderId="26" xfId="0" applyFont="1" applyFill="1" applyBorder="1" applyAlignment="1">
      <alignment horizontal="center"/>
    </xf>
    <xf numFmtId="0" fontId="10" fillId="3" borderId="41" xfId="0" applyFont="1" applyFill="1" applyBorder="1" applyAlignment="1">
      <alignment horizontal="center"/>
    </xf>
    <xf numFmtId="0" fontId="3" fillId="2" borderId="0" xfId="1" applyFill="1"/>
    <xf numFmtId="0" fontId="0" fillId="0" borderId="97" xfId="0" applyBorder="1" applyAlignment="1">
      <alignment vertical="center"/>
    </xf>
    <xf numFmtId="0" fontId="0" fillId="0" borderId="52" xfId="0" applyBorder="1" applyAlignment="1">
      <alignment horizontal="center"/>
    </xf>
    <xf numFmtId="168" fontId="0" fillId="0" borderId="52" xfId="0" applyNumberFormat="1" applyBorder="1" applyAlignment="1">
      <alignment horizontal="center"/>
    </xf>
    <xf numFmtId="0" fontId="11" fillId="3" borderId="25" xfId="0" applyFont="1" applyFill="1" applyBorder="1" applyAlignment="1">
      <alignment horizontal="center"/>
    </xf>
    <xf numFmtId="0" fontId="11" fillId="3" borderId="26" xfId="0" applyFont="1" applyFill="1" applyBorder="1" applyAlignment="1">
      <alignment horizontal="center"/>
    </xf>
    <xf numFmtId="0" fontId="11" fillId="3" borderId="41" xfId="0" applyFont="1" applyFill="1" applyBorder="1" applyAlignment="1">
      <alignment horizontal="center"/>
    </xf>
    <xf numFmtId="0" fontId="0" fillId="6" borderId="28" xfId="0" applyFill="1" applyBorder="1" applyAlignment="1">
      <alignment vertical="center"/>
    </xf>
    <xf numFmtId="168" fontId="0" fillId="6" borderId="1" xfId="0" applyNumberFormat="1" applyFill="1" applyBorder="1" applyAlignment="1">
      <alignment horizontal="center"/>
    </xf>
    <xf numFmtId="168" fontId="0" fillId="6" borderId="37" xfId="0" applyNumberFormat="1" applyFill="1" applyBorder="1" applyAlignment="1">
      <alignment horizontal="center"/>
    </xf>
    <xf numFmtId="0" fontId="0" fillId="6" borderId="30" xfId="0" applyFill="1" applyBorder="1" applyAlignment="1">
      <alignment vertical="center"/>
    </xf>
    <xf numFmtId="0" fontId="0" fillId="6" borderId="31" xfId="0" applyFill="1" applyBorder="1" applyAlignment="1">
      <alignment horizontal="center"/>
    </xf>
    <xf numFmtId="168" fontId="0" fillId="6" borderId="31" xfId="0" applyNumberFormat="1" applyFill="1" applyBorder="1" applyAlignment="1">
      <alignment horizontal="center"/>
    </xf>
    <xf numFmtId="168" fontId="0" fillId="6" borderId="38" xfId="0" applyNumberFormat="1" applyFill="1" applyBorder="1" applyAlignment="1">
      <alignment horizontal="center"/>
    </xf>
  </cellXfs>
  <cellStyles count="26">
    <cellStyle name="Euro" xfId="11"/>
    <cellStyle name="Hipervínculo" xfId="1" builtinId="8"/>
    <cellStyle name="Hipervínculo 2" xfId="14"/>
    <cellStyle name="Hipervínculo 3" xfId="17"/>
    <cellStyle name="Hipervínculo 4" xfId="16"/>
    <cellStyle name="Hipervínculo 5" xfId="20"/>
    <cellStyle name="Hyperlink 2" xfId="12"/>
    <cellStyle name="Millares" xfId="2" builtinId="3"/>
    <cellStyle name="Moneda" xfId="6" builtinId="4"/>
    <cellStyle name="Moneda 2" xfId="10"/>
    <cellStyle name="Moneda 2 2" xfId="23"/>
    <cellStyle name="Moneda 3" xfId="19"/>
    <cellStyle name="Moneda 3 2" xfId="25"/>
    <cellStyle name="Moneda 4" xfId="22"/>
    <cellStyle name="Moneda 5" xfId="8"/>
    <cellStyle name="Normal" xfId="0" builtinId="0"/>
    <cellStyle name="Normal 2" xfId="13"/>
    <cellStyle name="Normal 2 14" xfId="4"/>
    <cellStyle name="Normal 2 15" xfId="5"/>
    <cellStyle name="Normal 3" xfId="18"/>
    <cellStyle name="Normal 4" xfId="9"/>
    <cellStyle name="Normal 5" xfId="21"/>
    <cellStyle name="Normal 6" xfId="7"/>
    <cellStyle name="Porcentaje" xfId="3" builtinId="5"/>
    <cellStyle name="Porcentaje 2" xfId="15"/>
    <cellStyle name="Porcentaje 3" xfId="24"/>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7AFA7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s-AR"/>
              <a:t>Evolución de la participación en el mercado</a:t>
            </a:r>
          </a:p>
        </c:rich>
      </c:tx>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view3D>
      <c:rotX val="10"/>
      <c:rotY val="0"/>
      <c:depthPercent val="100"/>
      <c:rAngAx val="0"/>
    </c:view3D>
    <c:floor>
      <c:thickness val="0"/>
      <c:spPr>
        <a:solidFill>
          <a:schemeClr val="lt1"/>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Hipótesis!$B$24</c:f>
              <c:strCache>
                <c:ptCount val="1"/>
                <c:pt idx="0">
                  <c:v>2020</c:v>
                </c:pt>
              </c:strCache>
            </c:strRef>
          </c:tx>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invertIfNegative val="0"/>
          <c:cat>
            <c:strRef>
              <c:f>Hipótesis!$D$23</c:f>
              <c:strCache>
                <c:ptCount val="1"/>
                <c:pt idx="0">
                  <c:v>Total</c:v>
                </c:pt>
              </c:strCache>
            </c:strRef>
          </c:cat>
          <c:val>
            <c:numRef>
              <c:f>Hipótesis!$D$24</c:f>
              <c:numCache>
                <c:formatCode>_-"$"\ * #,##0.00_-;\-"$"\ * #,##0.00_-;_-"$"\ * "-"??_-;_-@_-</c:formatCode>
                <c:ptCount val="1"/>
                <c:pt idx="0">
                  <c:v>11347620</c:v>
                </c:pt>
              </c:numCache>
            </c:numRef>
          </c:val>
          <c:extLst>
            <c:ext xmlns:c16="http://schemas.microsoft.com/office/drawing/2014/chart" uri="{C3380CC4-5D6E-409C-BE32-E72D297353CC}">
              <c16:uniqueId val="{00000000-8197-4CDA-AB2D-833E93D514F5}"/>
            </c:ext>
          </c:extLst>
        </c:ser>
        <c:ser>
          <c:idx val="1"/>
          <c:order val="1"/>
          <c:tx>
            <c:strRef>
              <c:f>Hipótesis!$B$25</c:f>
              <c:strCache>
                <c:ptCount val="1"/>
                <c:pt idx="0">
                  <c:v>2021</c:v>
                </c:pt>
              </c:strCache>
            </c:strRef>
          </c:tx>
          <c:spPr>
            <a:pattFill prst="ltDnDiag">
              <a:fgClr>
                <a:schemeClr val="accent2"/>
              </a:fgClr>
              <a:bgClr>
                <a:schemeClr val="accent2">
                  <a:lumMod val="20000"/>
                  <a:lumOff val="80000"/>
                </a:schemeClr>
              </a:bgClr>
            </a:pattFill>
            <a:ln>
              <a:solidFill>
                <a:schemeClr val="accent2"/>
              </a:solidFill>
            </a:ln>
            <a:effectLst/>
            <a:sp3d>
              <a:contourClr>
                <a:schemeClr val="accent2"/>
              </a:contourClr>
            </a:sp3d>
          </c:spPr>
          <c:invertIfNegative val="0"/>
          <c:cat>
            <c:strRef>
              <c:f>Hipótesis!$D$23</c:f>
              <c:strCache>
                <c:ptCount val="1"/>
                <c:pt idx="0">
                  <c:v>Total</c:v>
                </c:pt>
              </c:strCache>
            </c:strRef>
          </c:cat>
          <c:val>
            <c:numRef>
              <c:f>Hipótesis!$D$25</c:f>
              <c:numCache>
                <c:formatCode>_-"$"\ * #,##0.00_-;\-"$"\ * #,##0.00_-;_-"$"\ * "-"??_-;_-@_-</c:formatCode>
                <c:ptCount val="1"/>
                <c:pt idx="0">
                  <c:v>22695240</c:v>
                </c:pt>
              </c:numCache>
            </c:numRef>
          </c:val>
          <c:extLst>
            <c:ext xmlns:c16="http://schemas.microsoft.com/office/drawing/2014/chart" uri="{C3380CC4-5D6E-409C-BE32-E72D297353CC}">
              <c16:uniqueId val="{00000001-8197-4CDA-AB2D-833E93D514F5}"/>
            </c:ext>
          </c:extLst>
        </c:ser>
        <c:ser>
          <c:idx val="2"/>
          <c:order val="2"/>
          <c:tx>
            <c:strRef>
              <c:f>Hipótesis!$B$26</c:f>
              <c:strCache>
                <c:ptCount val="1"/>
                <c:pt idx="0">
                  <c:v>2022</c:v>
                </c:pt>
              </c:strCache>
            </c:strRef>
          </c:tx>
          <c:spPr>
            <a:pattFill prst="ltDnDiag">
              <a:fgClr>
                <a:schemeClr val="accent3"/>
              </a:fgClr>
              <a:bgClr>
                <a:schemeClr val="accent3">
                  <a:lumMod val="20000"/>
                  <a:lumOff val="80000"/>
                </a:schemeClr>
              </a:bgClr>
            </a:pattFill>
            <a:ln>
              <a:solidFill>
                <a:schemeClr val="accent3"/>
              </a:solidFill>
            </a:ln>
            <a:effectLst/>
            <a:sp3d>
              <a:contourClr>
                <a:schemeClr val="accent3"/>
              </a:contourClr>
            </a:sp3d>
          </c:spPr>
          <c:invertIfNegative val="0"/>
          <c:cat>
            <c:strRef>
              <c:f>Hipótesis!$D$23</c:f>
              <c:strCache>
                <c:ptCount val="1"/>
                <c:pt idx="0">
                  <c:v>Total</c:v>
                </c:pt>
              </c:strCache>
            </c:strRef>
          </c:cat>
          <c:val>
            <c:numRef>
              <c:f>Hipótesis!$D$26</c:f>
              <c:numCache>
                <c:formatCode>_-"$"\ * #,##0.00_-;\-"$"\ * #,##0.00_-;_-"$"\ * "-"??_-;_-@_-</c:formatCode>
                <c:ptCount val="1"/>
                <c:pt idx="0">
                  <c:v>45390480</c:v>
                </c:pt>
              </c:numCache>
            </c:numRef>
          </c:val>
          <c:extLst>
            <c:ext xmlns:c16="http://schemas.microsoft.com/office/drawing/2014/chart" uri="{C3380CC4-5D6E-409C-BE32-E72D297353CC}">
              <c16:uniqueId val="{00000002-8197-4CDA-AB2D-833E93D514F5}"/>
            </c:ext>
          </c:extLst>
        </c:ser>
        <c:dLbls>
          <c:showLegendKey val="0"/>
          <c:showVal val="0"/>
          <c:showCatName val="0"/>
          <c:showSerName val="0"/>
          <c:showPercent val="0"/>
          <c:showBubbleSize val="0"/>
        </c:dLbls>
        <c:gapWidth val="160"/>
        <c:gapDepth val="0"/>
        <c:shape val="box"/>
        <c:axId val="25175760"/>
        <c:axId val="91798656"/>
        <c:axId val="0"/>
      </c:bar3DChart>
      <c:catAx>
        <c:axId val="251757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98656"/>
        <c:crosses val="autoZero"/>
        <c:auto val="1"/>
        <c:lblAlgn val="ctr"/>
        <c:lblOffset val="100"/>
        <c:noMultiLvlLbl val="0"/>
      </c:catAx>
      <c:valAx>
        <c:axId val="91798656"/>
        <c:scaling>
          <c:orientation val="minMax"/>
        </c:scaling>
        <c:delete val="0"/>
        <c:axPos val="l"/>
        <c:numFmt formatCode="_-&quot;$&quot;\ * #,##0.00_-;\-&quot;$&quot;\ * #,##0.00_-;_-&quot;$&quot;\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75760"/>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AR"/>
              <a:t>Proyección mensual de ventas 2020</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6404513456926508E-2"/>
          <c:y val="8.9841181452221017E-2"/>
          <c:w val="0.88416923240132761"/>
          <c:h val="0.78659194141361466"/>
        </c:manualLayout>
      </c:layout>
      <c:barChart>
        <c:barDir val="col"/>
        <c:grouping val="clustered"/>
        <c:varyColors val="0"/>
        <c:ser>
          <c:idx val="0"/>
          <c:order val="0"/>
          <c:tx>
            <c:strRef>
              <c:f>'Proy. ventas'!$E$16:$G$16</c:f>
              <c:strCache>
                <c:ptCount val="1"/>
                <c:pt idx="0">
                  <c:v>Enero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ventas'!$G$22</c:f>
              <c:numCache>
                <c:formatCode>_-"$"\ * #,##0.00_-;\-"$"\ * #,##0.00_-;_-"$"\ * "-"??_-;_-@_-</c:formatCode>
                <c:ptCount val="1"/>
                <c:pt idx="0">
                  <c:v>228668</c:v>
                </c:pt>
              </c:numCache>
            </c:numRef>
          </c:val>
          <c:extLst>
            <c:ext xmlns:c16="http://schemas.microsoft.com/office/drawing/2014/chart" uri="{C3380CC4-5D6E-409C-BE32-E72D297353CC}">
              <c16:uniqueId val="{00000000-4DA9-477F-8514-E5E1C16EC836}"/>
            </c:ext>
          </c:extLst>
        </c:ser>
        <c:ser>
          <c:idx val="1"/>
          <c:order val="1"/>
          <c:tx>
            <c:strRef>
              <c:f>'Proy. ventas'!$H$16:$J$16</c:f>
              <c:strCache>
                <c:ptCount val="1"/>
                <c:pt idx="0">
                  <c:v>Febrero</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ventas'!$J$22</c:f>
              <c:numCache>
                <c:formatCode>_-"$"\ * #,##0.00_-;\-"$"\ * #,##0.00_-;_-"$"\ * "-"??_-;_-@_-</c:formatCode>
                <c:ptCount val="1"/>
                <c:pt idx="0">
                  <c:v>686004</c:v>
                </c:pt>
              </c:numCache>
            </c:numRef>
          </c:val>
          <c:extLst>
            <c:ext xmlns:c16="http://schemas.microsoft.com/office/drawing/2014/chart" uri="{C3380CC4-5D6E-409C-BE32-E72D297353CC}">
              <c16:uniqueId val="{00000001-4DA9-477F-8514-E5E1C16EC836}"/>
            </c:ext>
          </c:extLst>
        </c:ser>
        <c:ser>
          <c:idx val="2"/>
          <c:order val="2"/>
          <c:tx>
            <c:strRef>
              <c:f>'Proy. ventas'!$K$16:$M$16</c:f>
              <c:strCache>
                <c:ptCount val="1"/>
                <c:pt idx="0">
                  <c:v>Marzo</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ventas'!$M$22</c:f>
              <c:numCache>
                <c:formatCode>_-"$"\ * #,##0.00_-;\-"$"\ * #,##0.00_-;_-"$"\ * "-"??_-;_-@_-</c:formatCode>
                <c:ptCount val="1"/>
                <c:pt idx="0">
                  <c:v>1143340</c:v>
                </c:pt>
              </c:numCache>
            </c:numRef>
          </c:val>
          <c:extLst>
            <c:ext xmlns:c16="http://schemas.microsoft.com/office/drawing/2014/chart" uri="{C3380CC4-5D6E-409C-BE32-E72D297353CC}">
              <c16:uniqueId val="{00000002-4DA9-477F-8514-E5E1C16EC836}"/>
            </c:ext>
          </c:extLst>
        </c:ser>
        <c:ser>
          <c:idx val="3"/>
          <c:order val="3"/>
          <c:tx>
            <c:strRef>
              <c:f>'Proy. ventas'!$N$16:$P$16</c:f>
              <c:strCache>
                <c:ptCount val="1"/>
                <c:pt idx="0">
                  <c:v>Abril</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ventas'!$P$22</c:f>
              <c:numCache>
                <c:formatCode>_-"$"\ * #,##0.00_-;\-"$"\ * #,##0.00_-;_-"$"\ * "-"??_-;_-@_-</c:formatCode>
                <c:ptCount val="1"/>
                <c:pt idx="0">
                  <c:v>1715010</c:v>
                </c:pt>
              </c:numCache>
            </c:numRef>
          </c:val>
          <c:extLst>
            <c:ext xmlns:c16="http://schemas.microsoft.com/office/drawing/2014/chart" uri="{C3380CC4-5D6E-409C-BE32-E72D297353CC}">
              <c16:uniqueId val="{00000003-4DA9-477F-8514-E5E1C16EC836}"/>
            </c:ext>
          </c:extLst>
        </c:ser>
        <c:ser>
          <c:idx val="4"/>
          <c:order val="4"/>
          <c:tx>
            <c:strRef>
              <c:f>'Proy. ventas'!$Q$16:$S$16</c:f>
              <c:strCache>
                <c:ptCount val="1"/>
                <c:pt idx="0">
                  <c:v>Mayo</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ventas'!$S$22</c:f>
              <c:numCache>
                <c:formatCode>_-"$"\ * #,##0.00_-;\-"$"\ * #,##0.00_-;_-"$"\ * "-"??_-;_-@_-</c:formatCode>
                <c:ptCount val="1"/>
                <c:pt idx="0">
                  <c:v>2401014</c:v>
                </c:pt>
              </c:numCache>
            </c:numRef>
          </c:val>
          <c:extLst>
            <c:ext xmlns:c16="http://schemas.microsoft.com/office/drawing/2014/chart" uri="{C3380CC4-5D6E-409C-BE32-E72D297353CC}">
              <c16:uniqueId val="{00000004-4DA9-477F-8514-E5E1C16EC836}"/>
            </c:ext>
          </c:extLst>
        </c:ser>
        <c:ser>
          <c:idx val="5"/>
          <c:order val="5"/>
          <c:tx>
            <c:strRef>
              <c:f>'Proy. ventas'!$T$16:$V$16</c:f>
              <c:strCache>
                <c:ptCount val="1"/>
                <c:pt idx="0">
                  <c:v>Junio</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ventas'!$V$22</c:f>
              <c:numCache>
                <c:formatCode>_-"$"\ * #,##0.00_-;\-"$"\ * #,##0.00_-;_-"$"\ * "-"??_-;_-@_-</c:formatCode>
                <c:ptCount val="1"/>
                <c:pt idx="0">
                  <c:v>3315686</c:v>
                </c:pt>
              </c:numCache>
            </c:numRef>
          </c:val>
          <c:extLst>
            <c:ext xmlns:c16="http://schemas.microsoft.com/office/drawing/2014/chart" uri="{C3380CC4-5D6E-409C-BE32-E72D297353CC}">
              <c16:uniqueId val="{00000005-4DA9-477F-8514-E5E1C16EC836}"/>
            </c:ext>
          </c:extLst>
        </c:ser>
        <c:ser>
          <c:idx val="6"/>
          <c:order val="6"/>
          <c:tx>
            <c:strRef>
              <c:f>'Proy. ventas'!$W$16:$Y$16</c:f>
              <c:strCache>
                <c:ptCount val="1"/>
                <c:pt idx="0">
                  <c:v>Julio</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ventas'!$Y$22</c:f>
              <c:numCache>
                <c:formatCode>_-"$"\ * #,##0.00_-;\-"$"\ * #,##0.00_-;_-"$"\ * "-"??_-;_-@_-</c:formatCode>
                <c:ptCount val="1"/>
                <c:pt idx="0">
                  <c:v>4459026</c:v>
                </c:pt>
              </c:numCache>
            </c:numRef>
          </c:val>
          <c:extLst>
            <c:ext xmlns:c16="http://schemas.microsoft.com/office/drawing/2014/chart" uri="{C3380CC4-5D6E-409C-BE32-E72D297353CC}">
              <c16:uniqueId val="{00000006-4DA9-477F-8514-E5E1C16EC836}"/>
            </c:ext>
          </c:extLst>
        </c:ser>
        <c:ser>
          <c:idx val="7"/>
          <c:order val="7"/>
          <c:tx>
            <c:strRef>
              <c:f>'Proy. ventas'!$Z$16:$AB$16</c:f>
              <c:strCache>
                <c:ptCount val="1"/>
                <c:pt idx="0">
                  <c:v>Agosto</c:v>
                </c:pt>
              </c:strCache>
            </c:strRef>
          </c:tx>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ventas'!$AB$22</c:f>
              <c:numCache>
                <c:formatCode>_-"$"\ * #,##0.00_-;\-"$"\ * #,##0.00_-;_-"$"\ * "-"??_-;_-@_-</c:formatCode>
                <c:ptCount val="1"/>
                <c:pt idx="0">
                  <c:v>5716700</c:v>
                </c:pt>
              </c:numCache>
            </c:numRef>
          </c:val>
          <c:extLst>
            <c:ext xmlns:c16="http://schemas.microsoft.com/office/drawing/2014/chart" uri="{C3380CC4-5D6E-409C-BE32-E72D297353CC}">
              <c16:uniqueId val="{00000007-4DA9-477F-8514-E5E1C16EC836}"/>
            </c:ext>
          </c:extLst>
        </c:ser>
        <c:ser>
          <c:idx val="8"/>
          <c:order val="8"/>
          <c:tx>
            <c:strRef>
              <c:f>'Proy. ventas'!$AC$16:$AE$16</c:f>
              <c:strCache>
                <c:ptCount val="1"/>
                <c:pt idx="0">
                  <c:v>Septiembre</c:v>
                </c:pt>
              </c:strCache>
            </c:strRef>
          </c:tx>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ventas'!$AE$22</c:f>
              <c:numCache>
                <c:formatCode>_-"$"\ * #,##0.00_-;\-"$"\ * #,##0.00_-;_-"$"\ * "-"??_-;_-@_-</c:formatCode>
                <c:ptCount val="1"/>
                <c:pt idx="0">
                  <c:v>6974374</c:v>
                </c:pt>
              </c:numCache>
            </c:numRef>
          </c:val>
          <c:extLst>
            <c:ext xmlns:c16="http://schemas.microsoft.com/office/drawing/2014/chart" uri="{C3380CC4-5D6E-409C-BE32-E72D297353CC}">
              <c16:uniqueId val="{00000008-4DA9-477F-8514-E5E1C16EC836}"/>
            </c:ext>
          </c:extLst>
        </c:ser>
        <c:ser>
          <c:idx val="9"/>
          <c:order val="9"/>
          <c:tx>
            <c:strRef>
              <c:f>'Proy. ventas'!$AF$16:$AH$16</c:f>
              <c:strCache>
                <c:ptCount val="1"/>
                <c:pt idx="0">
                  <c:v>Octubre</c:v>
                </c:pt>
              </c:strCache>
            </c:strRef>
          </c:tx>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ventas'!$AH$22</c:f>
              <c:numCache>
                <c:formatCode>_-"$"\ * #,##0.00_-;\-"$"\ * #,##0.00_-;_-"$"\ * "-"??_-;_-@_-</c:formatCode>
                <c:ptCount val="1"/>
                <c:pt idx="0">
                  <c:v>8346382</c:v>
                </c:pt>
              </c:numCache>
            </c:numRef>
          </c:val>
          <c:extLst>
            <c:ext xmlns:c16="http://schemas.microsoft.com/office/drawing/2014/chart" uri="{C3380CC4-5D6E-409C-BE32-E72D297353CC}">
              <c16:uniqueId val="{00000009-4DA9-477F-8514-E5E1C16EC836}"/>
            </c:ext>
          </c:extLst>
        </c:ser>
        <c:ser>
          <c:idx val="10"/>
          <c:order val="10"/>
          <c:tx>
            <c:strRef>
              <c:f>'Proy. ventas'!$AI$16:$AK$16</c:f>
              <c:strCache>
                <c:ptCount val="1"/>
                <c:pt idx="0">
                  <c:v>Noviembre</c:v>
                </c:pt>
              </c:strCache>
            </c:strRef>
          </c:tx>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ventas'!$AK$22</c:f>
              <c:numCache>
                <c:formatCode>_-"$"\ * #,##0.00_-;\-"$"\ * #,##0.00_-;_-"$"\ * "-"??_-;_-@_-</c:formatCode>
                <c:ptCount val="1"/>
                <c:pt idx="0">
                  <c:v>9832724</c:v>
                </c:pt>
              </c:numCache>
            </c:numRef>
          </c:val>
          <c:extLst>
            <c:ext xmlns:c16="http://schemas.microsoft.com/office/drawing/2014/chart" uri="{C3380CC4-5D6E-409C-BE32-E72D297353CC}">
              <c16:uniqueId val="{0000000A-4DA9-477F-8514-E5E1C16EC836}"/>
            </c:ext>
          </c:extLst>
        </c:ser>
        <c:ser>
          <c:idx val="11"/>
          <c:order val="11"/>
          <c:tx>
            <c:strRef>
              <c:f>'Proy. ventas'!$AL$16:$AN$16</c:f>
              <c:strCache>
                <c:ptCount val="1"/>
                <c:pt idx="0">
                  <c:v>Diciembre</c:v>
                </c:pt>
              </c:strCache>
            </c:strRef>
          </c:tx>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ventas'!$AN$22</c:f>
              <c:numCache>
                <c:formatCode>_-"$"\ * #,##0.00_-;\-"$"\ * #,##0.00_-;_-"$"\ * "-"??_-;_-@_-</c:formatCode>
                <c:ptCount val="1"/>
                <c:pt idx="0">
                  <c:v>11433400</c:v>
                </c:pt>
              </c:numCache>
            </c:numRef>
          </c:val>
          <c:extLst>
            <c:ext xmlns:c16="http://schemas.microsoft.com/office/drawing/2014/chart" uri="{C3380CC4-5D6E-409C-BE32-E72D297353CC}">
              <c16:uniqueId val="{0000000B-4DA9-477F-8514-E5E1C16EC836}"/>
            </c:ext>
          </c:extLst>
        </c:ser>
        <c:dLbls>
          <c:showLegendKey val="0"/>
          <c:showVal val="0"/>
          <c:showCatName val="0"/>
          <c:showSerName val="0"/>
          <c:showPercent val="0"/>
          <c:showBubbleSize val="0"/>
        </c:dLbls>
        <c:gapWidth val="100"/>
        <c:overlap val="-24"/>
        <c:axId val="281132207"/>
        <c:axId val="283847231"/>
      </c:barChart>
      <c:catAx>
        <c:axId val="28113220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847231"/>
        <c:crosses val="autoZero"/>
        <c:auto val="1"/>
        <c:lblAlgn val="ctr"/>
        <c:lblOffset val="100"/>
        <c:noMultiLvlLbl val="0"/>
      </c:catAx>
      <c:valAx>
        <c:axId val="283847231"/>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quot;$&quot;\ * #,##0.00_-;_-&quot;$&quot;\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1132207"/>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Cantidad de suscripciones</a:t>
            </a:r>
            <a:r>
              <a:rPr lang="en-US" baseline="0"/>
              <a:t> 2020 </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6.2903640044908296E-2"/>
          <c:y val="0.11161250528267359"/>
          <c:w val="0.93179839376551465"/>
          <c:h val="0.74096898896161079"/>
        </c:manualLayout>
      </c:layout>
      <c:lineChart>
        <c:grouping val="standard"/>
        <c:varyColors val="0"/>
        <c:ser>
          <c:idx val="0"/>
          <c:order val="0"/>
          <c:tx>
            <c:strRef>
              <c:f>'Proy. ventas'!$A$19</c:f>
              <c:strCache>
                <c:ptCount val="1"/>
                <c:pt idx="0">
                  <c:v>InitialCare</c:v>
                </c:pt>
              </c:strCache>
            </c:strRef>
          </c:tx>
          <c:spPr>
            <a:ln w="31750" cap="rnd">
              <a:solidFill>
                <a:srgbClr val="FF0000"/>
              </a:solidFill>
              <a:round/>
            </a:ln>
            <a:effectLst/>
          </c:spPr>
          <c:marker>
            <c:symbol val="circle"/>
            <c:size val="17"/>
            <c:spPr>
              <a:solidFill>
                <a:srgbClr val="FF0000"/>
              </a:solidFill>
              <a:ln>
                <a:solidFill>
                  <a:srgbClr val="FF000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val>
            <c:numRef>
              <c:f>('Proy. ventas'!$F$19,'Proy. ventas'!$I$19,'Proy. ventas'!$L$19,'Proy. ventas'!$O$19,'Proy. ventas'!$R$19,'Proy. ventas'!$U$19,'Proy. ventas'!$X$19,'Proy. ventas'!$AA$19,'Proy. ventas'!$AD$19,'Proy. ventas'!$AG$19,'Proy. ventas'!$AJ$19,'Proy. ventas'!$AM$19)</c:f>
              <c:numCache>
                <c:formatCode>_-* #,##0\ _€_-;\-* #,##0\ _€_-;_-* "-"??\ _€_-;_-@_-</c:formatCode>
                <c:ptCount val="12"/>
                <c:pt idx="0">
                  <c:v>39.46</c:v>
                </c:pt>
                <c:pt idx="1">
                  <c:v>118.38</c:v>
                </c:pt>
                <c:pt idx="2">
                  <c:v>197.3</c:v>
                </c:pt>
                <c:pt idx="3">
                  <c:v>295.95000000000005</c:v>
                </c:pt>
                <c:pt idx="4">
                  <c:v>414.33000000000004</c:v>
                </c:pt>
                <c:pt idx="5">
                  <c:v>572.17000000000007</c:v>
                </c:pt>
                <c:pt idx="6">
                  <c:v>769.47</c:v>
                </c:pt>
                <c:pt idx="7">
                  <c:v>986.5</c:v>
                </c:pt>
                <c:pt idx="8">
                  <c:v>1203.53</c:v>
                </c:pt>
                <c:pt idx="9">
                  <c:v>1440.29</c:v>
                </c:pt>
                <c:pt idx="10">
                  <c:v>1696.78</c:v>
                </c:pt>
                <c:pt idx="11">
                  <c:v>1973</c:v>
                </c:pt>
              </c:numCache>
            </c:numRef>
          </c:val>
          <c:smooth val="0"/>
          <c:extLst>
            <c:ext xmlns:c16="http://schemas.microsoft.com/office/drawing/2014/chart" uri="{C3380CC4-5D6E-409C-BE32-E72D297353CC}">
              <c16:uniqueId val="{00000000-396A-4246-A5F4-AB115A34A6FA}"/>
            </c:ext>
          </c:extLst>
        </c:ser>
        <c:ser>
          <c:idx val="1"/>
          <c:order val="1"/>
          <c:tx>
            <c:strRef>
              <c:f>'Proy. ventas'!$A$20:$A$20</c:f>
              <c:strCache>
                <c:ptCount val="1"/>
                <c:pt idx="0">
                  <c:v>MediumCare</c:v>
                </c:pt>
              </c:strCache>
            </c:strRef>
          </c:tx>
          <c:spPr>
            <a:ln w="31750" cap="rnd">
              <a:solidFill>
                <a:schemeClr val="accent4">
                  <a:lumMod val="40000"/>
                  <a:lumOff val="60000"/>
                </a:schemeClr>
              </a:solidFill>
              <a:round/>
            </a:ln>
            <a:effectLst/>
          </c:spPr>
          <c:marker>
            <c:symbol val="circle"/>
            <c:size val="17"/>
            <c:spPr>
              <a:solidFill>
                <a:schemeClr val="accent4">
                  <a:lumMod val="40000"/>
                  <a:lumOff val="60000"/>
                </a:schemeClr>
              </a:solidFill>
              <a:ln>
                <a:solidFill>
                  <a:schemeClr val="accent4">
                    <a:lumMod val="40000"/>
                    <a:lumOff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val>
            <c:numRef>
              <c:f>('Proy. ventas'!$F$20,'Proy. ventas'!$I$20,'Proy. ventas'!$L$20,'Proy. ventas'!$O$20,'Proy. ventas'!$R$20,'Proy. ventas'!$U$20,'Proy. ventas'!$X$20,'Proy. ventas'!$AA$20,'Proy. ventas'!$AD$20,'Proy. ventas'!$AG$20,'Proy. ventas'!$AJ$20,'Proy. ventas'!$AM$20)</c:f>
              <c:numCache>
                <c:formatCode>_-* #,##0\ _€_-;\-* #,##0\ _€_-;_-* "-"??\ _€_-;_-@_-</c:formatCode>
                <c:ptCount val="12"/>
                <c:pt idx="0">
                  <c:v>37.54</c:v>
                </c:pt>
                <c:pt idx="1">
                  <c:v>112.62</c:v>
                </c:pt>
                <c:pt idx="2">
                  <c:v>187.7</c:v>
                </c:pt>
                <c:pt idx="3">
                  <c:v>281.55</c:v>
                </c:pt>
                <c:pt idx="4">
                  <c:v>394.17</c:v>
                </c:pt>
                <c:pt idx="5">
                  <c:v>544.33000000000004</c:v>
                </c:pt>
                <c:pt idx="6">
                  <c:v>732.03000000000009</c:v>
                </c:pt>
                <c:pt idx="7">
                  <c:v>938.50000000000011</c:v>
                </c:pt>
                <c:pt idx="8">
                  <c:v>1144.97</c:v>
                </c:pt>
                <c:pt idx="9">
                  <c:v>1370.21</c:v>
                </c:pt>
                <c:pt idx="10">
                  <c:v>1614.22</c:v>
                </c:pt>
                <c:pt idx="11">
                  <c:v>1877</c:v>
                </c:pt>
              </c:numCache>
            </c:numRef>
          </c:val>
          <c:smooth val="0"/>
          <c:extLst>
            <c:ext xmlns:c16="http://schemas.microsoft.com/office/drawing/2014/chart" uri="{C3380CC4-5D6E-409C-BE32-E72D297353CC}">
              <c16:uniqueId val="{00000001-396A-4246-A5F4-AB115A34A6FA}"/>
            </c:ext>
          </c:extLst>
        </c:ser>
        <c:ser>
          <c:idx val="2"/>
          <c:order val="2"/>
          <c:tx>
            <c:strRef>
              <c:f>'Proy. ventas'!$A$21:$A$21</c:f>
              <c:strCache>
                <c:ptCount val="1"/>
                <c:pt idx="0">
                  <c:v>FullCare</c:v>
                </c:pt>
              </c:strCache>
            </c:strRef>
          </c:tx>
          <c:spPr>
            <a:ln w="31750" cap="rnd">
              <a:solidFill>
                <a:srgbClr val="92D050"/>
              </a:solidFill>
              <a:round/>
            </a:ln>
            <a:effectLst/>
          </c:spPr>
          <c:marker>
            <c:symbol val="circle"/>
            <c:size val="17"/>
            <c:spPr>
              <a:solidFill>
                <a:srgbClr val="92D050"/>
              </a:solidFill>
              <a:ln>
                <a:solidFill>
                  <a:srgbClr val="92D05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val>
            <c:numRef>
              <c:f>('Proy. ventas'!$F$21,'Proy. ventas'!$I$21,'Proy. ventas'!$L$21,'Proy. ventas'!$O$21,'Proy. ventas'!$R$21,'Proy. ventas'!$U$21,'Proy. ventas'!$X$21,'Proy. ventas'!$AA$21,'Proy. ventas'!$AD$21,'Proy. ventas'!$AG$21,'Proy. ventas'!$AJ$21,'Proy. ventas'!$AM$21)</c:f>
              <c:numCache>
                <c:formatCode>_-* #,##0\ _€_-;\-* #,##0\ _€_-;_-* "-"??\ _€_-;_-@_-</c:formatCode>
                <c:ptCount val="12"/>
                <c:pt idx="0">
                  <c:v>20.88</c:v>
                </c:pt>
                <c:pt idx="1">
                  <c:v>62.64</c:v>
                </c:pt>
                <c:pt idx="2">
                  <c:v>104.4</c:v>
                </c:pt>
                <c:pt idx="3">
                  <c:v>156.60000000000002</c:v>
                </c:pt>
                <c:pt idx="4">
                  <c:v>219.24</c:v>
                </c:pt>
                <c:pt idx="5">
                  <c:v>302.76</c:v>
                </c:pt>
                <c:pt idx="6">
                  <c:v>407.15999999999997</c:v>
                </c:pt>
                <c:pt idx="7">
                  <c:v>522</c:v>
                </c:pt>
                <c:pt idx="8">
                  <c:v>636.84</c:v>
                </c:pt>
                <c:pt idx="9">
                  <c:v>762.12</c:v>
                </c:pt>
                <c:pt idx="10">
                  <c:v>897.84</c:v>
                </c:pt>
                <c:pt idx="11">
                  <c:v>1044</c:v>
                </c:pt>
              </c:numCache>
            </c:numRef>
          </c:val>
          <c:smooth val="0"/>
          <c:extLst>
            <c:ext xmlns:c16="http://schemas.microsoft.com/office/drawing/2014/chart" uri="{C3380CC4-5D6E-409C-BE32-E72D297353CC}">
              <c16:uniqueId val="{00000002-396A-4246-A5F4-AB115A34A6FA}"/>
            </c:ext>
          </c:extLst>
        </c:ser>
        <c:dLbls>
          <c:dLblPos val="ctr"/>
          <c:showLegendKey val="0"/>
          <c:showVal val="1"/>
          <c:showCatName val="0"/>
          <c:showSerName val="0"/>
          <c:showPercent val="0"/>
          <c:showBubbleSize val="0"/>
        </c:dLbls>
        <c:marker val="1"/>
        <c:smooth val="0"/>
        <c:axId val="262473679"/>
        <c:axId val="258788111"/>
      </c:lineChart>
      <c:catAx>
        <c:axId val="262473679"/>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58788111"/>
        <c:crosses val="autoZero"/>
        <c:auto val="1"/>
        <c:lblAlgn val="ctr"/>
        <c:lblOffset val="100"/>
        <c:noMultiLvlLbl val="0"/>
      </c:catAx>
      <c:valAx>
        <c:axId val="258788111"/>
        <c:scaling>
          <c:orientation val="minMax"/>
        </c:scaling>
        <c:delete val="1"/>
        <c:axPos val="l"/>
        <c:numFmt formatCode="_-* #,##0\ _€_-;\-* #,##0\ _€_-;_-* &quot;-&quot;??\ _€_-;_-@_-" sourceLinked="1"/>
        <c:majorTickMark val="none"/>
        <c:minorTickMark val="none"/>
        <c:tickLblPos val="nextTo"/>
        <c:crossAx val="262473679"/>
        <c:crosses val="autoZero"/>
        <c:crossBetween val="between"/>
      </c:valAx>
      <c:spPr>
        <a:noFill/>
        <a:ln w="25400">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AR"/>
              <a:t>Proyección mensual de ventas 2021</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111340844964072E-2"/>
          <c:y val="0.11043888342858363"/>
          <c:w val="0.88416923240132761"/>
          <c:h val="0.78659194141361466"/>
        </c:manualLayout>
      </c:layout>
      <c:barChart>
        <c:barDir val="col"/>
        <c:grouping val="clustered"/>
        <c:varyColors val="0"/>
        <c:ser>
          <c:idx val="0"/>
          <c:order val="0"/>
          <c:tx>
            <c:strRef>
              <c:f>'Proy. ventas'!$E$16:$G$16</c:f>
              <c:strCache>
                <c:ptCount val="1"/>
                <c:pt idx="0">
                  <c:v>Enero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ventas'!$G$71</c:f>
              <c:numCache>
                <c:formatCode>_-"$"\ * #,##0.00_-;\-"$"\ * #,##0.00_-;_-"$"\ * "-"??_-;_-@_-</c:formatCode>
                <c:ptCount val="1"/>
                <c:pt idx="0">
                  <c:v>11753535.199999999</c:v>
                </c:pt>
              </c:numCache>
            </c:numRef>
          </c:val>
          <c:extLst>
            <c:ext xmlns:c16="http://schemas.microsoft.com/office/drawing/2014/chart" uri="{C3380CC4-5D6E-409C-BE32-E72D297353CC}">
              <c16:uniqueId val="{00000000-F36A-4D83-AC3F-3C425871BBF0}"/>
            </c:ext>
          </c:extLst>
        </c:ser>
        <c:ser>
          <c:idx val="1"/>
          <c:order val="1"/>
          <c:tx>
            <c:strRef>
              <c:f>'Proy. ventas'!$H$16:$J$16</c:f>
              <c:strCache>
                <c:ptCount val="1"/>
                <c:pt idx="0">
                  <c:v>Febrero</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ventas'!$J$71</c:f>
              <c:numCache>
                <c:formatCode>_-"$"\ * #,##0.00_-;\-"$"\ * #,##0.00_-;_-"$"\ * "-"??_-;_-@_-</c:formatCode>
                <c:ptCount val="1"/>
                <c:pt idx="0">
                  <c:v>12393805.6</c:v>
                </c:pt>
              </c:numCache>
            </c:numRef>
          </c:val>
          <c:extLst>
            <c:ext xmlns:c16="http://schemas.microsoft.com/office/drawing/2014/chart" uri="{C3380CC4-5D6E-409C-BE32-E72D297353CC}">
              <c16:uniqueId val="{00000001-F36A-4D83-AC3F-3C425871BBF0}"/>
            </c:ext>
          </c:extLst>
        </c:ser>
        <c:ser>
          <c:idx val="2"/>
          <c:order val="2"/>
          <c:tx>
            <c:strRef>
              <c:f>'Proy. ventas'!$K$16:$M$16</c:f>
              <c:strCache>
                <c:ptCount val="1"/>
                <c:pt idx="0">
                  <c:v>Marzo</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ventas'!$M$71</c:f>
              <c:numCache>
                <c:formatCode>_-"$"\ * #,##0.00_-;\-"$"\ * #,##0.00_-;_-"$"\ * "-"??_-;_-@_-</c:formatCode>
                <c:ptCount val="1"/>
                <c:pt idx="0">
                  <c:v>13034076</c:v>
                </c:pt>
              </c:numCache>
            </c:numRef>
          </c:val>
          <c:extLst>
            <c:ext xmlns:c16="http://schemas.microsoft.com/office/drawing/2014/chart" uri="{C3380CC4-5D6E-409C-BE32-E72D297353CC}">
              <c16:uniqueId val="{00000002-F36A-4D83-AC3F-3C425871BBF0}"/>
            </c:ext>
          </c:extLst>
        </c:ser>
        <c:ser>
          <c:idx val="3"/>
          <c:order val="3"/>
          <c:tx>
            <c:strRef>
              <c:f>'Proy. ventas'!$N$16:$P$16</c:f>
              <c:strCache>
                <c:ptCount val="1"/>
                <c:pt idx="0">
                  <c:v>Abril</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ventas'!$P$71</c:f>
              <c:numCache>
                <c:formatCode>_-"$"\ * #,##0.00_-;\-"$"\ * #,##0.00_-;_-"$"\ * "-"??_-;_-@_-</c:formatCode>
                <c:ptCount val="1"/>
                <c:pt idx="0">
                  <c:v>13834414</c:v>
                </c:pt>
              </c:numCache>
            </c:numRef>
          </c:val>
          <c:extLst>
            <c:ext xmlns:c16="http://schemas.microsoft.com/office/drawing/2014/chart" uri="{C3380CC4-5D6E-409C-BE32-E72D297353CC}">
              <c16:uniqueId val="{00000003-F36A-4D83-AC3F-3C425871BBF0}"/>
            </c:ext>
          </c:extLst>
        </c:ser>
        <c:ser>
          <c:idx val="4"/>
          <c:order val="4"/>
          <c:tx>
            <c:strRef>
              <c:f>'Proy. ventas'!$Q$16:$S$16</c:f>
              <c:strCache>
                <c:ptCount val="1"/>
                <c:pt idx="0">
                  <c:v>Mayo</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ventas'!$S$71</c:f>
              <c:numCache>
                <c:formatCode>_-"$"\ * #,##0.00_-;\-"$"\ * #,##0.00_-;_-"$"\ * "-"??_-;_-@_-</c:formatCode>
                <c:ptCount val="1"/>
                <c:pt idx="0">
                  <c:v>14794819.600000001</c:v>
                </c:pt>
              </c:numCache>
            </c:numRef>
          </c:val>
          <c:extLst>
            <c:ext xmlns:c16="http://schemas.microsoft.com/office/drawing/2014/chart" uri="{C3380CC4-5D6E-409C-BE32-E72D297353CC}">
              <c16:uniqueId val="{00000004-F36A-4D83-AC3F-3C425871BBF0}"/>
            </c:ext>
          </c:extLst>
        </c:ser>
        <c:ser>
          <c:idx val="5"/>
          <c:order val="5"/>
          <c:tx>
            <c:strRef>
              <c:f>'Proy. ventas'!$T$16:$V$16</c:f>
              <c:strCache>
                <c:ptCount val="1"/>
                <c:pt idx="0">
                  <c:v>Junio</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ventas'!$V$71</c:f>
              <c:numCache>
                <c:formatCode>_-"$"\ * #,##0.00_-;\-"$"\ * #,##0.00_-;_-"$"\ * "-"??_-;_-@_-</c:formatCode>
                <c:ptCount val="1"/>
                <c:pt idx="0">
                  <c:v>16075360.399999999</c:v>
                </c:pt>
              </c:numCache>
            </c:numRef>
          </c:val>
          <c:extLst>
            <c:ext xmlns:c16="http://schemas.microsoft.com/office/drawing/2014/chart" uri="{C3380CC4-5D6E-409C-BE32-E72D297353CC}">
              <c16:uniqueId val="{00000005-F36A-4D83-AC3F-3C425871BBF0}"/>
            </c:ext>
          </c:extLst>
        </c:ser>
        <c:ser>
          <c:idx val="6"/>
          <c:order val="6"/>
          <c:tx>
            <c:strRef>
              <c:f>'Proy. ventas'!$W$16:$Y$16</c:f>
              <c:strCache>
                <c:ptCount val="1"/>
                <c:pt idx="0">
                  <c:v>Julio</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ventas'!$Y$71</c:f>
              <c:numCache>
                <c:formatCode>_-"$"\ * #,##0.00_-;\-"$"\ * #,##0.00_-;_-"$"\ * "-"??_-;_-@_-</c:formatCode>
                <c:ptCount val="1"/>
                <c:pt idx="0">
                  <c:v>17676036.399999999</c:v>
                </c:pt>
              </c:numCache>
            </c:numRef>
          </c:val>
          <c:extLst>
            <c:ext xmlns:c16="http://schemas.microsoft.com/office/drawing/2014/chart" uri="{C3380CC4-5D6E-409C-BE32-E72D297353CC}">
              <c16:uniqueId val="{00000006-F36A-4D83-AC3F-3C425871BBF0}"/>
            </c:ext>
          </c:extLst>
        </c:ser>
        <c:ser>
          <c:idx val="7"/>
          <c:order val="7"/>
          <c:tx>
            <c:strRef>
              <c:f>'Proy. ventas'!$Z$16:$AB$16</c:f>
              <c:strCache>
                <c:ptCount val="1"/>
                <c:pt idx="0">
                  <c:v>Agosto</c:v>
                </c:pt>
              </c:strCache>
            </c:strRef>
          </c:tx>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ventas'!$AB$71</c:f>
              <c:numCache>
                <c:formatCode>_-"$"\ * #,##0.00_-;\-"$"\ * #,##0.00_-;_-"$"\ * "-"??_-;_-@_-</c:formatCode>
                <c:ptCount val="1"/>
                <c:pt idx="0">
                  <c:v>19436780</c:v>
                </c:pt>
              </c:numCache>
            </c:numRef>
          </c:val>
          <c:extLst>
            <c:ext xmlns:c16="http://schemas.microsoft.com/office/drawing/2014/chart" uri="{C3380CC4-5D6E-409C-BE32-E72D297353CC}">
              <c16:uniqueId val="{00000007-F36A-4D83-AC3F-3C425871BBF0}"/>
            </c:ext>
          </c:extLst>
        </c:ser>
        <c:ser>
          <c:idx val="8"/>
          <c:order val="8"/>
          <c:tx>
            <c:strRef>
              <c:f>'Proy. ventas'!$AC$16:$AE$16</c:f>
              <c:strCache>
                <c:ptCount val="1"/>
                <c:pt idx="0">
                  <c:v>Septiembre</c:v>
                </c:pt>
              </c:strCache>
            </c:strRef>
          </c:tx>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ventas'!$AE$71</c:f>
              <c:numCache>
                <c:formatCode>_-"$"\ * #,##0.00_-;\-"$"\ * #,##0.00_-;_-"$"\ * "-"??_-;_-@_-</c:formatCode>
                <c:ptCount val="1"/>
                <c:pt idx="0">
                  <c:v>21197523.600000001</c:v>
                </c:pt>
              </c:numCache>
            </c:numRef>
          </c:val>
          <c:extLst>
            <c:ext xmlns:c16="http://schemas.microsoft.com/office/drawing/2014/chart" uri="{C3380CC4-5D6E-409C-BE32-E72D297353CC}">
              <c16:uniqueId val="{00000008-F36A-4D83-AC3F-3C425871BBF0}"/>
            </c:ext>
          </c:extLst>
        </c:ser>
        <c:ser>
          <c:idx val="9"/>
          <c:order val="9"/>
          <c:tx>
            <c:strRef>
              <c:f>'Proy. ventas'!$AF$16:$AH$16</c:f>
              <c:strCache>
                <c:ptCount val="1"/>
                <c:pt idx="0">
                  <c:v>Octubre</c:v>
                </c:pt>
              </c:strCache>
            </c:strRef>
          </c:tx>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ventas'!$AH$71</c:f>
              <c:numCache>
                <c:formatCode>_-"$"\ * #,##0.00_-;\-"$"\ * #,##0.00_-;_-"$"\ * "-"??_-;_-@_-</c:formatCode>
                <c:ptCount val="1"/>
                <c:pt idx="0">
                  <c:v>23118334.800000001</c:v>
                </c:pt>
              </c:numCache>
            </c:numRef>
          </c:val>
          <c:extLst>
            <c:ext xmlns:c16="http://schemas.microsoft.com/office/drawing/2014/chart" uri="{C3380CC4-5D6E-409C-BE32-E72D297353CC}">
              <c16:uniqueId val="{00000009-F36A-4D83-AC3F-3C425871BBF0}"/>
            </c:ext>
          </c:extLst>
        </c:ser>
        <c:ser>
          <c:idx val="10"/>
          <c:order val="10"/>
          <c:tx>
            <c:strRef>
              <c:f>'Proy. ventas'!$AI$16:$AK$16</c:f>
              <c:strCache>
                <c:ptCount val="1"/>
                <c:pt idx="0">
                  <c:v>Noviembre</c:v>
                </c:pt>
              </c:strCache>
            </c:strRef>
          </c:tx>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ventas'!$AK$71</c:f>
              <c:numCache>
                <c:formatCode>_-"$"\ * #,##0.00_-;\-"$"\ * #,##0.00_-;_-"$"\ * "-"??_-;_-@_-</c:formatCode>
                <c:ptCount val="1"/>
                <c:pt idx="0">
                  <c:v>25199213.600000001</c:v>
                </c:pt>
              </c:numCache>
            </c:numRef>
          </c:val>
          <c:extLst>
            <c:ext xmlns:c16="http://schemas.microsoft.com/office/drawing/2014/chart" uri="{C3380CC4-5D6E-409C-BE32-E72D297353CC}">
              <c16:uniqueId val="{0000000A-F36A-4D83-AC3F-3C425871BBF0}"/>
            </c:ext>
          </c:extLst>
        </c:ser>
        <c:ser>
          <c:idx val="11"/>
          <c:order val="11"/>
          <c:tx>
            <c:strRef>
              <c:f>'Proy. ventas'!$AL$16:$AN$16</c:f>
              <c:strCache>
                <c:ptCount val="1"/>
                <c:pt idx="0">
                  <c:v>Diciembre</c:v>
                </c:pt>
              </c:strCache>
            </c:strRef>
          </c:tx>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ventas'!$AN$71</c:f>
              <c:numCache>
                <c:formatCode>_-"$"\ * #,##0.00_-;\-"$"\ * #,##0.00_-;_-"$"\ * "-"??_-;_-@_-</c:formatCode>
                <c:ptCount val="1"/>
                <c:pt idx="0">
                  <c:v>27440160</c:v>
                </c:pt>
              </c:numCache>
            </c:numRef>
          </c:val>
          <c:extLst>
            <c:ext xmlns:c16="http://schemas.microsoft.com/office/drawing/2014/chart" uri="{C3380CC4-5D6E-409C-BE32-E72D297353CC}">
              <c16:uniqueId val="{0000000B-F36A-4D83-AC3F-3C425871BBF0}"/>
            </c:ext>
          </c:extLst>
        </c:ser>
        <c:dLbls>
          <c:showLegendKey val="0"/>
          <c:showVal val="0"/>
          <c:showCatName val="0"/>
          <c:showSerName val="0"/>
          <c:showPercent val="0"/>
          <c:showBubbleSize val="0"/>
        </c:dLbls>
        <c:gapWidth val="100"/>
        <c:overlap val="-24"/>
        <c:axId val="281132207"/>
        <c:axId val="283847231"/>
      </c:barChart>
      <c:catAx>
        <c:axId val="28113220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847231"/>
        <c:crosses val="autoZero"/>
        <c:auto val="1"/>
        <c:lblAlgn val="ctr"/>
        <c:lblOffset val="100"/>
        <c:noMultiLvlLbl val="0"/>
      </c:catAx>
      <c:valAx>
        <c:axId val="283847231"/>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quot;$&quot;\ * #,##0.00_-;_-&quot;$&quot;\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1132207"/>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Cantidad de suscripciones</a:t>
            </a:r>
            <a:r>
              <a:rPr lang="en-US" baseline="0"/>
              <a:t> 2021 </a:t>
            </a:r>
            <a:endParaRPr lang="en-US"/>
          </a:p>
        </c:rich>
      </c:tx>
      <c:layout>
        <c:manualLayout>
          <c:xMode val="edge"/>
          <c:yMode val="edge"/>
          <c:x val="0.36200319138917397"/>
          <c:y val="1.4641654161054353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6.1307213874805401E-2"/>
          <c:y val="0.1116126379380247"/>
          <c:w val="0.93179839376551465"/>
          <c:h val="0.74096898896161079"/>
        </c:manualLayout>
      </c:layout>
      <c:lineChart>
        <c:grouping val="standard"/>
        <c:varyColors val="0"/>
        <c:ser>
          <c:idx val="0"/>
          <c:order val="0"/>
          <c:tx>
            <c:strRef>
              <c:f>'Proy. ventas'!$A$19</c:f>
              <c:strCache>
                <c:ptCount val="1"/>
                <c:pt idx="0">
                  <c:v>InitialCare</c:v>
                </c:pt>
              </c:strCache>
            </c:strRef>
          </c:tx>
          <c:spPr>
            <a:ln w="31750" cap="rnd">
              <a:solidFill>
                <a:srgbClr val="FF0000"/>
              </a:solidFill>
              <a:round/>
            </a:ln>
            <a:effectLst/>
          </c:spPr>
          <c:marker>
            <c:symbol val="circle"/>
            <c:size val="17"/>
            <c:spPr>
              <a:solidFill>
                <a:srgbClr val="FF0000"/>
              </a:solidFill>
              <a:ln>
                <a:solidFill>
                  <a:srgbClr val="FF000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val>
            <c:numRef>
              <c:f>('Proy. ventas'!$F$68,'Proy. ventas'!$I$68,'Proy. ventas'!$L$68,'Proy. ventas'!$O$68,'Proy. ventas'!$R$68,'Proy. ventas'!$U$68,'Proy. ventas'!$X$68,'Proy. ventas'!$AA$68,'Proy. ventas'!$AD$68,'Proy. ventas'!$AG$68,'Proy. ventas'!$AJ$68,'Proy. ventas'!$AM$68)</c:f>
              <c:numCache>
                <c:formatCode>_-* #,##0\ _€_-;\-* #,##0\ _€_-;_-* "-"??\ _€_-;_-@_-</c:formatCode>
                <c:ptCount val="12"/>
                <c:pt idx="0">
                  <c:v>2028.2439999999999</c:v>
                </c:pt>
                <c:pt idx="1">
                  <c:v>2138.732</c:v>
                </c:pt>
                <c:pt idx="2">
                  <c:v>2249.2199999999998</c:v>
                </c:pt>
                <c:pt idx="3">
                  <c:v>2387.33</c:v>
                </c:pt>
                <c:pt idx="4">
                  <c:v>2553.0619999999999</c:v>
                </c:pt>
                <c:pt idx="5">
                  <c:v>2774.038</c:v>
                </c:pt>
                <c:pt idx="6">
                  <c:v>3050.2579999999998</c:v>
                </c:pt>
                <c:pt idx="7">
                  <c:v>3354.1</c:v>
                </c:pt>
                <c:pt idx="8">
                  <c:v>3657.942</c:v>
                </c:pt>
                <c:pt idx="9">
                  <c:v>3989.4059999999999</c:v>
                </c:pt>
                <c:pt idx="10">
                  <c:v>4348.4920000000002</c:v>
                </c:pt>
                <c:pt idx="11">
                  <c:v>4735.2</c:v>
                </c:pt>
              </c:numCache>
            </c:numRef>
          </c:val>
          <c:smooth val="0"/>
          <c:extLst>
            <c:ext xmlns:c16="http://schemas.microsoft.com/office/drawing/2014/chart" uri="{C3380CC4-5D6E-409C-BE32-E72D297353CC}">
              <c16:uniqueId val="{00000000-0D70-4902-BCDD-448EE5FC8832}"/>
            </c:ext>
          </c:extLst>
        </c:ser>
        <c:ser>
          <c:idx val="1"/>
          <c:order val="1"/>
          <c:tx>
            <c:strRef>
              <c:f>'Proy. ventas'!$A$20</c:f>
              <c:strCache>
                <c:ptCount val="1"/>
                <c:pt idx="0">
                  <c:v>MediumCare</c:v>
                </c:pt>
              </c:strCache>
            </c:strRef>
          </c:tx>
          <c:spPr>
            <a:ln w="31750" cap="rnd">
              <a:solidFill>
                <a:schemeClr val="accent4">
                  <a:lumMod val="40000"/>
                  <a:lumOff val="60000"/>
                </a:schemeClr>
              </a:solidFill>
              <a:round/>
            </a:ln>
            <a:effectLst/>
          </c:spPr>
          <c:marker>
            <c:symbol val="circle"/>
            <c:size val="17"/>
            <c:spPr>
              <a:solidFill>
                <a:schemeClr val="accent4">
                  <a:lumMod val="40000"/>
                  <a:lumOff val="60000"/>
                </a:schemeClr>
              </a:solidFill>
              <a:ln>
                <a:solidFill>
                  <a:schemeClr val="accent4">
                    <a:lumMod val="40000"/>
                    <a:lumOff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val>
            <c:numRef>
              <c:f>('Proy. ventas'!$F$69,'Proy. ventas'!$I$69,'Proy. ventas'!$L$69,'Proy. ventas'!$O$69,'Proy. ventas'!$R$69,'Proy. ventas'!$U$69,'Proy. ventas'!$X$69,'Proy. ventas'!$AA$69,'Proy. ventas'!$AD$69,'Proy. ventas'!$AG$69,'Proy. ventas'!$AJ$69,'Proy. ventas'!$AM$69)</c:f>
              <c:numCache>
                <c:formatCode>_-* #,##0\ _€_-;\-* #,##0\ _€_-;_-* "-"??\ _€_-;_-@_-</c:formatCode>
                <c:ptCount val="12"/>
                <c:pt idx="0">
                  <c:v>1929.556</c:v>
                </c:pt>
                <c:pt idx="1">
                  <c:v>2034.6680000000001</c:v>
                </c:pt>
                <c:pt idx="2">
                  <c:v>2139.7800000000002</c:v>
                </c:pt>
                <c:pt idx="3">
                  <c:v>2271.17</c:v>
                </c:pt>
                <c:pt idx="4">
                  <c:v>2428.8380000000002</c:v>
                </c:pt>
                <c:pt idx="5">
                  <c:v>2639.0620000000004</c:v>
                </c:pt>
                <c:pt idx="6">
                  <c:v>2901.8420000000006</c:v>
                </c:pt>
                <c:pt idx="7">
                  <c:v>3190.9000000000005</c:v>
                </c:pt>
                <c:pt idx="8">
                  <c:v>3479.9580000000005</c:v>
                </c:pt>
                <c:pt idx="9">
                  <c:v>3795.2940000000003</c:v>
                </c:pt>
                <c:pt idx="10">
                  <c:v>4136.9080000000004</c:v>
                </c:pt>
                <c:pt idx="11">
                  <c:v>4504.8</c:v>
                </c:pt>
              </c:numCache>
            </c:numRef>
          </c:val>
          <c:smooth val="0"/>
          <c:extLst>
            <c:ext xmlns:c16="http://schemas.microsoft.com/office/drawing/2014/chart" uri="{C3380CC4-5D6E-409C-BE32-E72D297353CC}">
              <c16:uniqueId val="{00000001-0D70-4902-BCDD-448EE5FC8832}"/>
            </c:ext>
          </c:extLst>
        </c:ser>
        <c:ser>
          <c:idx val="2"/>
          <c:order val="2"/>
          <c:tx>
            <c:strRef>
              <c:f>'Proy. ventas'!$A$21</c:f>
              <c:strCache>
                <c:ptCount val="1"/>
                <c:pt idx="0">
                  <c:v>FullCare</c:v>
                </c:pt>
              </c:strCache>
            </c:strRef>
          </c:tx>
          <c:spPr>
            <a:ln w="31750" cap="rnd">
              <a:solidFill>
                <a:srgbClr val="92D050"/>
              </a:solidFill>
              <a:round/>
            </a:ln>
            <a:effectLst/>
          </c:spPr>
          <c:marker>
            <c:symbol val="circle"/>
            <c:size val="17"/>
            <c:spPr>
              <a:solidFill>
                <a:srgbClr val="92D050"/>
              </a:solidFill>
              <a:ln>
                <a:solidFill>
                  <a:srgbClr val="92D05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val>
            <c:numRef>
              <c:f>('Proy. ventas'!$F$70,'Proy. ventas'!$I$70,'Proy. ventas'!$L$70,'Proy. ventas'!$O$70,'Proy. ventas'!$R$70,'Proy. ventas'!$U$70,'Proy. ventas'!$X$70,'Proy. ventas'!$AA$70,'Proy. ventas'!$AD$70,'Proy. ventas'!$AG$70,'Proy. ventas'!$AJ$70,'Proy. ventas'!$AM$70)</c:f>
              <c:numCache>
                <c:formatCode>_-* #,##0\ _€_-;\-* #,##0\ _€_-;_-* "-"??\ _€_-;_-@_-</c:formatCode>
                <c:ptCount val="12"/>
                <c:pt idx="0">
                  <c:v>1073.232</c:v>
                </c:pt>
                <c:pt idx="1">
                  <c:v>1131.6959999999999</c:v>
                </c:pt>
                <c:pt idx="2">
                  <c:v>1190.1599999999999</c:v>
                </c:pt>
                <c:pt idx="3">
                  <c:v>1263.2399999999998</c:v>
                </c:pt>
                <c:pt idx="4">
                  <c:v>1350.9359999999997</c:v>
                </c:pt>
                <c:pt idx="5">
                  <c:v>1467.8639999999996</c:v>
                </c:pt>
                <c:pt idx="6">
                  <c:v>1614.0239999999997</c:v>
                </c:pt>
                <c:pt idx="7">
                  <c:v>1774.7999999999997</c:v>
                </c:pt>
                <c:pt idx="8">
                  <c:v>1935.5759999999998</c:v>
                </c:pt>
                <c:pt idx="9">
                  <c:v>2110.9679999999998</c:v>
                </c:pt>
                <c:pt idx="10">
                  <c:v>2300.9759999999997</c:v>
                </c:pt>
                <c:pt idx="11">
                  <c:v>2505.5999999999995</c:v>
                </c:pt>
              </c:numCache>
            </c:numRef>
          </c:val>
          <c:smooth val="0"/>
          <c:extLst>
            <c:ext xmlns:c16="http://schemas.microsoft.com/office/drawing/2014/chart" uri="{C3380CC4-5D6E-409C-BE32-E72D297353CC}">
              <c16:uniqueId val="{00000002-0D70-4902-BCDD-448EE5FC8832}"/>
            </c:ext>
          </c:extLst>
        </c:ser>
        <c:dLbls>
          <c:dLblPos val="ctr"/>
          <c:showLegendKey val="0"/>
          <c:showVal val="1"/>
          <c:showCatName val="0"/>
          <c:showSerName val="0"/>
          <c:showPercent val="0"/>
          <c:showBubbleSize val="0"/>
        </c:dLbls>
        <c:marker val="1"/>
        <c:smooth val="0"/>
        <c:axId val="262473679"/>
        <c:axId val="258788111"/>
      </c:lineChart>
      <c:catAx>
        <c:axId val="262473679"/>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58788111"/>
        <c:crosses val="autoZero"/>
        <c:auto val="1"/>
        <c:lblAlgn val="ctr"/>
        <c:lblOffset val="100"/>
        <c:noMultiLvlLbl val="0"/>
      </c:catAx>
      <c:valAx>
        <c:axId val="258788111"/>
        <c:scaling>
          <c:orientation val="minMax"/>
        </c:scaling>
        <c:delete val="1"/>
        <c:axPos val="l"/>
        <c:numFmt formatCode="_-* #,##0\ _€_-;\-* #,##0\ _€_-;_-* &quot;-&quot;??\ _€_-;_-@_-" sourceLinked="1"/>
        <c:majorTickMark val="none"/>
        <c:minorTickMark val="none"/>
        <c:tickLblPos val="nextTo"/>
        <c:crossAx val="262473679"/>
        <c:crosses val="autoZero"/>
        <c:crossBetween val="between"/>
      </c:valAx>
      <c:spPr>
        <a:noFill/>
        <a:ln w="25400">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AR"/>
              <a:t>Proyección mensual de ventas 2022</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139236637736795E-2"/>
          <c:y val="0.12617857347940628"/>
          <c:w val="0.88416923240132761"/>
          <c:h val="0.78659194141361466"/>
        </c:manualLayout>
      </c:layout>
      <c:barChart>
        <c:barDir val="col"/>
        <c:grouping val="clustered"/>
        <c:varyColors val="0"/>
        <c:ser>
          <c:idx val="0"/>
          <c:order val="0"/>
          <c:tx>
            <c:strRef>
              <c:f>'Proy. ventas'!$E$16:$G$16</c:f>
              <c:strCache>
                <c:ptCount val="1"/>
                <c:pt idx="0">
                  <c:v>Enero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ventas'!$G$119</c:f>
              <c:numCache>
                <c:formatCode>_-"$"\ * #,##0.00_-;\-"$"\ * #,##0.00_-;_-"$"\ * "-"??_-;_-@_-</c:formatCode>
                <c:ptCount val="1"/>
                <c:pt idx="0">
                  <c:v>27940371.799999997</c:v>
                </c:pt>
              </c:numCache>
            </c:numRef>
          </c:val>
          <c:extLst>
            <c:ext xmlns:c16="http://schemas.microsoft.com/office/drawing/2014/chart" uri="{C3380CC4-5D6E-409C-BE32-E72D297353CC}">
              <c16:uniqueId val="{00000000-EEDC-4512-A7E2-8D19B0821534}"/>
            </c:ext>
          </c:extLst>
        </c:ser>
        <c:ser>
          <c:idx val="1"/>
          <c:order val="1"/>
          <c:tx>
            <c:strRef>
              <c:f>'Proy. ventas'!$H$16:$J$16</c:f>
              <c:strCache>
                <c:ptCount val="1"/>
                <c:pt idx="0">
                  <c:v>Febrero</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ventas'!$J$119</c:f>
              <c:numCache>
                <c:formatCode>_-"$"\ * #,##0.00_-;\-"$"\ * #,##0.00_-;_-"$"\ * "-"??_-;_-@_-</c:formatCode>
                <c:ptCount val="1"/>
                <c:pt idx="0">
                  <c:v>28940795.399999999</c:v>
                </c:pt>
              </c:numCache>
            </c:numRef>
          </c:val>
          <c:extLst>
            <c:ext xmlns:c16="http://schemas.microsoft.com/office/drawing/2014/chart" uri="{C3380CC4-5D6E-409C-BE32-E72D297353CC}">
              <c16:uniqueId val="{00000001-EEDC-4512-A7E2-8D19B0821534}"/>
            </c:ext>
          </c:extLst>
        </c:ser>
        <c:ser>
          <c:idx val="2"/>
          <c:order val="2"/>
          <c:tx>
            <c:strRef>
              <c:f>'Proy. ventas'!$K$16:$M$16</c:f>
              <c:strCache>
                <c:ptCount val="1"/>
                <c:pt idx="0">
                  <c:v>Marzo</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ventas'!$M$119</c:f>
              <c:numCache>
                <c:formatCode>_-"$"\ * #,##0.00_-;\-"$"\ * #,##0.00_-;_-"$"\ * "-"??_-;_-@_-</c:formatCode>
                <c:ptCount val="1"/>
                <c:pt idx="0">
                  <c:v>29941219</c:v>
                </c:pt>
              </c:numCache>
            </c:numRef>
          </c:val>
          <c:extLst>
            <c:ext xmlns:c16="http://schemas.microsoft.com/office/drawing/2014/chart" uri="{C3380CC4-5D6E-409C-BE32-E72D297353CC}">
              <c16:uniqueId val="{00000002-EEDC-4512-A7E2-8D19B0821534}"/>
            </c:ext>
          </c:extLst>
        </c:ser>
        <c:ser>
          <c:idx val="3"/>
          <c:order val="3"/>
          <c:tx>
            <c:strRef>
              <c:f>'Proy. ventas'!$N$16:$P$16</c:f>
              <c:strCache>
                <c:ptCount val="1"/>
                <c:pt idx="0">
                  <c:v>Abril</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ventas'!$P$119</c:f>
              <c:numCache>
                <c:formatCode>_-"$"\ * #,##0.00_-;\-"$"\ * #,##0.00_-;_-"$"\ * "-"??_-;_-@_-</c:formatCode>
                <c:ptCount val="1"/>
                <c:pt idx="0">
                  <c:v>31191748.5</c:v>
                </c:pt>
              </c:numCache>
            </c:numRef>
          </c:val>
          <c:extLst>
            <c:ext xmlns:c16="http://schemas.microsoft.com/office/drawing/2014/chart" uri="{C3380CC4-5D6E-409C-BE32-E72D297353CC}">
              <c16:uniqueId val="{00000003-EEDC-4512-A7E2-8D19B0821534}"/>
            </c:ext>
          </c:extLst>
        </c:ser>
        <c:ser>
          <c:idx val="4"/>
          <c:order val="4"/>
          <c:tx>
            <c:strRef>
              <c:f>'Proy. ventas'!$Q$16:$S$16</c:f>
              <c:strCache>
                <c:ptCount val="1"/>
                <c:pt idx="0">
                  <c:v>Mayo</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ventas'!$S$119</c:f>
              <c:numCache>
                <c:formatCode>_-"$"\ * #,##0.00_-;\-"$"\ * #,##0.00_-;_-"$"\ * "-"??_-;_-@_-</c:formatCode>
                <c:ptCount val="1"/>
                <c:pt idx="0">
                  <c:v>32692383.900000002</c:v>
                </c:pt>
              </c:numCache>
            </c:numRef>
          </c:val>
          <c:extLst>
            <c:ext xmlns:c16="http://schemas.microsoft.com/office/drawing/2014/chart" uri="{C3380CC4-5D6E-409C-BE32-E72D297353CC}">
              <c16:uniqueId val="{00000004-EEDC-4512-A7E2-8D19B0821534}"/>
            </c:ext>
          </c:extLst>
        </c:ser>
        <c:ser>
          <c:idx val="5"/>
          <c:order val="5"/>
          <c:tx>
            <c:strRef>
              <c:f>'Proy. ventas'!$T$16:$V$16</c:f>
              <c:strCache>
                <c:ptCount val="1"/>
                <c:pt idx="0">
                  <c:v>Junio</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ventas'!$V$119</c:f>
              <c:numCache>
                <c:formatCode>_-"$"\ * #,##0.00_-;\-"$"\ * #,##0.00_-;_-"$"\ * "-"??_-;_-@_-</c:formatCode>
                <c:ptCount val="1"/>
                <c:pt idx="0">
                  <c:v>34693231.100000001</c:v>
                </c:pt>
              </c:numCache>
            </c:numRef>
          </c:val>
          <c:extLst>
            <c:ext xmlns:c16="http://schemas.microsoft.com/office/drawing/2014/chart" uri="{C3380CC4-5D6E-409C-BE32-E72D297353CC}">
              <c16:uniqueId val="{00000005-EEDC-4512-A7E2-8D19B0821534}"/>
            </c:ext>
          </c:extLst>
        </c:ser>
        <c:ser>
          <c:idx val="6"/>
          <c:order val="6"/>
          <c:tx>
            <c:strRef>
              <c:f>'Proy. ventas'!$W$16:$Y$16</c:f>
              <c:strCache>
                <c:ptCount val="1"/>
                <c:pt idx="0">
                  <c:v>Julio</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ventas'!$Y$119</c:f>
              <c:numCache>
                <c:formatCode>_-"$"\ * #,##0.00_-;\-"$"\ * #,##0.00_-;_-"$"\ * "-"??_-;_-@_-</c:formatCode>
                <c:ptCount val="1"/>
                <c:pt idx="0">
                  <c:v>37194290.100000001</c:v>
                </c:pt>
              </c:numCache>
            </c:numRef>
          </c:val>
          <c:extLst>
            <c:ext xmlns:c16="http://schemas.microsoft.com/office/drawing/2014/chart" uri="{C3380CC4-5D6E-409C-BE32-E72D297353CC}">
              <c16:uniqueId val="{00000006-EEDC-4512-A7E2-8D19B0821534}"/>
            </c:ext>
          </c:extLst>
        </c:ser>
        <c:ser>
          <c:idx val="7"/>
          <c:order val="7"/>
          <c:tx>
            <c:strRef>
              <c:f>'Proy. ventas'!$Z$16:$AB$16</c:f>
              <c:strCache>
                <c:ptCount val="1"/>
                <c:pt idx="0">
                  <c:v>Agosto</c:v>
                </c:pt>
              </c:strCache>
            </c:strRef>
          </c:tx>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ventas'!$AB$119</c:f>
              <c:numCache>
                <c:formatCode>_-"$"\ * #,##0.00_-;\-"$"\ * #,##0.00_-;_-"$"\ * "-"??_-;_-@_-</c:formatCode>
                <c:ptCount val="1"/>
                <c:pt idx="0">
                  <c:v>39945455</c:v>
                </c:pt>
              </c:numCache>
            </c:numRef>
          </c:val>
          <c:extLst>
            <c:ext xmlns:c16="http://schemas.microsoft.com/office/drawing/2014/chart" uri="{C3380CC4-5D6E-409C-BE32-E72D297353CC}">
              <c16:uniqueId val="{00000007-EEDC-4512-A7E2-8D19B0821534}"/>
            </c:ext>
          </c:extLst>
        </c:ser>
        <c:ser>
          <c:idx val="8"/>
          <c:order val="8"/>
          <c:tx>
            <c:strRef>
              <c:f>'Proy. ventas'!$AC$16:$AE$16</c:f>
              <c:strCache>
                <c:ptCount val="1"/>
                <c:pt idx="0">
                  <c:v>Septiembre</c:v>
                </c:pt>
              </c:strCache>
            </c:strRef>
          </c:tx>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ventas'!$AE$119</c:f>
              <c:numCache>
                <c:formatCode>_-"$"\ * #,##0.00_-;\-"$"\ * #,##0.00_-;_-"$"\ * "-"??_-;_-@_-</c:formatCode>
                <c:ptCount val="1"/>
                <c:pt idx="0">
                  <c:v>42696619.900000006</c:v>
                </c:pt>
              </c:numCache>
            </c:numRef>
          </c:val>
          <c:extLst>
            <c:ext xmlns:c16="http://schemas.microsoft.com/office/drawing/2014/chart" uri="{C3380CC4-5D6E-409C-BE32-E72D297353CC}">
              <c16:uniqueId val="{00000008-EEDC-4512-A7E2-8D19B0821534}"/>
            </c:ext>
          </c:extLst>
        </c:ser>
        <c:ser>
          <c:idx val="9"/>
          <c:order val="9"/>
          <c:tx>
            <c:strRef>
              <c:f>'Proy. ventas'!$AF$16:$AH$16</c:f>
              <c:strCache>
                <c:ptCount val="1"/>
                <c:pt idx="0">
                  <c:v>Octubre</c:v>
                </c:pt>
              </c:strCache>
            </c:strRef>
          </c:tx>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ventas'!$AH$119</c:f>
              <c:numCache>
                <c:formatCode>_-"$"\ * #,##0.00_-;\-"$"\ * #,##0.00_-;_-"$"\ * "-"??_-;_-@_-</c:formatCode>
                <c:ptCount val="1"/>
                <c:pt idx="0">
                  <c:v>45697890.700000003</c:v>
                </c:pt>
              </c:numCache>
            </c:numRef>
          </c:val>
          <c:extLst>
            <c:ext xmlns:c16="http://schemas.microsoft.com/office/drawing/2014/chart" uri="{C3380CC4-5D6E-409C-BE32-E72D297353CC}">
              <c16:uniqueId val="{00000009-EEDC-4512-A7E2-8D19B0821534}"/>
            </c:ext>
          </c:extLst>
        </c:ser>
        <c:ser>
          <c:idx val="10"/>
          <c:order val="10"/>
          <c:tx>
            <c:strRef>
              <c:f>'Proy. ventas'!$AI$16:$AK$16</c:f>
              <c:strCache>
                <c:ptCount val="1"/>
                <c:pt idx="0">
                  <c:v>Noviembre</c:v>
                </c:pt>
              </c:strCache>
            </c:strRef>
          </c:tx>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ventas'!$AK$119</c:f>
              <c:numCache>
                <c:formatCode>_-"$"\ * #,##0.00_-;\-"$"\ * #,##0.00_-;_-"$"\ * "-"??_-;_-@_-</c:formatCode>
                <c:ptCount val="1"/>
                <c:pt idx="0">
                  <c:v>48949267.400000006</c:v>
                </c:pt>
              </c:numCache>
            </c:numRef>
          </c:val>
          <c:extLst>
            <c:ext xmlns:c16="http://schemas.microsoft.com/office/drawing/2014/chart" uri="{C3380CC4-5D6E-409C-BE32-E72D297353CC}">
              <c16:uniqueId val="{0000000A-EEDC-4512-A7E2-8D19B0821534}"/>
            </c:ext>
          </c:extLst>
        </c:ser>
        <c:ser>
          <c:idx val="11"/>
          <c:order val="11"/>
          <c:tx>
            <c:strRef>
              <c:f>'Proy. ventas'!$AL$16:$AN$16</c:f>
              <c:strCache>
                <c:ptCount val="1"/>
                <c:pt idx="0">
                  <c:v>Diciembre</c:v>
                </c:pt>
              </c:strCache>
            </c:strRef>
          </c:tx>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ventas'!$AN$119</c:f>
              <c:numCache>
                <c:formatCode>_-"$"\ * #,##0.00_-;\-"$"\ * #,##0.00_-;_-"$"\ * "-"??_-;_-@_-</c:formatCode>
                <c:ptCount val="1"/>
                <c:pt idx="0">
                  <c:v>52450750.000000007</c:v>
                </c:pt>
              </c:numCache>
            </c:numRef>
          </c:val>
          <c:extLst>
            <c:ext xmlns:c16="http://schemas.microsoft.com/office/drawing/2014/chart" uri="{C3380CC4-5D6E-409C-BE32-E72D297353CC}">
              <c16:uniqueId val="{0000000B-EEDC-4512-A7E2-8D19B0821534}"/>
            </c:ext>
          </c:extLst>
        </c:ser>
        <c:dLbls>
          <c:showLegendKey val="0"/>
          <c:showVal val="0"/>
          <c:showCatName val="0"/>
          <c:showSerName val="0"/>
          <c:showPercent val="0"/>
          <c:showBubbleSize val="0"/>
        </c:dLbls>
        <c:gapWidth val="100"/>
        <c:overlap val="-24"/>
        <c:axId val="281132207"/>
        <c:axId val="283847231"/>
      </c:barChart>
      <c:catAx>
        <c:axId val="28113220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847231"/>
        <c:crosses val="autoZero"/>
        <c:auto val="1"/>
        <c:lblAlgn val="ctr"/>
        <c:lblOffset val="100"/>
        <c:noMultiLvlLbl val="0"/>
      </c:catAx>
      <c:valAx>
        <c:axId val="283847231"/>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quot;$&quot;\ * #,##0.00_-;_-&quot;$&quot;\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1132207"/>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Cantidad de suscripciones</a:t>
            </a:r>
            <a:r>
              <a:rPr lang="en-US" baseline="0"/>
              <a:t> 2022 </a:t>
            </a:r>
            <a:endParaRPr lang="en-US"/>
          </a:p>
        </c:rich>
      </c:tx>
      <c:layout>
        <c:manualLayout>
          <c:xMode val="edge"/>
          <c:yMode val="edge"/>
          <c:x val="0.36200319138917397"/>
          <c:y val="1.4641654161054353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6.1307213874805401E-2"/>
          <c:y val="0.1116126379380247"/>
          <c:w val="0.93179839376551465"/>
          <c:h val="0.74096898896161079"/>
        </c:manualLayout>
      </c:layout>
      <c:lineChart>
        <c:grouping val="standard"/>
        <c:varyColors val="0"/>
        <c:ser>
          <c:idx val="0"/>
          <c:order val="0"/>
          <c:tx>
            <c:strRef>
              <c:f>'Proy. ventas'!$A$19</c:f>
              <c:strCache>
                <c:ptCount val="1"/>
                <c:pt idx="0">
                  <c:v>InitialCare</c:v>
                </c:pt>
              </c:strCache>
            </c:strRef>
          </c:tx>
          <c:spPr>
            <a:ln w="31750" cap="rnd">
              <a:solidFill>
                <a:srgbClr val="FF0000"/>
              </a:solidFill>
              <a:round/>
            </a:ln>
            <a:effectLst/>
          </c:spPr>
          <c:marker>
            <c:symbol val="circle"/>
            <c:size val="17"/>
            <c:spPr>
              <a:solidFill>
                <a:srgbClr val="FF0000"/>
              </a:solidFill>
              <a:ln>
                <a:solidFill>
                  <a:srgbClr val="FF000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val>
            <c:numRef>
              <c:f>('Proy. ventas'!$F$116,'Proy. ventas'!$I$116,'Proy. ventas'!$L$116,'Proy. ventas'!$O$116,'Proy. ventas'!$R$116,'Proy. ventas'!$U$116,'Proy. ventas'!$X$116,'Proy. ventas'!$AA$116,'Proy. ventas'!$AD$116,'Proy. ventas'!$AG$116,'Proy. ventas'!$AJ$116,'Proy. ventas'!$AM$116)</c:f>
              <c:numCache>
                <c:formatCode>_-* #,##0\ _€_-;\-* #,##0\ _€_-;_-* "-"??\ _€_-;_-@_-</c:formatCode>
                <c:ptCount val="12"/>
                <c:pt idx="0">
                  <c:v>4826.3459999999995</c:v>
                </c:pt>
                <c:pt idx="1">
                  <c:v>5008.6379999999999</c:v>
                </c:pt>
                <c:pt idx="2">
                  <c:v>5190.93</c:v>
                </c:pt>
                <c:pt idx="3">
                  <c:v>5418.7950000000001</c:v>
                </c:pt>
                <c:pt idx="4">
                  <c:v>5692.2330000000002</c:v>
                </c:pt>
                <c:pt idx="5">
                  <c:v>6056.817</c:v>
                </c:pt>
                <c:pt idx="6">
                  <c:v>6512.5470000000005</c:v>
                </c:pt>
                <c:pt idx="7">
                  <c:v>7013.85</c:v>
                </c:pt>
                <c:pt idx="8">
                  <c:v>7515.1530000000002</c:v>
                </c:pt>
                <c:pt idx="9">
                  <c:v>8062.0290000000005</c:v>
                </c:pt>
                <c:pt idx="10">
                  <c:v>8654.478000000001</c:v>
                </c:pt>
                <c:pt idx="11">
                  <c:v>9292.5000000000018</c:v>
                </c:pt>
              </c:numCache>
            </c:numRef>
          </c:val>
          <c:smooth val="0"/>
          <c:extLst>
            <c:ext xmlns:c16="http://schemas.microsoft.com/office/drawing/2014/chart" uri="{C3380CC4-5D6E-409C-BE32-E72D297353CC}">
              <c16:uniqueId val="{00000000-CE0C-41C8-977B-296D94D82DC9}"/>
            </c:ext>
          </c:extLst>
        </c:ser>
        <c:ser>
          <c:idx val="1"/>
          <c:order val="1"/>
          <c:tx>
            <c:strRef>
              <c:f>'Proy. ventas'!$A$20</c:f>
              <c:strCache>
                <c:ptCount val="1"/>
                <c:pt idx="0">
                  <c:v>MediumCare</c:v>
                </c:pt>
              </c:strCache>
            </c:strRef>
          </c:tx>
          <c:spPr>
            <a:ln w="31750" cap="rnd">
              <a:solidFill>
                <a:schemeClr val="accent4">
                  <a:lumMod val="40000"/>
                  <a:lumOff val="60000"/>
                </a:schemeClr>
              </a:solidFill>
              <a:round/>
            </a:ln>
            <a:effectLst/>
          </c:spPr>
          <c:marker>
            <c:symbol val="circle"/>
            <c:size val="17"/>
            <c:spPr>
              <a:solidFill>
                <a:schemeClr val="accent4">
                  <a:lumMod val="40000"/>
                  <a:lumOff val="60000"/>
                </a:schemeClr>
              </a:solidFill>
              <a:ln>
                <a:solidFill>
                  <a:schemeClr val="accent4">
                    <a:lumMod val="40000"/>
                    <a:lumOff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val>
            <c:numRef>
              <c:f>('Proy. ventas'!$F$117,'Proy. ventas'!$I$117,'Proy. ventas'!$L$117,'Proy. ventas'!$O$117,'Proy. ventas'!$R$117,'Proy. ventas'!$U$117,'Proy. ventas'!$X$117,'Proy. ventas'!$AA$117,'Proy. ventas'!$AD$117,'Proy. ventas'!$AG$117,'Proy. ventas'!$AJ$117,'Proy. ventas'!$AM$117)</c:f>
              <c:numCache>
                <c:formatCode>_-* #,##0\ _€_-;\-* #,##0\ _€_-;_-* "-"??\ _€_-;_-@_-</c:formatCode>
                <c:ptCount val="12"/>
                <c:pt idx="0">
                  <c:v>4582.7240000000002</c:v>
                </c:pt>
                <c:pt idx="1">
                  <c:v>4738.5720000000001</c:v>
                </c:pt>
                <c:pt idx="2">
                  <c:v>4894.42</c:v>
                </c:pt>
                <c:pt idx="3">
                  <c:v>5089.2300000000005</c:v>
                </c:pt>
                <c:pt idx="4">
                  <c:v>5323.0020000000004</c:v>
                </c:pt>
                <c:pt idx="5">
                  <c:v>5634.6980000000003</c:v>
                </c:pt>
                <c:pt idx="6">
                  <c:v>6024.3180000000002</c:v>
                </c:pt>
                <c:pt idx="7">
                  <c:v>6452.9000000000005</c:v>
                </c:pt>
                <c:pt idx="8">
                  <c:v>6881.4820000000009</c:v>
                </c:pt>
                <c:pt idx="9">
                  <c:v>7349.0260000000007</c:v>
                </c:pt>
                <c:pt idx="10">
                  <c:v>7855.5320000000011</c:v>
                </c:pt>
                <c:pt idx="11">
                  <c:v>8401.0000000000018</c:v>
                </c:pt>
              </c:numCache>
            </c:numRef>
          </c:val>
          <c:smooth val="0"/>
          <c:extLst>
            <c:ext xmlns:c16="http://schemas.microsoft.com/office/drawing/2014/chart" uri="{C3380CC4-5D6E-409C-BE32-E72D297353CC}">
              <c16:uniqueId val="{00000001-CE0C-41C8-977B-296D94D82DC9}"/>
            </c:ext>
          </c:extLst>
        </c:ser>
        <c:ser>
          <c:idx val="2"/>
          <c:order val="2"/>
          <c:tx>
            <c:strRef>
              <c:f>'Proy. ventas'!$A$21</c:f>
              <c:strCache>
                <c:ptCount val="1"/>
                <c:pt idx="0">
                  <c:v>FullCare</c:v>
                </c:pt>
              </c:strCache>
            </c:strRef>
          </c:tx>
          <c:spPr>
            <a:ln w="31750" cap="rnd">
              <a:solidFill>
                <a:srgbClr val="92D050"/>
              </a:solidFill>
              <a:round/>
            </a:ln>
            <a:effectLst/>
          </c:spPr>
          <c:marker>
            <c:symbol val="circle"/>
            <c:size val="17"/>
            <c:spPr>
              <a:solidFill>
                <a:srgbClr val="92D050"/>
              </a:solidFill>
              <a:ln>
                <a:solidFill>
                  <a:srgbClr val="92D05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val>
            <c:numRef>
              <c:f>('Proy. ventas'!$F$118,'Proy. ventas'!$I$118,'Proy. ventas'!$L$118,'Proy. ventas'!$O$118,'Proy. ventas'!$R$118,'Proy. ventas'!$U$118,'Proy. ventas'!$X$118,'Proy. ventas'!$AA$118,'Proy. ventas'!$AD$118,'Proy. ventas'!$AG$118,'Proy. ventas'!$AJ$118,'Proy. ventas'!$AM$118)</c:f>
              <c:numCache>
                <c:formatCode>_-* #,##0\ _€_-;\-* #,##0\ _€_-;_-* "-"??\ _€_-;_-@_-</c:formatCode>
                <c:ptCount val="12"/>
                <c:pt idx="0">
                  <c:v>2552.3279999999995</c:v>
                </c:pt>
                <c:pt idx="1">
                  <c:v>2645.7839999999997</c:v>
                </c:pt>
                <c:pt idx="2">
                  <c:v>2739.24</c:v>
                </c:pt>
                <c:pt idx="3">
                  <c:v>2856.06</c:v>
                </c:pt>
                <c:pt idx="4">
                  <c:v>2996.2440000000001</c:v>
                </c:pt>
                <c:pt idx="5">
                  <c:v>3183.1559999999999</c:v>
                </c:pt>
                <c:pt idx="6">
                  <c:v>3416.7959999999998</c:v>
                </c:pt>
                <c:pt idx="7">
                  <c:v>3673.7999999999997</c:v>
                </c:pt>
                <c:pt idx="8">
                  <c:v>3930.8039999999996</c:v>
                </c:pt>
                <c:pt idx="9">
                  <c:v>4211.1719999999996</c:v>
                </c:pt>
                <c:pt idx="10">
                  <c:v>4514.9039999999995</c:v>
                </c:pt>
                <c:pt idx="11">
                  <c:v>4842</c:v>
                </c:pt>
              </c:numCache>
            </c:numRef>
          </c:val>
          <c:smooth val="0"/>
          <c:extLst>
            <c:ext xmlns:c16="http://schemas.microsoft.com/office/drawing/2014/chart" uri="{C3380CC4-5D6E-409C-BE32-E72D297353CC}">
              <c16:uniqueId val="{00000002-CE0C-41C8-977B-296D94D82DC9}"/>
            </c:ext>
          </c:extLst>
        </c:ser>
        <c:dLbls>
          <c:dLblPos val="ctr"/>
          <c:showLegendKey val="0"/>
          <c:showVal val="1"/>
          <c:showCatName val="0"/>
          <c:showSerName val="0"/>
          <c:showPercent val="0"/>
          <c:showBubbleSize val="0"/>
        </c:dLbls>
        <c:marker val="1"/>
        <c:smooth val="0"/>
        <c:axId val="262473679"/>
        <c:axId val="258788111"/>
      </c:lineChart>
      <c:catAx>
        <c:axId val="262473679"/>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58788111"/>
        <c:crosses val="autoZero"/>
        <c:auto val="1"/>
        <c:lblAlgn val="ctr"/>
        <c:lblOffset val="100"/>
        <c:noMultiLvlLbl val="0"/>
      </c:catAx>
      <c:valAx>
        <c:axId val="258788111"/>
        <c:scaling>
          <c:orientation val="minMax"/>
        </c:scaling>
        <c:delete val="1"/>
        <c:axPos val="l"/>
        <c:numFmt formatCode="_-* #,##0\ _€_-;\-* #,##0\ _€_-;_-* &quot;-&quot;??\ _€_-;_-@_-" sourceLinked="1"/>
        <c:majorTickMark val="none"/>
        <c:minorTickMark val="none"/>
        <c:tickLblPos val="nextTo"/>
        <c:crossAx val="262473679"/>
        <c:crosses val="autoZero"/>
        <c:crossBetween val="between"/>
      </c:valAx>
      <c:spPr>
        <a:noFill/>
        <a:ln w="25400">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2.5349948100218969E-2"/>
          <c:y val="2.1921979957061258E-2"/>
        </c:manualLayout>
      </c:layout>
      <c:overlay val="0"/>
      <c:spPr>
        <a:noFill/>
        <a:ln>
          <a:noFill/>
        </a:ln>
        <a:effectLst/>
      </c:spPr>
      <c:txPr>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'Mod. ingresos'!$C$16</c:f>
              <c:strCache>
                <c:ptCount val="1"/>
                <c:pt idx="0">
                  <c:v>Ingresos 2020</c:v>
                </c:pt>
              </c:strCache>
            </c:strRef>
          </c:tx>
          <c:dPt>
            <c:idx val="0"/>
            <c:bubble3D val="0"/>
            <c:spPr>
              <a:solidFill>
                <a:schemeClr val="accent2">
                  <a:lumMod val="20000"/>
                  <a:lumOff val="8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61DD-4CD8-B158-0B704BE81697}"/>
              </c:ext>
            </c:extLst>
          </c:dPt>
          <c:dPt>
            <c:idx val="1"/>
            <c:bubble3D val="0"/>
            <c:spPr>
              <a:solidFill>
                <a:schemeClr val="accent4">
                  <a:lumMod val="20000"/>
                  <a:lumOff val="8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61DD-4CD8-B158-0B704BE81697}"/>
              </c:ext>
            </c:extLst>
          </c:dPt>
          <c:dPt>
            <c:idx val="2"/>
            <c:bubble3D val="0"/>
            <c:spPr>
              <a:solidFill>
                <a:schemeClr val="accent6">
                  <a:lumMod val="20000"/>
                  <a:lumOff val="8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61DD-4CD8-B158-0B704BE81697}"/>
              </c:ext>
            </c:extLst>
          </c:dPt>
          <c:dLbls>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tx1"/>
                      </a:solidFill>
                      <a:latin typeface="+mn-lt"/>
                      <a:ea typeface="+mn-ea"/>
                      <a:cs typeface="+mn-cs"/>
                    </a:defRPr>
                  </a:pPr>
                  <a:endParaRPr lang="en-US"/>
                </a:p>
              </c:txPr>
              <c:dLblPos val="outEnd"/>
              <c:showLegendKey val="1"/>
              <c:showVal val="0"/>
              <c:showCatName val="1"/>
              <c:showSerName val="0"/>
              <c:showPercent val="1"/>
              <c:showBubbleSize val="0"/>
              <c:extLst>
                <c:ext xmlns:c16="http://schemas.microsoft.com/office/drawing/2014/chart" uri="{C3380CC4-5D6E-409C-BE32-E72D297353CC}">
                  <c16:uniqueId val="{00000001-61DD-4CD8-B158-0B704BE81697}"/>
                </c:ext>
              </c:extLst>
            </c:dLbl>
            <c:dLbl>
              <c:idx val="1"/>
              <c:layout>
                <c:manualLayout>
                  <c:x val="8.8145964818999306E-2"/>
                  <c:y val="-2.3434461495511084E-3"/>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tx1"/>
                      </a:solidFill>
                      <a:latin typeface="+mn-lt"/>
                      <a:ea typeface="+mn-ea"/>
                      <a:cs typeface="+mn-cs"/>
                    </a:defRPr>
                  </a:pPr>
                  <a:endParaRPr lang="en-US"/>
                </a:p>
              </c:txPr>
              <c:dLblPos val="bestFit"/>
              <c:showLegendKey val="1"/>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2-61DD-4CD8-B158-0B704BE81697}"/>
                </c:ext>
              </c:extLst>
            </c:dLbl>
            <c:dLbl>
              <c:idx val="2"/>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tx1"/>
                      </a:solidFill>
                      <a:latin typeface="+mn-lt"/>
                      <a:ea typeface="+mn-ea"/>
                      <a:cs typeface="+mn-cs"/>
                    </a:defRPr>
                  </a:pPr>
                  <a:endParaRPr lang="en-US"/>
                </a:p>
              </c:txPr>
              <c:dLblPos val="outEnd"/>
              <c:showLegendKey val="1"/>
              <c:showVal val="0"/>
              <c:showCatName val="1"/>
              <c:showSerName val="0"/>
              <c:showPercent val="1"/>
              <c:showBubbleSize val="0"/>
              <c:extLst>
                <c:ext xmlns:c16="http://schemas.microsoft.com/office/drawing/2014/chart" uri="{C3380CC4-5D6E-409C-BE32-E72D297353CC}">
                  <c16:uniqueId val="{00000003-61DD-4CD8-B158-0B704BE81697}"/>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tx1"/>
                    </a:solidFill>
                    <a:latin typeface="+mn-lt"/>
                    <a:ea typeface="+mn-ea"/>
                    <a:cs typeface="+mn-cs"/>
                  </a:defRPr>
                </a:pPr>
                <a:endParaRPr lang="en-US"/>
              </a:p>
            </c:txPr>
            <c:dLblPos val="outEnd"/>
            <c:showLegendKey val="1"/>
            <c:showVal val="0"/>
            <c:showCatName val="1"/>
            <c:showSerName val="0"/>
            <c:showPercent val="1"/>
            <c:showBubbleSize val="0"/>
            <c:showLeaderLines val="0"/>
            <c:extLst>
              <c:ext xmlns:c15="http://schemas.microsoft.com/office/drawing/2012/chart" uri="{CE6537A1-D6FC-4f65-9D91-7224C49458BB}"/>
            </c:extLst>
          </c:dLbls>
          <c:cat>
            <c:strRef>
              <c:f>'Mod. ingresos'!$B$17:$B$19</c:f>
              <c:strCache>
                <c:ptCount val="3"/>
                <c:pt idx="0">
                  <c:v>InitialCare</c:v>
                </c:pt>
                <c:pt idx="1">
                  <c:v>MediumCare</c:v>
                </c:pt>
                <c:pt idx="2">
                  <c:v>FullCare</c:v>
                </c:pt>
              </c:strCache>
            </c:strRef>
          </c:cat>
          <c:val>
            <c:numRef>
              <c:f>'Mod. ingresos'!$C$17:$C$19</c:f>
              <c:numCache>
                <c:formatCode>_-"$"\ * #,##0.00_-;\-"$"\ * #,##0.00_-;_-"$"\ * "-"??_-;_-@_-</c:formatCode>
                <c:ptCount val="3"/>
                <c:pt idx="0">
                  <c:v>2564900</c:v>
                </c:pt>
                <c:pt idx="1">
                  <c:v>4692500</c:v>
                </c:pt>
                <c:pt idx="2">
                  <c:v>4176000</c:v>
                </c:pt>
              </c:numCache>
            </c:numRef>
          </c:val>
          <c:extLst>
            <c:ext xmlns:c16="http://schemas.microsoft.com/office/drawing/2014/chart" uri="{C3380CC4-5D6E-409C-BE32-E72D297353CC}">
              <c16:uniqueId val="{00000000-61DD-4CD8-B158-0B704BE81697}"/>
            </c:ext>
          </c:extLst>
        </c:ser>
        <c:dLbls>
          <c:dLblPos val="outEnd"/>
          <c:showLegendKey val="0"/>
          <c:showVal val="0"/>
          <c:showCatName val="0"/>
          <c:showSerName val="0"/>
          <c:showPercent val="1"/>
          <c:showBubbleSize val="0"/>
          <c:showLeaderLines val="0"/>
        </c:dLbls>
        <c:firstSliceAng val="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rot="0"/>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9229267110841854E-2"/>
          <c:y val="1.9206864918584209E-2"/>
        </c:manualLayout>
      </c:layout>
      <c:overlay val="0"/>
      <c:spPr>
        <a:noFill/>
        <a:ln>
          <a:noFill/>
        </a:ln>
        <a:effectLst/>
      </c:spPr>
      <c:txPr>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'Mod. ingresos'!$D$16</c:f>
              <c:strCache>
                <c:ptCount val="1"/>
                <c:pt idx="0">
                  <c:v>Ingresos 2021</c:v>
                </c:pt>
              </c:strCache>
            </c:strRef>
          </c:tx>
          <c:dPt>
            <c:idx val="0"/>
            <c:bubble3D val="0"/>
            <c:spPr>
              <a:solidFill>
                <a:schemeClr val="accent2">
                  <a:lumMod val="20000"/>
                  <a:lumOff val="8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8374-4368-97F6-BBDA83FD1D3E}"/>
              </c:ext>
            </c:extLst>
          </c:dPt>
          <c:dPt>
            <c:idx val="1"/>
            <c:bubble3D val="0"/>
            <c:spPr>
              <a:solidFill>
                <a:schemeClr val="accent4">
                  <a:lumMod val="20000"/>
                  <a:lumOff val="8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8374-4368-97F6-BBDA83FD1D3E}"/>
              </c:ext>
            </c:extLst>
          </c:dPt>
          <c:dPt>
            <c:idx val="2"/>
            <c:bubble3D val="0"/>
            <c:spPr>
              <a:solidFill>
                <a:schemeClr val="accent6">
                  <a:lumMod val="20000"/>
                  <a:lumOff val="8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8374-4368-97F6-BBDA83FD1D3E}"/>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8374-4368-97F6-BBDA83FD1D3E}"/>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6-8374-4368-97F6-BBDA83FD1D3E}"/>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8374-4368-97F6-BBDA83FD1D3E}"/>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8-8374-4368-97F6-BBDA83FD1D3E}"/>
              </c:ext>
            </c:extLst>
          </c:dPt>
          <c:dPt>
            <c:idx val="7"/>
            <c:bubble3D val="0"/>
            <c:spPr>
              <a:solidFill>
                <a:schemeClr val="accent2">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8374-4368-97F6-BBDA83FD1D3E}"/>
              </c:ext>
            </c:extLst>
          </c:dPt>
          <c:dPt>
            <c:idx val="8"/>
            <c:bubble3D val="0"/>
            <c:spPr>
              <a:solidFill>
                <a:schemeClr val="accent3">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A-8374-4368-97F6-BBDA83FD1D3E}"/>
              </c:ext>
            </c:extLst>
          </c:dPt>
          <c:dPt>
            <c:idx val="9"/>
            <c:bubble3D val="0"/>
            <c:spPr>
              <a:solidFill>
                <a:schemeClr val="accent4">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B-8374-4368-97F6-BBDA83FD1D3E}"/>
              </c:ext>
            </c:extLst>
          </c:dPt>
          <c:dPt>
            <c:idx val="10"/>
            <c:bubble3D val="0"/>
            <c:spPr>
              <a:solidFill>
                <a:schemeClr val="accent5">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C-8374-4368-97F6-BBDA83FD1D3E}"/>
              </c:ext>
            </c:extLst>
          </c:dPt>
          <c:dPt>
            <c:idx val="11"/>
            <c:bubble3D val="0"/>
            <c:spPr>
              <a:solidFill>
                <a:schemeClr val="accent6">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D-8374-4368-97F6-BBDA83FD1D3E}"/>
              </c:ext>
            </c:extLst>
          </c:dPt>
          <c:dPt>
            <c:idx val="12"/>
            <c:bubble3D val="0"/>
            <c:spPr>
              <a:solidFill>
                <a:schemeClr val="accent1">
                  <a:lumMod val="80000"/>
                  <a:lumOff val="2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E-8374-4368-97F6-BBDA83FD1D3E}"/>
              </c:ext>
            </c:extLst>
          </c:dPt>
          <c:dLbls>
            <c:dLbl>
              <c:idx val="0"/>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tx1"/>
                      </a:solidFill>
                      <a:latin typeface="+mn-lt"/>
                      <a:ea typeface="+mn-ea"/>
                      <a:cs typeface="+mn-cs"/>
                    </a:defRPr>
                  </a:pPr>
                  <a:endParaRPr lang="en-US"/>
                </a:p>
              </c:txPr>
              <c:dLblPos val="outEnd"/>
              <c:showLegendKey val="1"/>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2-8374-4368-97F6-BBDA83FD1D3E}"/>
                </c:ext>
              </c:extLst>
            </c:dLbl>
            <c:dLbl>
              <c:idx val="1"/>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tx1"/>
                      </a:solidFill>
                      <a:latin typeface="+mn-lt"/>
                      <a:ea typeface="+mn-ea"/>
                      <a:cs typeface="+mn-cs"/>
                    </a:defRPr>
                  </a:pPr>
                  <a:endParaRPr lang="en-US"/>
                </a:p>
              </c:txPr>
              <c:dLblPos val="outEnd"/>
              <c:showLegendKey val="1"/>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3-8374-4368-97F6-BBDA83FD1D3E}"/>
                </c:ext>
              </c:extLst>
            </c:dLbl>
            <c:dLbl>
              <c:idx val="2"/>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tx1"/>
                      </a:solidFill>
                      <a:latin typeface="+mn-lt"/>
                      <a:ea typeface="+mn-ea"/>
                      <a:cs typeface="+mn-cs"/>
                    </a:defRPr>
                  </a:pPr>
                  <a:endParaRPr lang="en-US"/>
                </a:p>
              </c:txPr>
              <c:dLblPos val="outEnd"/>
              <c:showLegendKey val="1"/>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4-8374-4368-97F6-BBDA83FD1D3E}"/>
                </c:ext>
              </c:extLst>
            </c:dLbl>
            <c:dLbl>
              <c:idx val="11"/>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tx1"/>
                      </a:solidFill>
                      <a:latin typeface="+mn-lt"/>
                      <a:ea typeface="+mn-ea"/>
                      <a:cs typeface="+mn-cs"/>
                    </a:defRPr>
                  </a:pPr>
                  <a:endParaRPr lang="en-US"/>
                </a:p>
              </c:txPr>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8374-4368-97F6-BBDA83FD1D3E}"/>
                </c:ext>
              </c:extLst>
            </c:dLbl>
            <c:dLbl>
              <c:idx val="12"/>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tx1"/>
                      </a:solidFill>
                      <a:latin typeface="+mn-lt"/>
                      <a:ea typeface="+mn-ea"/>
                      <a:cs typeface="+mn-cs"/>
                    </a:defRPr>
                  </a:pPr>
                  <a:endParaRPr lang="en-US"/>
                </a:p>
              </c:txPr>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E-8374-4368-97F6-BBDA83FD1D3E}"/>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tx1"/>
                    </a:solidFill>
                    <a:latin typeface="+mn-lt"/>
                    <a:ea typeface="+mn-ea"/>
                    <a:cs typeface="+mn-cs"/>
                  </a:defRPr>
                </a:pPr>
                <a:endParaRPr lang="en-US"/>
              </a:p>
            </c:txPr>
            <c:dLblPos val="outEnd"/>
            <c:showLegendKey val="1"/>
            <c:showVal val="0"/>
            <c:showCatName val="1"/>
            <c:showSerName val="0"/>
            <c:showPercent val="1"/>
            <c:showBubbleSize val="0"/>
            <c:separator>
</c:separator>
            <c:showLeaderLines val="0"/>
            <c:extLst>
              <c:ext xmlns:c15="http://schemas.microsoft.com/office/drawing/2012/chart" uri="{CE6537A1-D6FC-4f65-9D91-7224C49458BB}"/>
            </c:extLst>
          </c:dLbls>
          <c:cat>
            <c:strRef>
              <c:f>'Mod. ingresos'!$B$17:$B$19</c:f>
              <c:strCache>
                <c:ptCount val="3"/>
                <c:pt idx="0">
                  <c:v>InitialCare</c:v>
                </c:pt>
                <c:pt idx="1">
                  <c:v>MediumCare</c:v>
                </c:pt>
                <c:pt idx="2">
                  <c:v>FullCare</c:v>
                </c:pt>
              </c:strCache>
            </c:strRef>
          </c:cat>
          <c:val>
            <c:numRef>
              <c:f>'Mod. ingresos'!$D$17:$D$19</c:f>
              <c:numCache>
                <c:formatCode>_-"$"\ * #,##0.00_-;\-"$"\ * #,##0.00_-;_-"$"\ * "-"??_-;_-@_-</c:formatCode>
                <c:ptCount val="3"/>
                <c:pt idx="0">
                  <c:v>5385900</c:v>
                </c:pt>
                <c:pt idx="1">
                  <c:v>8855000</c:v>
                </c:pt>
                <c:pt idx="2">
                  <c:v>8496000</c:v>
                </c:pt>
              </c:numCache>
            </c:numRef>
          </c:val>
          <c:extLst>
            <c:ext xmlns:c16="http://schemas.microsoft.com/office/drawing/2014/chart" uri="{C3380CC4-5D6E-409C-BE32-E72D297353CC}">
              <c16:uniqueId val="{00000000-8374-4368-97F6-BBDA83FD1D3E}"/>
            </c:ext>
          </c:extLst>
        </c:ser>
        <c:dLbls>
          <c:dLblPos val="outEnd"/>
          <c:showLegendKey val="0"/>
          <c:showVal val="0"/>
          <c:showCatName val="1"/>
          <c:showSerName val="0"/>
          <c:showPercent val="0"/>
          <c:showBubbleSize val="0"/>
          <c:showLeaderLines val="0"/>
        </c:dLbls>
        <c:firstSliceAng val="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2.9709512065913237E-2"/>
          <c:y val="1.9300359437533828E-2"/>
        </c:manualLayout>
      </c:layout>
      <c:overlay val="0"/>
      <c:spPr>
        <a:noFill/>
        <a:ln>
          <a:noFill/>
        </a:ln>
        <a:effectLst/>
      </c:spPr>
      <c:txPr>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'Mod. ingresos'!$E$16</c:f>
              <c:strCache>
                <c:ptCount val="1"/>
                <c:pt idx="0">
                  <c:v>Ingresos 2022</c:v>
                </c:pt>
              </c:strCache>
            </c:strRef>
          </c:tx>
          <c:dPt>
            <c:idx val="0"/>
            <c:bubble3D val="0"/>
            <c:spPr>
              <a:solidFill>
                <a:schemeClr val="accent2">
                  <a:lumMod val="20000"/>
                  <a:lumOff val="8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EA85-40A9-9793-B381DA40BF8B}"/>
              </c:ext>
            </c:extLst>
          </c:dPt>
          <c:dPt>
            <c:idx val="1"/>
            <c:bubble3D val="0"/>
            <c:spPr>
              <a:solidFill>
                <a:schemeClr val="accent4">
                  <a:lumMod val="20000"/>
                  <a:lumOff val="8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8-EA85-40A9-9793-B381DA40BF8B}"/>
              </c:ext>
            </c:extLst>
          </c:dPt>
          <c:dPt>
            <c:idx val="2"/>
            <c:bubble3D val="0"/>
            <c:spPr>
              <a:solidFill>
                <a:schemeClr val="accent6">
                  <a:lumMod val="20000"/>
                  <a:lumOff val="8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A-EA85-40A9-9793-B381DA40BF8B}"/>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B-EA85-40A9-9793-B381DA40BF8B}"/>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C-EA85-40A9-9793-B381DA40BF8B}"/>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D-EA85-40A9-9793-B381DA40BF8B}"/>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EA85-40A9-9793-B381DA40BF8B}"/>
              </c:ext>
            </c:extLst>
          </c:dPt>
          <c:dPt>
            <c:idx val="7"/>
            <c:bubble3D val="0"/>
            <c:spPr>
              <a:solidFill>
                <a:schemeClr val="accent2">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6-EA85-40A9-9793-B381DA40BF8B}"/>
              </c:ext>
            </c:extLst>
          </c:dPt>
          <c:dPt>
            <c:idx val="8"/>
            <c:bubble3D val="0"/>
            <c:spPr>
              <a:solidFill>
                <a:schemeClr val="accent3">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EA85-40A9-9793-B381DA40BF8B}"/>
              </c:ext>
            </c:extLst>
          </c:dPt>
          <c:dPt>
            <c:idx val="9"/>
            <c:bubble3D val="0"/>
            <c:spPr>
              <a:solidFill>
                <a:schemeClr val="accent4">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EA85-40A9-9793-B381DA40BF8B}"/>
              </c:ext>
            </c:extLst>
          </c:dPt>
          <c:dPt>
            <c:idx val="10"/>
            <c:bubble3D val="0"/>
            <c:spPr>
              <a:solidFill>
                <a:schemeClr val="accent5">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EA85-40A9-9793-B381DA40BF8B}"/>
              </c:ext>
            </c:extLst>
          </c:dPt>
          <c:dPt>
            <c:idx val="11"/>
            <c:bubble3D val="0"/>
            <c:spPr>
              <a:solidFill>
                <a:schemeClr val="accent6">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EA85-40A9-9793-B381DA40BF8B}"/>
              </c:ext>
            </c:extLst>
          </c:dPt>
          <c:dPt>
            <c:idx val="12"/>
            <c:bubble3D val="0"/>
            <c:spPr>
              <a:solidFill>
                <a:schemeClr val="accent1">
                  <a:lumMod val="80000"/>
                  <a:lumOff val="2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EA85-40A9-9793-B381DA40BF8B}"/>
              </c:ext>
            </c:extLst>
          </c:dPt>
          <c:dLbls>
            <c:dLbl>
              <c:idx val="0"/>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tx1"/>
                      </a:solidFill>
                      <a:latin typeface="+mn-lt"/>
                      <a:ea typeface="+mn-ea"/>
                      <a:cs typeface="+mn-cs"/>
                    </a:defRPr>
                  </a:pPr>
                  <a:endParaRPr lang="en-US"/>
                </a:p>
              </c:txPr>
              <c:dLblPos val="outEnd"/>
              <c:showLegendKey val="1"/>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9-EA85-40A9-9793-B381DA40BF8B}"/>
                </c:ext>
              </c:extLst>
            </c:dLbl>
            <c:dLbl>
              <c:idx val="1"/>
              <c:layout>
                <c:manualLayout>
                  <c:x val="-1.2088909831745273E-2"/>
                  <c:y val="-3.7398429827509634E-2"/>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tx1"/>
                      </a:solidFill>
                      <a:latin typeface="+mn-lt"/>
                      <a:ea typeface="+mn-ea"/>
                      <a:cs typeface="+mn-cs"/>
                    </a:defRPr>
                  </a:pPr>
                  <a:endParaRPr lang="en-US"/>
                </a:p>
              </c:txPr>
              <c:dLblPos val="bestFit"/>
              <c:showLegendKey val="1"/>
              <c:showVal val="0"/>
              <c:showCatName val="1"/>
              <c:showSerName val="0"/>
              <c:showPercent val="1"/>
              <c:showBubbleSize val="0"/>
              <c:separator>
</c:separator>
              <c:extLst>
                <c:ext xmlns:c15="http://schemas.microsoft.com/office/drawing/2012/chart" uri="{CE6537A1-D6FC-4f65-9D91-7224C49458BB}">
                  <c15:layout/>
                </c:ext>
                <c:ext xmlns:c16="http://schemas.microsoft.com/office/drawing/2014/chart" uri="{C3380CC4-5D6E-409C-BE32-E72D297353CC}">
                  <c16:uniqueId val="{00000008-EA85-40A9-9793-B381DA40BF8B}"/>
                </c:ext>
              </c:extLst>
            </c:dLbl>
            <c:dLbl>
              <c:idx val="2"/>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tx1"/>
                      </a:solidFill>
                      <a:latin typeface="+mn-lt"/>
                      <a:ea typeface="+mn-ea"/>
                      <a:cs typeface="+mn-cs"/>
                    </a:defRPr>
                  </a:pPr>
                  <a:endParaRPr lang="en-US"/>
                </a:p>
              </c:txPr>
              <c:dLblPos val="outEnd"/>
              <c:showLegendKey val="1"/>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A-EA85-40A9-9793-B381DA40BF8B}"/>
                </c:ext>
              </c:extLst>
            </c:dLbl>
            <c:dLbl>
              <c:idx val="11"/>
              <c:layout>
                <c:manualLayout>
                  <c:x val="1.9993749985240811E-2"/>
                  <c:y val="-2.1138208675730269E-2"/>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tx1"/>
                      </a:solidFill>
                      <a:latin typeface="+mn-lt"/>
                      <a:ea typeface="+mn-ea"/>
                      <a:cs typeface="+mn-cs"/>
                    </a:defRPr>
                  </a:pPr>
                  <a:endParaRPr lang="en-US"/>
                </a:p>
              </c:txPr>
              <c:dLblPos val="bestFit"/>
              <c:showLegendKey val="1"/>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2-EA85-40A9-9793-B381DA40BF8B}"/>
                </c:ext>
              </c:extLst>
            </c:dLbl>
            <c:dLbl>
              <c:idx val="12"/>
              <c:layout>
                <c:manualLayout>
                  <c:x val="4.6235546840869474E-2"/>
                  <c:y val="-1.4634144467813271E-2"/>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tx1"/>
                      </a:solidFill>
                      <a:latin typeface="+mn-lt"/>
                      <a:ea typeface="+mn-ea"/>
                      <a:cs typeface="+mn-cs"/>
                    </a:defRPr>
                  </a:pPr>
                  <a:endParaRPr lang="en-US"/>
                </a:p>
              </c:txPr>
              <c:dLblPos val="bestFit"/>
              <c:showLegendKey val="1"/>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3-EA85-40A9-9793-B381DA40BF8B}"/>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tx1"/>
                    </a:solidFill>
                    <a:latin typeface="+mn-lt"/>
                    <a:ea typeface="+mn-ea"/>
                    <a:cs typeface="+mn-cs"/>
                  </a:defRPr>
                </a:pPr>
                <a:endParaRPr lang="en-US"/>
              </a:p>
            </c:txPr>
            <c:dLblPos val="outEnd"/>
            <c:showLegendKey val="1"/>
            <c:showVal val="0"/>
            <c:showCatName val="1"/>
            <c:showSerName val="0"/>
            <c:showPercent val="1"/>
            <c:showBubbleSize val="0"/>
            <c:separator>
</c:separator>
            <c:showLeaderLines val="0"/>
            <c:extLst>
              <c:ext xmlns:c15="http://schemas.microsoft.com/office/drawing/2012/chart" uri="{CE6537A1-D6FC-4f65-9D91-7224C49458BB}"/>
            </c:extLst>
          </c:dLbls>
          <c:cat>
            <c:strRef>
              <c:f>'Mod. ingresos'!$B$17:$B$19</c:f>
              <c:strCache>
                <c:ptCount val="3"/>
                <c:pt idx="0">
                  <c:v>InitialCare</c:v>
                </c:pt>
                <c:pt idx="1">
                  <c:v>MediumCare</c:v>
                </c:pt>
                <c:pt idx="2">
                  <c:v>FullCare</c:v>
                </c:pt>
              </c:strCache>
            </c:strRef>
          </c:cat>
          <c:val>
            <c:numRef>
              <c:f>'Mod. ingresos'!$E$17:$E$19</c:f>
              <c:numCache>
                <c:formatCode>_-"$"\ * #,##0.00_-;\-"$"\ * #,##0.00_-;_-"$"\ * "-"??_-;_-@_-</c:formatCode>
                <c:ptCount val="3"/>
                <c:pt idx="0">
                  <c:v>12199200</c:v>
                </c:pt>
                <c:pt idx="1">
                  <c:v>18967500</c:v>
                </c:pt>
                <c:pt idx="2">
                  <c:v>14300000</c:v>
                </c:pt>
              </c:numCache>
            </c:numRef>
          </c:val>
          <c:extLst>
            <c:ext xmlns:c16="http://schemas.microsoft.com/office/drawing/2014/chart" uri="{C3380CC4-5D6E-409C-BE32-E72D297353CC}">
              <c16:uniqueId val="{00000000-EA85-40A9-9793-B381DA40BF8B}"/>
            </c:ext>
          </c:extLst>
        </c:ser>
        <c:dLbls>
          <c:dLblPos val="outEnd"/>
          <c:showLegendKey val="0"/>
          <c:showVal val="0"/>
          <c:showCatName val="1"/>
          <c:showSerName val="0"/>
          <c:showPercent val="0"/>
          <c:showBubbleSize val="0"/>
          <c:showLeaderLines val="0"/>
        </c:dLbls>
        <c:firstSliceAng val="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AR"/>
              <a:t>Modelo de egresos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'Mod. egresos'!$A$10</c:f>
              <c:strCache>
                <c:ptCount val="1"/>
                <c:pt idx="0">
                  <c:v>Costos Fijos</c:v>
                </c:pt>
              </c:strCache>
            </c:strRef>
          </c:tx>
          <c:spPr>
            <a:solidFill>
              <a:schemeClr val="accent2"/>
            </a:solidFill>
            <a:ln>
              <a:noFill/>
            </a:ln>
            <a:effectLst/>
          </c:spPr>
          <c:invertIfNegative val="0"/>
          <c:cat>
            <c:numRef>
              <c:f>'[1]Mod. egresos'!$B$9:$D$9</c:f>
              <c:numCache>
                <c:formatCode>General</c:formatCode>
                <c:ptCount val="3"/>
                <c:pt idx="0">
                  <c:v>2019</c:v>
                </c:pt>
                <c:pt idx="1">
                  <c:v>2020</c:v>
                </c:pt>
                <c:pt idx="2">
                  <c:v>2021</c:v>
                </c:pt>
              </c:numCache>
            </c:numRef>
          </c:cat>
          <c:val>
            <c:numRef>
              <c:f>'Mod. egresos'!$B$10:$D$10</c:f>
              <c:numCache>
                <c:formatCode>"$"\ #.##000</c:formatCode>
                <c:ptCount val="3"/>
                <c:pt idx="0">
                  <c:v>5146620.6749999998</c:v>
                </c:pt>
                <c:pt idx="1">
                  <c:v>5661282.7425000006</c:v>
                </c:pt>
                <c:pt idx="2">
                  <c:v>6241564.2236062502</c:v>
                </c:pt>
              </c:numCache>
            </c:numRef>
          </c:val>
          <c:extLst>
            <c:ext xmlns:c16="http://schemas.microsoft.com/office/drawing/2014/chart" uri="{C3380CC4-5D6E-409C-BE32-E72D297353CC}">
              <c16:uniqueId val="{00000000-DB67-4498-A33B-93FEC555F756}"/>
            </c:ext>
          </c:extLst>
        </c:ser>
        <c:ser>
          <c:idx val="1"/>
          <c:order val="1"/>
          <c:tx>
            <c:strRef>
              <c:f>'Mod. egresos'!$A$11</c:f>
              <c:strCache>
                <c:ptCount val="1"/>
                <c:pt idx="0">
                  <c:v>Costos variables</c:v>
                </c:pt>
              </c:strCache>
            </c:strRef>
          </c:tx>
          <c:spPr>
            <a:solidFill>
              <a:schemeClr val="accent4"/>
            </a:solidFill>
            <a:ln>
              <a:noFill/>
            </a:ln>
            <a:effectLst/>
          </c:spPr>
          <c:invertIfNegative val="0"/>
          <c:cat>
            <c:numRef>
              <c:f>'[1]Mod. egresos'!$B$9:$D$9</c:f>
              <c:numCache>
                <c:formatCode>General</c:formatCode>
                <c:ptCount val="3"/>
                <c:pt idx="0">
                  <c:v>2019</c:v>
                </c:pt>
                <c:pt idx="1">
                  <c:v>2020</c:v>
                </c:pt>
                <c:pt idx="2">
                  <c:v>2021</c:v>
                </c:pt>
              </c:numCache>
            </c:numRef>
          </c:cat>
          <c:val>
            <c:numRef>
              <c:f>'Mod. egresos'!$B$11:$D$11</c:f>
              <c:numCache>
                <c:formatCode>"$"\ #.##000</c:formatCode>
                <c:ptCount val="3"/>
                <c:pt idx="0">
                  <c:v>230628.36</c:v>
                </c:pt>
                <c:pt idx="1">
                  <c:v>248350.20000000004</c:v>
                </c:pt>
                <c:pt idx="2">
                  <c:v>270133.44</c:v>
                </c:pt>
              </c:numCache>
            </c:numRef>
          </c:val>
          <c:extLst>
            <c:ext xmlns:c16="http://schemas.microsoft.com/office/drawing/2014/chart" uri="{C3380CC4-5D6E-409C-BE32-E72D297353CC}">
              <c16:uniqueId val="{00000001-DB67-4498-A33B-93FEC555F756}"/>
            </c:ext>
          </c:extLst>
        </c:ser>
        <c:ser>
          <c:idx val="2"/>
          <c:order val="2"/>
          <c:tx>
            <c:strRef>
              <c:f>'Mod. egresos'!$A$12</c:f>
              <c:strCache>
                <c:ptCount val="1"/>
                <c:pt idx="0">
                  <c:v>Costos de RRHH</c:v>
                </c:pt>
              </c:strCache>
            </c:strRef>
          </c:tx>
          <c:spPr>
            <a:solidFill>
              <a:schemeClr val="accent6"/>
            </a:solidFill>
            <a:ln>
              <a:noFill/>
            </a:ln>
            <a:effectLst/>
          </c:spPr>
          <c:invertIfNegative val="0"/>
          <c:cat>
            <c:numRef>
              <c:f>'[1]Mod. egresos'!$B$9:$D$9</c:f>
              <c:numCache>
                <c:formatCode>General</c:formatCode>
                <c:ptCount val="3"/>
                <c:pt idx="0">
                  <c:v>2019</c:v>
                </c:pt>
                <c:pt idx="1">
                  <c:v>2020</c:v>
                </c:pt>
                <c:pt idx="2">
                  <c:v>2021</c:v>
                </c:pt>
              </c:numCache>
            </c:numRef>
          </c:cat>
          <c:val>
            <c:numRef>
              <c:f>'Mod. egresos'!$B$12:$D$12</c:f>
              <c:numCache>
                <c:formatCode>"$"\ #.##000</c:formatCode>
                <c:ptCount val="3"/>
                <c:pt idx="0">
                  <c:v>13883659.199999997</c:v>
                </c:pt>
                <c:pt idx="1">
                  <c:v>17530201.969999991</c:v>
                </c:pt>
                <c:pt idx="2">
                  <c:v>29104702.049999997</c:v>
                </c:pt>
              </c:numCache>
            </c:numRef>
          </c:val>
          <c:extLst>
            <c:ext xmlns:c16="http://schemas.microsoft.com/office/drawing/2014/chart" uri="{C3380CC4-5D6E-409C-BE32-E72D297353CC}">
              <c16:uniqueId val="{00000002-DB67-4498-A33B-93FEC555F756}"/>
            </c:ext>
          </c:extLst>
        </c:ser>
        <c:dLbls>
          <c:showLegendKey val="0"/>
          <c:showVal val="0"/>
          <c:showCatName val="0"/>
          <c:showSerName val="0"/>
          <c:showPercent val="0"/>
          <c:showBubbleSize val="0"/>
        </c:dLbls>
        <c:gapWidth val="219"/>
        <c:overlap val="-27"/>
        <c:axId val="1022353200"/>
        <c:axId val="1177979744"/>
      </c:barChart>
      <c:lineChart>
        <c:grouping val="standard"/>
        <c:varyColors val="0"/>
        <c:ser>
          <c:idx val="3"/>
          <c:order val="3"/>
          <c:tx>
            <c:strRef>
              <c:f>'Mod. egresos'!$A$13</c:f>
              <c:strCache>
                <c:ptCount val="1"/>
                <c:pt idx="0">
                  <c:v>Costos totales</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numRef>
              <c:f>'[1]Mod. egresos'!$B$9:$D$9</c:f>
              <c:numCache>
                <c:formatCode>General</c:formatCode>
                <c:ptCount val="3"/>
                <c:pt idx="0">
                  <c:v>2019</c:v>
                </c:pt>
                <c:pt idx="1">
                  <c:v>2020</c:v>
                </c:pt>
                <c:pt idx="2">
                  <c:v>2021</c:v>
                </c:pt>
              </c:numCache>
            </c:numRef>
          </c:cat>
          <c:val>
            <c:numRef>
              <c:f>'Mod. egresos'!$B$13:$D$13</c:f>
              <c:numCache>
                <c:formatCode>"$"\ #.##000</c:formatCode>
                <c:ptCount val="3"/>
                <c:pt idx="0">
                  <c:v>19262928.234999999</c:v>
                </c:pt>
                <c:pt idx="1">
                  <c:v>23441855.912499994</c:v>
                </c:pt>
                <c:pt idx="2">
                  <c:v>35618421.713606246</c:v>
                </c:pt>
              </c:numCache>
            </c:numRef>
          </c:val>
          <c:smooth val="0"/>
          <c:extLst>
            <c:ext xmlns:c16="http://schemas.microsoft.com/office/drawing/2014/chart" uri="{C3380CC4-5D6E-409C-BE32-E72D297353CC}">
              <c16:uniqueId val="{00000003-DB67-4498-A33B-93FEC555F756}"/>
            </c:ext>
          </c:extLst>
        </c:ser>
        <c:dLbls>
          <c:showLegendKey val="0"/>
          <c:showVal val="0"/>
          <c:showCatName val="0"/>
          <c:showSerName val="0"/>
          <c:showPercent val="0"/>
          <c:showBubbleSize val="0"/>
        </c:dLbls>
        <c:marker val="1"/>
        <c:smooth val="0"/>
        <c:axId val="1022353200"/>
        <c:axId val="1177979744"/>
      </c:lineChart>
      <c:catAx>
        <c:axId val="1022353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7979744"/>
        <c:crosses val="autoZero"/>
        <c:auto val="1"/>
        <c:lblAlgn val="ctr"/>
        <c:lblOffset val="100"/>
        <c:noMultiLvlLbl val="0"/>
      </c:catAx>
      <c:valAx>
        <c:axId val="11779797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2353200"/>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s-AR"/>
              <a:t>Ingresos vs Egresos</a:t>
            </a:r>
          </a:p>
        </c:rich>
      </c:tx>
      <c:layout/>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lotArea>
      <c:layout/>
      <c:lineChart>
        <c:grouping val="standard"/>
        <c:varyColors val="0"/>
        <c:ser>
          <c:idx val="0"/>
          <c:order val="0"/>
          <c:tx>
            <c:strRef>
              <c:f>'Mod. egresos'!$A$13</c:f>
              <c:strCache>
                <c:ptCount val="1"/>
                <c:pt idx="0">
                  <c:v>Costos totales</c:v>
                </c:pt>
              </c:strCache>
            </c:strRef>
          </c:tx>
          <c:spPr>
            <a:ln w="38100" cap="rnd">
              <a:solidFill>
                <a:schemeClr val="accent1"/>
              </a:solidFill>
              <a:round/>
            </a:ln>
            <a:effectLst/>
          </c:spPr>
          <c:marker>
            <c:symbol val="none"/>
          </c:marker>
          <c:cat>
            <c:numRef>
              <c:f>'[1]Mod. egresos'!$B$9:$D$9</c:f>
              <c:numCache>
                <c:formatCode>General</c:formatCode>
                <c:ptCount val="3"/>
                <c:pt idx="0">
                  <c:v>2019</c:v>
                </c:pt>
                <c:pt idx="1">
                  <c:v>2020</c:v>
                </c:pt>
                <c:pt idx="2">
                  <c:v>2021</c:v>
                </c:pt>
              </c:numCache>
            </c:numRef>
          </c:cat>
          <c:val>
            <c:numRef>
              <c:f>'Mod. egresos'!$B$13:$D$13</c:f>
              <c:numCache>
                <c:formatCode>"$"\ #.##000</c:formatCode>
                <c:ptCount val="3"/>
                <c:pt idx="0">
                  <c:v>19262928.234999999</c:v>
                </c:pt>
                <c:pt idx="1">
                  <c:v>23441855.912499994</c:v>
                </c:pt>
                <c:pt idx="2">
                  <c:v>35618421.713606246</c:v>
                </c:pt>
              </c:numCache>
            </c:numRef>
          </c:val>
          <c:smooth val="0"/>
          <c:extLst>
            <c:ext xmlns:c16="http://schemas.microsoft.com/office/drawing/2014/chart" uri="{C3380CC4-5D6E-409C-BE32-E72D297353CC}">
              <c16:uniqueId val="{00000000-6977-42AB-A69C-850240C677B7}"/>
            </c:ext>
          </c:extLst>
        </c:ser>
        <c:ser>
          <c:idx val="1"/>
          <c:order val="1"/>
          <c:tx>
            <c:strRef>
              <c:f>'Mod. egresos'!$A$14</c:f>
              <c:strCache>
                <c:ptCount val="1"/>
                <c:pt idx="0">
                  <c:v>Objetivo ingresos</c:v>
                </c:pt>
              </c:strCache>
            </c:strRef>
          </c:tx>
          <c:spPr>
            <a:ln w="38100" cap="rnd">
              <a:solidFill>
                <a:schemeClr val="accent2"/>
              </a:solidFill>
              <a:round/>
            </a:ln>
            <a:effectLst/>
          </c:spPr>
          <c:marker>
            <c:symbol val="none"/>
          </c:marker>
          <c:cat>
            <c:numRef>
              <c:f>'[1]Mod. egresos'!$B$9:$D$9</c:f>
              <c:numCache>
                <c:formatCode>General</c:formatCode>
                <c:ptCount val="3"/>
                <c:pt idx="0">
                  <c:v>2019</c:v>
                </c:pt>
                <c:pt idx="1">
                  <c:v>2020</c:v>
                </c:pt>
                <c:pt idx="2">
                  <c:v>2021</c:v>
                </c:pt>
              </c:numCache>
            </c:numRef>
          </c:cat>
          <c:val>
            <c:numRef>
              <c:f>'Mod. egresos'!$B$14:$D$14</c:f>
              <c:numCache>
                <c:formatCode>"$"\ #.##000</c:formatCode>
                <c:ptCount val="3"/>
                <c:pt idx="0">
                  <c:v>11347620</c:v>
                </c:pt>
                <c:pt idx="1">
                  <c:v>22695240</c:v>
                </c:pt>
                <c:pt idx="2">
                  <c:v>45390480</c:v>
                </c:pt>
              </c:numCache>
            </c:numRef>
          </c:val>
          <c:smooth val="0"/>
          <c:extLst>
            <c:ext xmlns:c16="http://schemas.microsoft.com/office/drawing/2014/chart" uri="{C3380CC4-5D6E-409C-BE32-E72D297353CC}">
              <c16:uniqueId val="{00000001-6977-42AB-A69C-850240C677B7}"/>
            </c:ext>
          </c:extLst>
        </c:ser>
        <c:dLbls>
          <c:showLegendKey val="0"/>
          <c:showVal val="0"/>
          <c:showCatName val="0"/>
          <c:showSerName val="0"/>
          <c:showPercent val="0"/>
          <c:showBubbleSize val="0"/>
        </c:dLbls>
        <c:smooth val="0"/>
        <c:axId val="1025409232"/>
        <c:axId val="1173350528"/>
      </c:lineChart>
      <c:catAx>
        <c:axId val="1025409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173350528"/>
        <c:crosses val="autoZero"/>
        <c:auto val="1"/>
        <c:lblAlgn val="ctr"/>
        <c:lblOffset val="100"/>
        <c:noMultiLvlLbl val="0"/>
      </c:catAx>
      <c:valAx>
        <c:axId val="1173350528"/>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5409232"/>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solidFill>
        <a:schemeClr val="lt1"/>
      </a:solidFill>
      <a:sp3d/>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chart" Target="../charts/chart1.xml"/><Relationship Id="rId1" Type="http://schemas.openxmlformats.org/officeDocument/2006/relationships/hyperlink" Target="#Indice!A1"/></Relationships>
</file>

<file path=xl/drawings/_rels/drawing4.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hyperlink" Target="#Indice!A1"/><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hyperlink" Target="#Indice!A1"/><Relationship Id="rId4"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hyperlink" Target="#Indice!A1"/></Relationships>
</file>

<file path=xl/drawings/_rels/drawing7.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hyperlink" Target="#Indice!A1"/></Relationships>
</file>

<file path=xl/drawings/_rels/drawing8.xml.rels><?xml version="1.0" encoding="UTF-8" standalone="yes"?>
<Relationships xmlns="http://schemas.openxmlformats.org/package/2006/relationships"><Relationship Id="rId1" Type="http://schemas.openxmlformats.org/officeDocument/2006/relationships/hyperlink" Target="#Indice!A1"/></Relationships>
</file>

<file path=xl/drawings/_rels/drawing9.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hyperlink" Target="#Indice!A1"/></Relationships>
</file>

<file path=xl/drawings/_rels/drawing10.xml.rels><?xml version="1.0" encoding="UTF-8" standalone="yes"?>
<Relationships xmlns="http://schemas.openxmlformats.org/package/2006/relationships"><Relationship Id="rId1" Type="http://schemas.openxmlformats.org/officeDocument/2006/relationships/hyperlink" Target="#Indice!A1"/></Relationships>
</file>

<file path=xl/drawings/drawing1.xml><?xml version="1.0" encoding="utf-8"?>
<xdr:wsDr xmlns:xdr="http://schemas.openxmlformats.org/drawingml/2006/spreadsheetDrawing" xmlns:a="http://schemas.openxmlformats.org/drawingml/2006/main">
  <xdr:twoCellAnchor editAs="oneCell">
    <xdr:from>
      <xdr:col>0</xdr:col>
      <xdr:colOff>628650</xdr:colOff>
      <xdr:row>2</xdr:row>
      <xdr:rowOff>9525</xdr:rowOff>
    </xdr:from>
    <xdr:to>
      <xdr:col>8</xdr:col>
      <xdr:colOff>68580</xdr:colOff>
      <xdr:row>7</xdr:row>
      <xdr:rowOff>3810</xdr:rowOff>
    </xdr:to>
    <xdr:pic>
      <xdr:nvPicPr>
        <xdr:cNvPr id="3" name="Imagen 2" descr="Resultado de imagen para uai">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8650" y="390525"/>
          <a:ext cx="5612130" cy="946785"/>
        </a:xfrm>
        <a:prstGeom prst="rect">
          <a:avLst/>
        </a:prstGeom>
        <a:noFill/>
        <a:ln>
          <a:noFill/>
        </a:ln>
      </xdr:spPr>
    </xdr:pic>
    <xdr:clientData/>
  </xdr:twoCellAnchor>
  <xdr:twoCellAnchor editAs="oneCell">
    <xdr:from>
      <xdr:col>2</xdr:col>
      <xdr:colOff>352425</xdr:colOff>
      <xdr:row>11</xdr:row>
      <xdr:rowOff>35717</xdr:rowOff>
    </xdr:from>
    <xdr:to>
      <xdr:col>6</xdr:col>
      <xdr:colOff>654842</xdr:colOff>
      <xdr:row>27</xdr:row>
      <xdr:rowOff>19050</xdr:rowOff>
    </xdr:to>
    <xdr:pic>
      <xdr:nvPicPr>
        <xdr:cNvPr id="4" name="Imagen 3">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7863" y="2297905"/>
          <a:ext cx="3350417" cy="3031333"/>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485775</xdr:colOff>
      <xdr:row>0</xdr:row>
      <xdr:rowOff>66675</xdr:rowOff>
    </xdr:from>
    <xdr:to>
      <xdr:col>8</xdr:col>
      <xdr:colOff>276225</xdr:colOff>
      <xdr:row>11</xdr:row>
      <xdr:rowOff>95250</xdr:rowOff>
    </xdr:to>
    <xdr:pic>
      <xdr:nvPicPr>
        <xdr:cNvPr id="2" name="Imagen 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48275" y="66675"/>
          <a:ext cx="2838450" cy="2619375"/>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710144</xdr:colOff>
      <xdr:row>0</xdr:row>
      <xdr:rowOff>238125</xdr:rowOff>
    </xdr:from>
    <xdr:to>
      <xdr:col>1</xdr:col>
      <xdr:colOff>1534584</xdr:colOff>
      <xdr:row>0</xdr:row>
      <xdr:rowOff>523875</xdr:rowOff>
    </xdr:to>
    <xdr:sp macro="" textlink="">
      <xdr:nvSpPr>
        <xdr:cNvPr id="2" name="Rectángulo: esquinas redondeadas 1">
          <a:hlinkClick xmlns:r="http://schemas.openxmlformats.org/officeDocument/2006/relationships" r:id="rId1"/>
          <a:extLst>
            <a:ext uri="{FF2B5EF4-FFF2-40B4-BE49-F238E27FC236}">
              <a16:creationId xmlns:a16="http://schemas.microsoft.com/office/drawing/2014/main" id="{00000000-0008-0000-0200-000002000000}"/>
            </a:ext>
          </a:extLst>
        </xdr:cNvPr>
        <xdr:cNvSpPr/>
      </xdr:nvSpPr>
      <xdr:spPr>
        <a:xfrm>
          <a:off x="710144" y="238125"/>
          <a:ext cx="1586440" cy="285750"/>
        </a:xfrm>
        <a:prstGeom prst="roundRect">
          <a:avLst/>
        </a:prstGeom>
        <a:solidFill>
          <a:schemeClr val="accent1">
            <a:lumMod val="20000"/>
            <a:lumOff val="80000"/>
          </a:schemeClr>
        </a:solidFill>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twoCellAnchor>
    <xdr:from>
      <xdr:col>4</xdr:col>
      <xdr:colOff>319765</xdr:colOff>
      <xdr:row>17</xdr:row>
      <xdr:rowOff>54430</xdr:rowOff>
    </xdr:from>
    <xdr:to>
      <xdr:col>9</xdr:col>
      <xdr:colOff>625927</xdr:colOff>
      <xdr:row>30</xdr:row>
      <xdr:rowOff>40820</xdr:rowOff>
    </xdr:to>
    <xdr:graphicFrame macro="">
      <xdr:nvGraphicFramePr>
        <xdr:cNvPr id="3" name="Gráfico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297656</xdr:colOff>
      <xdr:row>1</xdr:row>
      <xdr:rowOff>190500</xdr:rowOff>
    </xdr:from>
    <xdr:to>
      <xdr:col>14</xdr:col>
      <xdr:colOff>959644</xdr:colOff>
      <xdr:row>7</xdr:row>
      <xdr:rowOff>388144</xdr:rowOff>
    </xdr:to>
    <xdr:pic>
      <xdr:nvPicPr>
        <xdr:cNvPr id="4" name="Imagen 3">
          <a:extLst>
            <a:ext uri="{FF2B5EF4-FFF2-40B4-BE49-F238E27FC236}">
              <a16:creationId xmlns:a16="http://schemas.microsoft.com/office/drawing/2014/main" id="{00000000-0008-0000-0200-000004000000}"/>
            </a:ext>
          </a:extLst>
        </xdr:cNvPr>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382750" y="928688"/>
          <a:ext cx="3543300" cy="3543300"/>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575582</xdr:colOff>
      <xdr:row>0</xdr:row>
      <xdr:rowOff>176893</xdr:rowOff>
    </xdr:from>
    <xdr:to>
      <xdr:col>0</xdr:col>
      <xdr:colOff>2204357</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00000000-0008-0000-0300-000003000000}"/>
            </a:ext>
          </a:extLst>
        </xdr:cNvPr>
        <xdr:cNvSpPr/>
      </xdr:nvSpPr>
      <xdr:spPr>
        <a:xfrm>
          <a:off x="575582" y="176893"/>
          <a:ext cx="1628775" cy="346982"/>
        </a:xfrm>
        <a:prstGeom prst="round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twoCellAnchor>
    <xdr:from>
      <xdr:col>0</xdr:col>
      <xdr:colOff>0</xdr:colOff>
      <xdr:row>24</xdr:row>
      <xdr:rowOff>246742</xdr:rowOff>
    </xdr:from>
    <xdr:to>
      <xdr:col>6</xdr:col>
      <xdr:colOff>845344</xdr:colOff>
      <xdr:row>45</xdr:row>
      <xdr:rowOff>107156</xdr:rowOff>
    </xdr:to>
    <xdr:graphicFrame macro="">
      <xdr:nvGraphicFramePr>
        <xdr:cNvPr id="4" name="Gráfico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1752601</xdr:colOff>
      <xdr:row>24</xdr:row>
      <xdr:rowOff>114300</xdr:rowOff>
    </xdr:from>
    <xdr:to>
      <xdr:col>12</xdr:col>
      <xdr:colOff>914400</xdr:colOff>
      <xdr:row>45</xdr:row>
      <xdr:rowOff>138112</xdr:rowOff>
    </xdr:to>
    <xdr:graphicFrame macro="">
      <xdr:nvGraphicFramePr>
        <xdr:cNvPr id="9" name="Gráfico 8">
          <a:extLst>
            <a:ext uri="{FF2B5EF4-FFF2-40B4-BE49-F238E27FC236}">
              <a16:creationId xmlns:a16="http://schemas.microsoft.com/office/drawing/2014/main" id="{00000000-0008-0000-03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427264</xdr:colOff>
      <xdr:row>3</xdr:row>
      <xdr:rowOff>149679</xdr:rowOff>
    </xdr:from>
    <xdr:to>
      <xdr:col>0</xdr:col>
      <xdr:colOff>2109106</xdr:colOff>
      <xdr:row>11</xdr:row>
      <xdr:rowOff>59872</xdr:rowOff>
    </xdr:to>
    <xdr:pic>
      <xdr:nvPicPr>
        <xdr:cNvPr id="12" name="Imagen 11">
          <a:extLst>
            <a:ext uri="{FF2B5EF4-FFF2-40B4-BE49-F238E27FC236}">
              <a16:creationId xmlns:a16="http://schemas.microsoft.com/office/drawing/2014/main" id="{00000000-0008-0000-0300-00000C000000}"/>
            </a:ext>
          </a:extLst>
        </xdr:cNvPr>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7264" y="1279072"/>
          <a:ext cx="1681842" cy="1801586"/>
        </a:xfrm>
        <a:prstGeom prst="rect">
          <a:avLst/>
        </a:prstGeom>
        <a:noFill/>
        <a:ln>
          <a:noFill/>
        </a:ln>
      </xdr:spPr>
    </xdr:pic>
    <xdr:clientData/>
  </xdr:twoCellAnchor>
  <xdr:twoCellAnchor>
    <xdr:from>
      <xdr:col>0</xdr:col>
      <xdr:colOff>114300</xdr:colOff>
      <xdr:row>73</xdr:row>
      <xdr:rowOff>133350</xdr:rowOff>
    </xdr:from>
    <xdr:to>
      <xdr:col>6</xdr:col>
      <xdr:colOff>959644</xdr:colOff>
      <xdr:row>96</xdr:row>
      <xdr:rowOff>67848</xdr:rowOff>
    </xdr:to>
    <xdr:graphicFrame macro="">
      <xdr:nvGraphicFramePr>
        <xdr:cNvPr id="7" name="Gráfico 6">
          <a:extLst>
            <a:ext uri="{FF2B5EF4-FFF2-40B4-BE49-F238E27FC236}">
              <a16:creationId xmlns:a16="http://schemas.microsoft.com/office/drawing/2014/main" id="{00000000-0008-0000-03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1857373</xdr:colOff>
      <xdr:row>73</xdr:row>
      <xdr:rowOff>47624</xdr:rowOff>
    </xdr:from>
    <xdr:to>
      <xdr:col>12</xdr:col>
      <xdr:colOff>1497803</xdr:colOff>
      <xdr:row>99</xdr:row>
      <xdr:rowOff>40821</xdr:rowOff>
    </xdr:to>
    <xdr:graphicFrame macro="">
      <xdr:nvGraphicFramePr>
        <xdr:cNvPr id="16" name="Gráfico 15">
          <a:extLst>
            <a:ext uri="{FF2B5EF4-FFF2-40B4-BE49-F238E27FC236}">
              <a16:creationId xmlns:a16="http://schemas.microsoft.com/office/drawing/2014/main" id="{00000000-0008-0000-03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120</xdr:row>
      <xdr:rowOff>98425</xdr:rowOff>
    </xdr:from>
    <xdr:to>
      <xdr:col>6</xdr:col>
      <xdr:colOff>831737</xdr:colOff>
      <xdr:row>145</xdr:row>
      <xdr:rowOff>177159</xdr:rowOff>
    </xdr:to>
    <xdr:graphicFrame macro="">
      <xdr:nvGraphicFramePr>
        <xdr:cNvPr id="8" name="Gráfico 7">
          <a:extLst>
            <a:ext uri="{FF2B5EF4-FFF2-40B4-BE49-F238E27FC236}">
              <a16:creationId xmlns:a16="http://schemas.microsoft.com/office/drawing/2014/main" id="{00000000-0008-0000-03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1251858</xdr:colOff>
      <xdr:row>120</xdr:row>
      <xdr:rowOff>40821</xdr:rowOff>
    </xdr:from>
    <xdr:to>
      <xdr:col>12</xdr:col>
      <xdr:colOff>892288</xdr:colOff>
      <xdr:row>146</xdr:row>
      <xdr:rowOff>34018</xdr:rowOff>
    </xdr:to>
    <xdr:graphicFrame macro="">
      <xdr:nvGraphicFramePr>
        <xdr:cNvPr id="10" name="Gráfico 9">
          <a:extLst>
            <a:ext uri="{FF2B5EF4-FFF2-40B4-BE49-F238E27FC236}">
              <a16:creationId xmlns:a16="http://schemas.microsoft.com/office/drawing/2014/main" id="{00000000-0008-0000-03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752475</xdr:colOff>
      <xdr:row>0</xdr:row>
      <xdr:rowOff>238125</xdr:rowOff>
    </xdr:from>
    <xdr:to>
      <xdr:col>2</xdr:col>
      <xdr:colOff>409575</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00000000-0008-0000-0400-000003000000}"/>
            </a:ext>
          </a:extLst>
        </xdr:cNvPr>
        <xdr:cNvSpPr/>
      </xdr:nvSpPr>
      <xdr:spPr>
        <a:xfrm>
          <a:off x="752475" y="238125"/>
          <a:ext cx="1181100" cy="285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twoCellAnchor>
    <xdr:from>
      <xdr:col>5</xdr:col>
      <xdr:colOff>215447</xdr:colOff>
      <xdr:row>2</xdr:row>
      <xdr:rowOff>176892</xdr:rowOff>
    </xdr:from>
    <xdr:to>
      <xdr:col>18</xdr:col>
      <xdr:colOff>635000</xdr:colOff>
      <xdr:row>28</xdr:row>
      <xdr:rowOff>47625</xdr:rowOff>
    </xdr:to>
    <xdr:graphicFrame macro="">
      <xdr:nvGraphicFramePr>
        <xdr:cNvPr id="4" name="Gráfico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102892</xdr:colOff>
      <xdr:row>31</xdr:row>
      <xdr:rowOff>16143</xdr:rowOff>
    </xdr:from>
    <xdr:to>
      <xdr:col>7</xdr:col>
      <xdr:colOff>807204</xdr:colOff>
      <xdr:row>69</xdr:row>
      <xdr:rowOff>129151</xdr:rowOff>
    </xdr:to>
    <xdr:graphicFrame macro="">
      <xdr:nvGraphicFramePr>
        <xdr:cNvPr id="5" name="Gráfico 4">
          <a:extLst>
            <a:ext uri="{FF2B5EF4-FFF2-40B4-BE49-F238E27FC236}">
              <a16:creationId xmlns:a16="http://schemas.microsoft.com/office/drawing/2014/main" id="{00000000-0008-0000-04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32125</xdr:colOff>
      <xdr:row>31</xdr:row>
      <xdr:rowOff>16144</xdr:rowOff>
    </xdr:from>
    <xdr:to>
      <xdr:col>21</xdr:col>
      <xdr:colOff>468178</xdr:colOff>
      <xdr:row>69</xdr:row>
      <xdr:rowOff>129152</xdr:rowOff>
    </xdr:to>
    <xdr:graphicFrame macro="">
      <xdr:nvGraphicFramePr>
        <xdr:cNvPr id="6" name="Gráfico 5">
          <a:extLst>
            <a:ext uri="{FF2B5EF4-FFF2-40B4-BE49-F238E27FC236}">
              <a16:creationId xmlns:a16="http://schemas.microsoft.com/office/drawing/2014/main" id="{00000000-0008-0000-04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752475</xdr:colOff>
      <xdr:row>0</xdr:row>
      <xdr:rowOff>238125</xdr:rowOff>
    </xdr:from>
    <xdr:to>
      <xdr:col>2</xdr:col>
      <xdr:colOff>409575</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00000000-0008-0000-0500-000003000000}"/>
            </a:ext>
          </a:extLst>
        </xdr:cNvPr>
        <xdr:cNvSpPr/>
      </xdr:nvSpPr>
      <xdr:spPr>
        <a:xfrm>
          <a:off x="752475" y="238125"/>
          <a:ext cx="1181100" cy="285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twoCellAnchor editAs="oneCell">
    <xdr:from>
      <xdr:col>0</xdr:col>
      <xdr:colOff>602455</xdr:colOff>
      <xdr:row>1</xdr:row>
      <xdr:rowOff>114298</xdr:rowOff>
    </xdr:from>
    <xdr:to>
      <xdr:col>1</xdr:col>
      <xdr:colOff>1214437</xdr:colOff>
      <xdr:row>10</xdr:row>
      <xdr:rowOff>23812</xdr:rowOff>
    </xdr:to>
    <xdr:pic>
      <xdr:nvPicPr>
        <xdr:cNvPr id="4" name="Imagen 3">
          <a:extLst>
            <a:ext uri="{FF2B5EF4-FFF2-40B4-BE49-F238E27FC236}">
              <a16:creationId xmlns:a16="http://schemas.microsoft.com/office/drawing/2014/main" id="{00000000-0008-0000-0500-000004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2455" y="852486"/>
          <a:ext cx="1838326" cy="1814514"/>
        </a:xfrm>
        <a:prstGeom prst="rect">
          <a:avLst/>
        </a:prstGeom>
        <a:noFill/>
        <a:ln>
          <a:noFill/>
        </a:ln>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752475</xdr:colOff>
      <xdr:row>0</xdr:row>
      <xdr:rowOff>238125</xdr:rowOff>
    </xdr:from>
    <xdr:to>
      <xdr:col>2</xdr:col>
      <xdr:colOff>0</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00000000-0008-0000-0600-000003000000}"/>
            </a:ext>
          </a:extLst>
        </xdr:cNvPr>
        <xdr:cNvSpPr/>
      </xdr:nvSpPr>
      <xdr:spPr>
        <a:xfrm>
          <a:off x="752475" y="238125"/>
          <a:ext cx="1181100" cy="285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twoCellAnchor editAs="oneCell">
    <xdr:from>
      <xdr:col>0</xdr:col>
      <xdr:colOff>52916</xdr:colOff>
      <xdr:row>1</xdr:row>
      <xdr:rowOff>21167</xdr:rowOff>
    </xdr:from>
    <xdr:to>
      <xdr:col>0</xdr:col>
      <xdr:colOff>1891242</xdr:colOff>
      <xdr:row>9</xdr:row>
      <xdr:rowOff>152931</xdr:rowOff>
    </xdr:to>
    <xdr:pic>
      <xdr:nvPicPr>
        <xdr:cNvPr id="4" name="Imagen 3">
          <a:extLst>
            <a:ext uri="{FF2B5EF4-FFF2-40B4-BE49-F238E27FC236}">
              <a16:creationId xmlns:a16="http://schemas.microsoft.com/office/drawing/2014/main" id="{00000000-0008-0000-0600-000004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2916" y="762000"/>
          <a:ext cx="1838326" cy="1814514"/>
        </a:xfrm>
        <a:prstGeom prst="rect">
          <a:avLst/>
        </a:prstGeom>
        <a:noFill/>
        <a:ln>
          <a:noFill/>
        </a:ln>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752475</xdr:colOff>
      <xdr:row>0</xdr:row>
      <xdr:rowOff>238125</xdr:rowOff>
    </xdr:from>
    <xdr:to>
      <xdr:col>2</xdr:col>
      <xdr:colOff>409575</xdr:colOff>
      <xdr:row>0</xdr:row>
      <xdr:rowOff>523875</xdr:rowOff>
    </xdr:to>
    <xdr:sp macro="" textlink="">
      <xdr:nvSpPr>
        <xdr:cNvPr id="2" name="Rectángulo: esquinas redondeadas 1">
          <a:hlinkClick xmlns:r="http://schemas.openxmlformats.org/officeDocument/2006/relationships" r:id="rId1"/>
          <a:extLst>
            <a:ext uri="{FF2B5EF4-FFF2-40B4-BE49-F238E27FC236}">
              <a16:creationId xmlns:a16="http://schemas.microsoft.com/office/drawing/2014/main" id="{321C7A36-5EF7-47AF-ABA8-CDD78384DFDA}"/>
            </a:ext>
          </a:extLst>
        </xdr:cNvPr>
        <xdr:cNvSpPr/>
      </xdr:nvSpPr>
      <xdr:spPr>
        <a:xfrm>
          <a:off x="752475" y="238125"/>
          <a:ext cx="2486025" cy="285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752475</xdr:colOff>
      <xdr:row>0</xdr:row>
      <xdr:rowOff>238125</xdr:rowOff>
    </xdr:from>
    <xdr:to>
      <xdr:col>2</xdr:col>
      <xdr:colOff>409575</xdr:colOff>
      <xdr:row>0</xdr:row>
      <xdr:rowOff>523875</xdr:rowOff>
    </xdr:to>
    <xdr:sp macro="" textlink="">
      <xdr:nvSpPr>
        <xdr:cNvPr id="2" name="Rectángulo: esquinas redondeadas 2">
          <a:hlinkClick xmlns:r="http://schemas.openxmlformats.org/officeDocument/2006/relationships" r:id="rId1"/>
          <a:extLst>
            <a:ext uri="{FF2B5EF4-FFF2-40B4-BE49-F238E27FC236}">
              <a16:creationId xmlns:a16="http://schemas.microsoft.com/office/drawing/2014/main" id="{FF84262D-55FB-4CBD-A74D-D0410A50B277}"/>
            </a:ext>
          </a:extLst>
        </xdr:cNvPr>
        <xdr:cNvSpPr/>
      </xdr:nvSpPr>
      <xdr:spPr>
        <a:xfrm>
          <a:off x="752475" y="238125"/>
          <a:ext cx="1857375" cy="285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twoCellAnchor>
    <xdr:from>
      <xdr:col>0</xdr:col>
      <xdr:colOff>240847</xdr:colOff>
      <xdr:row>15</xdr:row>
      <xdr:rowOff>21091</xdr:rowOff>
    </xdr:from>
    <xdr:to>
      <xdr:col>4</xdr:col>
      <xdr:colOff>522515</xdr:colOff>
      <xdr:row>29</xdr:row>
      <xdr:rowOff>100012</xdr:rowOff>
    </xdr:to>
    <xdr:graphicFrame macro="">
      <xdr:nvGraphicFramePr>
        <xdr:cNvPr id="3" name="Gráfico 2">
          <a:extLst>
            <a:ext uri="{FF2B5EF4-FFF2-40B4-BE49-F238E27FC236}">
              <a16:creationId xmlns:a16="http://schemas.microsoft.com/office/drawing/2014/main" id="{4C10C708-52C2-4FAB-81F4-B8C2B1A7B6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119063</xdr:colOff>
      <xdr:row>15</xdr:row>
      <xdr:rowOff>15647</xdr:rowOff>
    </xdr:from>
    <xdr:to>
      <xdr:col>10</xdr:col>
      <xdr:colOff>604838</xdr:colOff>
      <xdr:row>29</xdr:row>
      <xdr:rowOff>91847</xdr:rowOff>
    </xdr:to>
    <xdr:graphicFrame macro="">
      <xdr:nvGraphicFramePr>
        <xdr:cNvPr id="4" name="Gráfico 3">
          <a:extLst>
            <a:ext uri="{FF2B5EF4-FFF2-40B4-BE49-F238E27FC236}">
              <a16:creationId xmlns:a16="http://schemas.microsoft.com/office/drawing/2014/main" id="{55872761-E8D1-425E-9C87-A7EDDAFFA4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203387</xdr:colOff>
      <xdr:row>0</xdr:row>
      <xdr:rowOff>215713</xdr:rowOff>
    </xdr:from>
    <xdr:to>
      <xdr:col>2</xdr:col>
      <xdr:colOff>622487</xdr:colOff>
      <xdr:row>0</xdr:row>
      <xdr:rowOff>501463</xdr:rowOff>
    </xdr:to>
    <xdr:sp macro="" textlink="">
      <xdr:nvSpPr>
        <xdr:cNvPr id="2" name="Rectángulo: esquinas redondeadas 2">
          <a:hlinkClick xmlns:r="http://schemas.openxmlformats.org/officeDocument/2006/relationships" r:id="rId1"/>
          <a:extLst>
            <a:ext uri="{FF2B5EF4-FFF2-40B4-BE49-F238E27FC236}">
              <a16:creationId xmlns:a16="http://schemas.microsoft.com/office/drawing/2014/main" id="{AD96748B-B460-4E8C-9A94-8C9A666ECF20}"/>
            </a:ext>
          </a:extLst>
        </xdr:cNvPr>
        <xdr:cNvSpPr/>
      </xdr:nvSpPr>
      <xdr:spPr>
        <a:xfrm>
          <a:off x="965387" y="215713"/>
          <a:ext cx="3619500" cy="285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ico/Downloads/Ejemplo%20PresupuestoFinancier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rtada"/>
      <sheetName val="Indice"/>
      <sheetName val="Hipótesis"/>
      <sheetName val="Proy. ventas"/>
      <sheetName val="Anexo capacidad operativa"/>
      <sheetName val="Mod. ingresos"/>
      <sheetName val="Costos fijos"/>
      <sheetName val="Costos variables"/>
      <sheetName val="Costos RRHH"/>
      <sheetName val="Mod. egresos"/>
      <sheetName val="Mod. inversión"/>
      <sheetName val="Amortizaciones"/>
      <sheetName val="Presupuesto financiero"/>
      <sheetName val="Matriz riesgo"/>
      <sheetName val="Escenario 1"/>
      <sheetName val="Escenario 2"/>
      <sheetName val="Escenario 3"/>
      <sheetName val="Plan de contingencia"/>
      <sheetName val="Hoja auxiliar"/>
    </sheetNames>
    <sheetDataSet>
      <sheetData sheetId="0"/>
      <sheetData sheetId="1"/>
      <sheetData sheetId="2">
        <row r="24">
          <cell r="C24">
            <v>0.03</v>
          </cell>
        </row>
        <row r="25">
          <cell r="C25">
            <v>0.05</v>
          </cell>
        </row>
        <row r="26">
          <cell r="C26">
            <v>0.09</v>
          </cell>
        </row>
      </sheetData>
      <sheetData sheetId="3"/>
      <sheetData sheetId="4"/>
      <sheetData sheetId="5"/>
      <sheetData sheetId="6"/>
      <sheetData sheetId="7"/>
      <sheetData sheetId="8"/>
      <sheetData sheetId="9">
        <row r="9">
          <cell r="B9">
            <v>2019</v>
          </cell>
          <cell r="C9">
            <v>2020</v>
          </cell>
          <cell r="D9">
            <v>2021</v>
          </cell>
        </row>
        <row r="10">
          <cell r="A10" t="str">
            <v>Costos Fijos</v>
          </cell>
          <cell r="B10">
            <v>2343935.7000000002</v>
          </cell>
          <cell r="C10">
            <v>2614351.9749999996</v>
          </cell>
          <cell r="D10">
            <v>2971977.4835000001</v>
          </cell>
        </row>
        <row r="11">
          <cell r="A11" t="str">
            <v>Costos variables</v>
          </cell>
          <cell r="B11">
            <v>11364349.35</v>
          </cell>
          <cell r="C11">
            <v>17694195.824999999</v>
          </cell>
          <cell r="D11">
            <v>29793383.600000001</v>
          </cell>
        </row>
        <row r="12">
          <cell r="A12" t="str">
            <v>Costos de RRHH</v>
          </cell>
          <cell r="B12">
            <v>7341662.4450000012</v>
          </cell>
          <cell r="C12">
            <v>8446303.9266666677</v>
          </cell>
          <cell r="D12">
            <v>10262133.115833335</v>
          </cell>
        </row>
        <row r="13">
          <cell r="A13" t="str">
            <v>Costos totales</v>
          </cell>
          <cell r="B13">
            <v>21051966.495000001</v>
          </cell>
          <cell r="C13">
            <v>28756871.726666667</v>
          </cell>
          <cell r="D13">
            <v>43029515.19933334</v>
          </cell>
        </row>
        <row r="14">
          <cell r="A14" t="str">
            <v>Objetivo ingresos</v>
          </cell>
          <cell r="B14">
            <v>0</v>
          </cell>
          <cell r="C14">
            <v>0</v>
          </cell>
          <cell r="D14">
            <v>0</v>
          </cell>
        </row>
      </sheetData>
      <sheetData sheetId="10"/>
      <sheetData sheetId="11"/>
      <sheetData sheetId="12"/>
      <sheetData sheetId="13"/>
      <sheetData sheetId="14"/>
      <sheetData sheetId="15"/>
      <sheetData sheetId="16"/>
      <sheetData sheetId="17"/>
      <sheetData sheetId="18"/>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ristiangentile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s://iplan.com.ar/Biz/internet-giga" TargetMode="External"/><Relationship Id="rId2" Type="http://schemas.openxmlformats.org/officeDocument/2006/relationships/hyperlink" Target="https://www.buenosaires.gob.ar/distrito-tecnologico/beneficios-para-empresas" TargetMode="External"/><Relationship Id="rId1" Type="http://schemas.openxmlformats.org/officeDocument/2006/relationships/hyperlink" Target="https://www.argenprop.com/oficina-en-alquiler-en-parque-patricios--5346565" TargetMode="External"/><Relationship Id="rId6" Type="http://schemas.openxmlformats.org/officeDocument/2006/relationships/drawing" Target="../drawings/drawing6.xml"/><Relationship Id="rId5" Type="http://schemas.openxmlformats.org/officeDocument/2006/relationships/printerSettings" Target="../printerSettings/printerSettings5.bin"/><Relationship Id="rId4" Type="http://schemas.openxmlformats.org/officeDocument/2006/relationships/hyperlink" Target="https://www.bancogalicia.com/banca/online/web/NegociosyPymes/ProductosyServicios/CuentaPymes"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jetbrains.com/idea/buy/" TargetMode="External"/><Relationship Id="rId1" Type="http://schemas.openxmlformats.org/officeDocument/2006/relationships/hyperlink" Target="https://calculator.aws/"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8" Type="http://schemas.openxmlformats.org/officeDocument/2006/relationships/hyperlink" Target="https://www.microsoft.com/es-ar/p/windows-10-pro/DF77X4D43RKT?rtc=1&amp;activetab=pivot%3aoverviewtab" TargetMode="External"/><Relationship Id="rId3" Type="http://schemas.openxmlformats.org/officeDocument/2006/relationships/hyperlink" Target="https://www.mercadolibre.com.ar/impresora-hp-107w-con-wifi-220v-blanca-y-negra/p/MLA15188002?searchVariation=MLA15188002&amp;source=search" TargetMode="External"/><Relationship Id="rId7" Type="http://schemas.openxmlformats.org/officeDocument/2006/relationships/hyperlink" Target="https://articulo.mercadolibre.com.ar/MLA-620001154-cable-rollo-100mts-100m-utp-exterior-cat-5e-red-vaina-negra-cctv-rj45-balun-_JM?searchVariation=32049790479" TargetMode="External"/><Relationship Id="rId2" Type="http://schemas.openxmlformats.org/officeDocument/2006/relationships/hyperlink" Target="https://articulo.mercadolibre.com.ar/MLA-621210864-router-wifi-archer-tp-link-c60-ac1350-5-antenas-pce-_JM" TargetMode="External"/><Relationship Id="rId1" Type="http://schemas.openxmlformats.org/officeDocument/2006/relationships/hyperlink" Target="https://articulo.mercadolibre.com.ar/MLA-874535491-notebook-i3-lenovo-v330-ddr4-4gb-ssd-free-dos-new-_JM?searchVariation=62371957696" TargetMode="External"/><Relationship Id="rId6" Type="http://schemas.openxmlformats.org/officeDocument/2006/relationships/hyperlink" Target="https://articulo.mercadolibre.com.ar/MLA-620004815-escritorio-en-l-puesto-de-trabajo-oficina-tisera-pc-pdt-16-_JM?searchVariation=41945510546" TargetMode="External"/><Relationship Id="rId5" Type="http://schemas.openxmlformats.org/officeDocument/2006/relationships/hyperlink" Target="https://articulo.mercadolibre.com.ar/MLA-788407477-silla-oficina-escritorio-pc-respaldo-alto-sillon-ejecutivo-ergonomica-_JM?quantity=1&amp;variation=37768354142" TargetMode="External"/><Relationship Id="rId4" Type="http://schemas.openxmlformats.org/officeDocument/2006/relationships/hyperlink" Target="https://articulo.mercadolibre.com.ar/MLA-750157212-mesa-de-reuniones-escritorio-oficina-oferta-ote-muebles-_JM?quantity=1&amp;variation=27960553387" TargetMode="External"/><Relationship Id="rId9"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C9:C36"/>
  <sheetViews>
    <sheetView topLeftCell="A10" zoomScale="80" zoomScaleNormal="80" workbookViewId="0">
      <selection activeCell="C23" sqref="C23"/>
    </sheetView>
  </sheetViews>
  <sheetFormatPr baseColWidth="10" defaultColWidth="11.42578125" defaultRowHeight="15" x14ac:dyDescent="0.25"/>
  <cols>
    <col min="1" max="1" width="11.42578125" style="1"/>
    <col min="2" max="2" width="12.5703125" style="1" customWidth="1"/>
    <col min="3" max="16384" width="11.42578125" style="1"/>
  </cols>
  <sheetData>
    <row r="9" spans="3:3" ht="28.5" x14ac:dyDescent="0.45">
      <c r="C9" s="2" t="s">
        <v>0</v>
      </c>
    </row>
    <row r="31" spans="3:3" ht="18" x14ac:dyDescent="0.25">
      <c r="C31" s="3" t="s">
        <v>58</v>
      </c>
    </row>
    <row r="32" spans="3:3" ht="18" x14ac:dyDescent="0.25">
      <c r="C32" s="3" t="s">
        <v>59</v>
      </c>
    </row>
    <row r="33" spans="3:3" ht="18" x14ac:dyDescent="0.25">
      <c r="C33" s="3" t="s">
        <v>114</v>
      </c>
    </row>
    <row r="34" spans="3:3" ht="18" x14ac:dyDescent="0.25">
      <c r="C34" s="3" t="s">
        <v>60</v>
      </c>
    </row>
    <row r="35" spans="3:3" ht="18" x14ac:dyDescent="0.25">
      <c r="C35" s="3" t="s">
        <v>61</v>
      </c>
    </row>
    <row r="36" spans="3:3" ht="18" x14ac:dyDescent="0.25">
      <c r="C36" s="3" t="s">
        <v>62</v>
      </c>
    </row>
  </sheetData>
  <hyperlinks>
    <hyperlink ref="C36" r:id="rId1" display="mailto:cristiangentile1@gmail.com"/>
  </hyperlinks>
  <pageMargins left="0.7" right="0.7" top="0.75" bottom="0.75" header="0.3" footer="0.3"/>
  <pageSetup paperSize="9" orientation="portrait" horizontalDpi="300" verticalDpi="3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T59"/>
  <sheetViews>
    <sheetView workbookViewId="0"/>
  </sheetViews>
  <sheetFormatPr baseColWidth="10" defaultColWidth="11.42578125" defaultRowHeight="15" x14ac:dyDescent="0.25"/>
  <cols>
    <col min="1" max="1" width="11.42578125" style="46"/>
    <col min="2" max="2" width="13" style="46" bestFit="1" customWidth="1"/>
    <col min="3" max="3" width="11.42578125" style="46"/>
    <col min="4" max="4" width="35.5703125" style="46" customWidth="1"/>
    <col min="5" max="16384" width="11.42578125" style="46"/>
  </cols>
  <sheetData>
    <row r="1" spans="1:72" ht="15.75" thickBot="1" x14ac:dyDescent="0.3">
      <c r="A1" s="1"/>
      <c r="B1" s="1"/>
      <c r="C1" s="1"/>
      <c r="D1" s="48"/>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row>
    <row r="2" spans="1:72" ht="21.75" thickBot="1" x14ac:dyDescent="0.4">
      <c r="A2" s="1"/>
      <c r="B2" s="1"/>
      <c r="C2" s="24"/>
      <c r="D2" s="233" t="s">
        <v>6</v>
      </c>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row>
    <row r="3" spans="1:72" ht="15.75" thickBot="1" x14ac:dyDescent="0.3">
      <c r="A3" s="1"/>
      <c r="B3" s="1"/>
      <c r="C3" s="1"/>
      <c r="D3" s="47"/>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row>
    <row r="4" spans="1:72" ht="18.75" x14ac:dyDescent="0.25">
      <c r="A4" s="1"/>
      <c r="B4" s="1"/>
      <c r="C4" s="24"/>
      <c r="D4" s="230" t="s">
        <v>1</v>
      </c>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row>
    <row r="5" spans="1:72" ht="18.75" x14ac:dyDescent="0.25">
      <c r="A5" s="1"/>
      <c r="B5" s="1"/>
      <c r="C5" s="24"/>
      <c r="D5" s="231" t="s">
        <v>2</v>
      </c>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row>
    <row r="6" spans="1:72" ht="18.75" x14ac:dyDescent="0.25">
      <c r="A6" s="1"/>
      <c r="B6" s="1"/>
      <c r="C6" s="24"/>
      <c r="D6" s="231" t="s">
        <v>3</v>
      </c>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row>
    <row r="7" spans="1:72" ht="18.75" x14ac:dyDescent="0.25">
      <c r="A7" s="1"/>
      <c r="B7" s="1"/>
      <c r="C7" s="24"/>
      <c r="D7" s="231" t="s">
        <v>4</v>
      </c>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row>
    <row r="8" spans="1:72" ht="19.5" thickBot="1" x14ac:dyDescent="0.3">
      <c r="A8" s="1"/>
      <c r="B8" s="1"/>
      <c r="C8" s="24"/>
      <c r="D8" s="232" t="s">
        <v>5</v>
      </c>
      <c r="E8" s="1"/>
      <c r="F8" s="194"/>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row>
    <row r="9" spans="1:72" ht="18.75" x14ac:dyDescent="0.25">
      <c r="A9" s="1"/>
      <c r="B9" s="1"/>
      <c r="C9" s="24"/>
      <c r="D9" s="229"/>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row>
    <row r="10" spans="1:72" ht="18.75" x14ac:dyDescent="0.25">
      <c r="A10" s="1"/>
      <c r="B10" s="1"/>
      <c r="C10" s="24"/>
      <c r="D10" s="229"/>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row>
    <row r="11" spans="1:72" ht="18.75" x14ac:dyDescent="0.25">
      <c r="A11" s="1"/>
      <c r="B11" s="1"/>
      <c r="C11" s="24"/>
      <c r="D11" s="229"/>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row>
    <row r="12" spans="1:72" ht="18.75" x14ac:dyDescent="0.25">
      <c r="A12" s="1"/>
      <c r="B12" s="1"/>
      <c r="C12" s="24"/>
      <c r="D12" s="229"/>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row>
    <row r="13" spans="1:72" ht="18.75" x14ac:dyDescent="0.25">
      <c r="A13" s="1"/>
      <c r="B13" s="1"/>
      <c r="C13" s="24"/>
      <c r="D13" s="229"/>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row>
    <row r="14" spans="1:72" ht="18.75" x14ac:dyDescent="0.25">
      <c r="A14" s="1"/>
      <c r="B14" s="1"/>
      <c r="C14" s="24"/>
      <c r="D14" s="229"/>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row>
    <row r="15" spans="1:72" ht="18.75" x14ac:dyDescent="0.25">
      <c r="A15" s="1"/>
      <c r="B15" s="1"/>
      <c r="C15" s="24"/>
      <c r="D15" s="229"/>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row>
    <row r="16" spans="1:72" ht="18.75" x14ac:dyDescent="0.25">
      <c r="A16" s="1"/>
      <c r="B16" s="1"/>
      <c r="C16" s="24"/>
      <c r="D16" s="229"/>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row>
    <row r="17" spans="1:72" ht="18.75" x14ac:dyDescent="0.25">
      <c r="A17" s="1"/>
      <c r="B17" s="1"/>
      <c r="C17" s="24"/>
      <c r="D17" s="229"/>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row>
    <row r="18" spans="1:72" ht="18.75" x14ac:dyDescent="0.25">
      <c r="A18" s="1"/>
      <c r="B18" s="1"/>
      <c r="C18" s="24"/>
      <c r="D18" s="229"/>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row>
    <row r="19" spans="1:7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row>
    <row r="20" spans="1:7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row>
    <row r="21" spans="1:7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row>
    <row r="22" spans="1:7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row>
    <row r="23" spans="1:7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row>
    <row r="24" spans="1:7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row>
    <row r="25" spans="1:7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row>
    <row r="26" spans="1:7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row>
    <row r="27" spans="1:7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row>
    <row r="28" spans="1:7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row>
    <row r="29" spans="1:7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row>
    <row r="30" spans="1:7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row>
    <row r="31" spans="1:7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row>
    <row r="32" spans="1:7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row>
    <row r="33" spans="1:7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row>
    <row r="34" spans="1:7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row>
    <row r="35" spans="1:7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row>
    <row r="36" spans="1:7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row>
    <row r="37" spans="1:7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row>
    <row r="38" spans="1:7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row>
    <row r="39" spans="1:7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row>
    <row r="40" spans="1:7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row>
    <row r="41" spans="1:7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row>
    <row r="42" spans="1:7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row>
    <row r="43" spans="1:7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row>
    <row r="44" spans="1:7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row>
    <row r="45" spans="1:7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row>
    <row r="46" spans="1:7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row>
    <row r="47" spans="1:7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row>
    <row r="48" spans="1:7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row>
    <row r="49" spans="1:7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row>
    <row r="50" spans="1:7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row>
    <row r="51" spans="1:7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row>
    <row r="52" spans="1:7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row>
    <row r="53" spans="1:7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row>
    <row r="54" spans="1:7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row>
    <row r="55" spans="1:7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row>
    <row r="56" spans="1:7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row>
    <row r="57" spans="1:7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row>
    <row r="58" spans="1:7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row>
    <row r="59" spans="1:7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row>
  </sheetData>
  <hyperlinks>
    <hyperlink ref="D4" location="Hipótesis!A1" display="Hipótesis"/>
    <hyperlink ref="D5" location="'Proy. Ventas'!A1" display="Proyección de ventas"/>
    <hyperlink ref="D6" location="'Mod. Ingresos'!A1" display="Modelo de ingresos"/>
    <hyperlink ref="D7" location="'Costos Fijos'!A1" display="Estructura de costos fijos"/>
    <hyperlink ref="D8" location="'Costos Variables'!A1" display="Estructura de costos variables"/>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N57"/>
  <sheetViews>
    <sheetView zoomScale="80" zoomScaleNormal="80" workbookViewId="0">
      <pane ySplit="1" topLeftCell="A11" activePane="bottomLeft" state="frozen"/>
      <selection pane="bottomLeft" activeCell="C24" sqref="C24"/>
    </sheetView>
  </sheetViews>
  <sheetFormatPr baseColWidth="10" defaultColWidth="11.42578125" defaultRowHeight="15" x14ac:dyDescent="0.25"/>
  <cols>
    <col min="1" max="1" width="11.42578125" style="1"/>
    <col min="2" max="2" width="33.28515625" style="1" customWidth="1"/>
    <col min="3" max="3" width="32.85546875" style="1" customWidth="1"/>
    <col min="4" max="4" width="29.28515625" style="1" customWidth="1"/>
    <col min="5" max="5" width="35.28515625" style="1" customWidth="1"/>
    <col min="6" max="6" width="19.28515625" style="1" customWidth="1"/>
    <col min="7" max="7" width="11.42578125" style="1"/>
    <col min="8" max="8" width="15.5703125" style="1" customWidth="1"/>
    <col min="9" max="13" width="11.42578125" style="1"/>
    <col min="14" max="14" width="8.85546875" style="1" customWidth="1"/>
    <col min="15" max="15" width="43.5703125" style="1" bestFit="1" customWidth="1"/>
    <col min="16" max="16384" width="11.42578125" style="1"/>
  </cols>
  <sheetData>
    <row r="1" spans="1:11" s="51" customFormat="1" ht="58.5" customHeight="1" thickBot="1" x14ac:dyDescent="0.3">
      <c r="A1" s="50"/>
      <c r="E1" s="52" t="s">
        <v>1</v>
      </c>
      <c r="F1" s="53"/>
      <c r="G1" s="53"/>
    </row>
    <row r="2" spans="1:11" ht="15.75" thickBot="1" x14ac:dyDescent="0.3">
      <c r="C2" s="5"/>
    </row>
    <row r="3" spans="1:11" ht="24.75" customHeight="1" thickBot="1" x14ac:dyDescent="0.45">
      <c r="B3" s="338" t="s">
        <v>42</v>
      </c>
      <c r="C3" s="339"/>
      <c r="D3" s="339"/>
      <c r="E3" s="339"/>
      <c r="F3" s="339"/>
      <c r="G3" s="339"/>
      <c r="H3" s="339"/>
      <c r="I3" s="339"/>
      <c r="J3" s="340"/>
    </row>
    <row r="4" spans="1:11" ht="165" customHeight="1" thickBot="1" x14ac:dyDescent="0.3">
      <c r="B4" s="347" t="s">
        <v>56</v>
      </c>
      <c r="C4" s="348"/>
      <c r="D4" s="348"/>
      <c r="E4" s="348"/>
      <c r="F4" s="348"/>
      <c r="G4" s="348"/>
      <c r="H4" s="348"/>
      <c r="I4" s="348"/>
      <c r="J4" s="349"/>
      <c r="K4" s="4"/>
    </row>
    <row r="6" spans="1:11" ht="15.75" thickBot="1" x14ac:dyDescent="0.3"/>
    <row r="7" spans="1:11" ht="27" thickBot="1" x14ac:dyDescent="0.45">
      <c r="B7" s="350" t="s">
        <v>43</v>
      </c>
      <c r="C7" s="351"/>
      <c r="D7" s="351"/>
      <c r="E7" s="351"/>
      <c r="F7" s="351"/>
      <c r="G7" s="351"/>
      <c r="H7" s="351"/>
      <c r="I7" s="351"/>
      <c r="J7" s="352"/>
    </row>
    <row r="8" spans="1:11" ht="73.5" customHeight="1" thickBot="1" x14ac:dyDescent="0.3">
      <c r="B8" s="353" t="s">
        <v>57</v>
      </c>
      <c r="C8" s="354"/>
      <c r="D8" s="354"/>
      <c r="E8" s="354"/>
      <c r="F8" s="354"/>
      <c r="G8" s="354"/>
      <c r="H8" s="354"/>
      <c r="I8" s="354"/>
      <c r="J8" s="355"/>
    </row>
    <row r="9" spans="1:11" ht="18.75" x14ac:dyDescent="0.25">
      <c r="B9" s="40"/>
      <c r="C9" s="40"/>
      <c r="D9" s="40"/>
      <c r="E9" s="40"/>
      <c r="F9" s="40"/>
      <c r="G9" s="40"/>
      <c r="H9" s="40"/>
      <c r="I9" s="40"/>
      <c r="J9" s="40"/>
    </row>
    <row r="10" spans="1:11" ht="19.5" thickBot="1" x14ac:dyDescent="0.3">
      <c r="B10" s="40"/>
      <c r="C10" s="40"/>
      <c r="D10" s="40"/>
      <c r="E10" s="40"/>
      <c r="F10" s="40"/>
      <c r="G10" s="40"/>
      <c r="H10" s="40"/>
      <c r="I10" s="40"/>
      <c r="J10" s="40"/>
    </row>
    <row r="11" spans="1:11" ht="18.75" x14ac:dyDescent="0.25">
      <c r="B11" s="64" t="s">
        <v>54</v>
      </c>
      <c r="C11" s="65" t="s">
        <v>55</v>
      </c>
      <c r="D11" s="66" t="s">
        <v>16</v>
      </c>
      <c r="E11" s="40"/>
      <c r="F11" s="40"/>
      <c r="G11" s="40"/>
      <c r="H11" s="40"/>
      <c r="I11" s="40"/>
      <c r="J11" s="40"/>
    </row>
    <row r="12" spans="1:11" ht="21" customHeight="1" thickBot="1" x14ac:dyDescent="0.3">
      <c r="B12" s="67">
        <v>756508</v>
      </c>
      <c r="C12" s="68">
        <v>3000</v>
      </c>
      <c r="D12" s="69">
        <f>B12*C12</f>
        <v>2269524000</v>
      </c>
      <c r="E12" s="40"/>
      <c r="F12" s="40"/>
      <c r="G12" s="40"/>
      <c r="H12" s="40"/>
      <c r="I12" s="40"/>
      <c r="J12" s="40"/>
    </row>
    <row r="13" spans="1:11" ht="20.25" customHeight="1" x14ac:dyDescent="0.25">
      <c r="B13" s="40"/>
      <c r="C13" s="40"/>
      <c r="D13" s="40"/>
      <c r="E13" s="40"/>
      <c r="F13" s="40"/>
      <c r="G13" s="40"/>
      <c r="H13" s="40"/>
      <c r="I13" s="40"/>
      <c r="J13" s="40"/>
    </row>
    <row r="14" spans="1:11" ht="12.75" customHeight="1" thickBot="1" x14ac:dyDescent="0.3"/>
    <row r="15" spans="1:11" ht="27" thickBot="1" x14ac:dyDescent="0.45">
      <c r="B15" s="356" t="s">
        <v>44</v>
      </c>
      <c r="C15" s="357"/>
      <c r="D15" s="357"/>
      <c r="E15" s="357"/>
      <c r="F15" s="357"/>
      <c r="G15" s="357"/>
      <c r="H15" s="357"/>
      <c r="I15" s="357"/>
      <c r="J15" s="358"/>
    </row>
    <row r="16" spans="1:11" ht="43.5" customHeight="1" thickBot="1" x14ac:dyDescent="0.3">
      <c r="B16" s="359" t="s">
        <v>115</v>
      </c>
      <c r="C16" s="360"/>
      <c r="D16" s="360"/>
      <c r="E16" s="360"/>
      <c r="F16" s="360"/>
      <c r="G16" s="360"/>
      <c r="H16" s="360"/>
      <c r="I16" s="360"/>
      <c r="J16" s="361"/>
    </row>
    <row r="17" spans="2:14" ht="15.75" x14ac:dyDescent="0.25">
      <c r="B17" s="6"/>
      <c r="C17" s="6"/>
      <c r="D17" s="6"/>
      <c r="E17" s="6"/>
      <c r="F17" s="6"/>
      <c r="G17" s="6"/>
      <c r="H17" s="6"/>
      <c r="I17" s="6"/>
      <c r="J17" s="6"/>
      <c r="K17" s="6"/>
      <c r="L17" s="6"/>
      <c r="M17" s="6"/>
      <c r="N17" s="6"/>
    </row>
    <row r="18" spans="2:14" ht="15.75" x14ac:dyDescent="0.25">
      <c r="E18" s="6"/>
      <c r="F18" s="6"/>
      <c r="G18" s="6"/>
      <c r="H18" s="6"/>
      <c r="I18" s="6"/>
      <c r="J18" s="6"/>
      <c r="K18" s="6"/>
      <c r="L18" s="6"/>
      <c r="M18" s="6"/>
      <c r="N18" s="6"/>
    </row>
    <row r="19" spans="2:14" ht="15.75" x14ac:dyDescent="0.25">
      <c r="E19" s="6"/>
      <c r="F19" s="6"/>
      <c r="G19" s="6"/>
      <c r="H19" s="6"/>
      <c r="I19" s="6"/>
      <c r="J19" s="6"/>
      <c r="K19" s="6"/>
      <c r="L19" s="6"/>
      <c r="M19" s="6"/>
      <c r="N19" s="6"/>
    </row>
    <row r="20" spans="2:14" ht="15.75" x14ac:dyDescent="0.25">
      <c r="D20" s="6"/>
      <c r="E20" s="6"/>
      <c r="F20" s="6"/>
      <c r="G20" s="6"/>
      <c r="H20" s="6"/>
      <c r="I20" s="6"/>
      <c r="J20" s="6"/>
      <c r="K20" s="6"/>
      <c r="L20" s="6"/>
      <c r="M20" s="6"/>
      <c r="N20" s="6"/>
    </row>
    <row r="21" spans="2:14" ht="16.5" thickBot="1" x14ac:dyDescent="0.3">
      <c r="B21" s="6"/>
      <c r="C21" s="6"/>
      <c r="D21" s="6"/>
      <c r="E21" s="6"/>
      <c r="F21" s="6"/>
      <c r="G21" s="6"/>
      <c r="H21" s="6"/>
      <c r="I21" s="6"/>
      <c r="J21" s="6"/>
      <c r="K21" s="6"/>
      <c r="L21" s="6"/>
      <c r="M21" s="6"/>
      <c r="N21" s="6"/>
    </row>
    <row r="22" spans="2:14" ht="27" thickBot="1" x14ac:dyDescent="0.3">
      <c r="B22" s="341" t="s">
        <v>41</v>
      </c>
      <c r="C22" s="342"/>
      <c r="D22" s="343"/>
      <c r="E22" s="6"/>
      <c r="F22" s="6"/>
      <c r="G22" s="6"/>
      <c r="H22" s="6"/>
      <c r="I22" s="6"/>
      <c r="J22" s="6"/>
      <c r="K22" s="6"/>
      <c r="L22" s="6"/>
      <c r="M22" s="6"/>
      <c r="N22" s="6"/>
    </row>
    <row r="23" spans="2:14" ht="19.5" thickBot="1" x14ac:dyDescent="0.3">
      <c r="B23" s="61" t="s">
        <v>14</v>
      </c>
      <c r="C23" s="62" t="s">
        <v>15</v>
      </c>
      <c r="D23" s="63" t="s">
        <v>7</v>
      </c>
      <c r="E23" s="6"/>
      <c r="F23" s="6"/>
      <c r="G23" s="6"/>
      <c r="H23" s="6"/>
      <c r="I23" s="6"/>
      <c r="J23" s="6"/>
      <c r="K23" s="6"/>
      <c r="L23" s="6"/>
      <c r="M23" s="6"/>
      <c r="N23" s="6"/>
    </row>
    <row r="24" spans="2:14" ht="15.75" x14ac:dyDescent="0.25">
      <c r="B24" s="54">
        <v>2020</v>
      </c>
      <c r="C24" s="235">
        <v>5.0000000000000001E-3</v>
      </c>
      <c r="D24" s="55">
        <f>C24*$D$12</f>
        <v>11347620</v>
      </c>
      <c r="E24" s="6"/>
      <c r="F24" s="6"/>
      <c r="G24" s="6"/>
      <c r="H24" s="6"/>
      <c r="I24" s="6"/>
      <c r="J24" s="6"/>
      <c r="K24" s="6"/>
      <c r="L24" s="6"/>
      <c r="M24" s="6"/>
      <c r="N24" s="6"/>
    </row>
    <row r="25" spans="2:14" ht="15.75" x14ac:dyDescent="0.25">
      <c r="B25" s="56">
        <v>2021</v>
      </c>
      <c r="C25" s="7">
        <v>0.01</v>
      </c>
      <c r="D25" s="57">
        <f t="shared" ref="D25:D26" si="0">C25*$D$12</f>
        <v>22695240</v>
      </c>
      <c r="E25" s="6"/>
      <c r="F25" s="6"/>
      <c r="G25" s="6"/>
      <c r="H25" s="6"/>
      <c r="I25" s="6"/>
      <c r="J25" s="6"/>
      <c r="K25" s="6"/>
      <c r="L25" s="6"/>
      <c r="M25" s="6"/>
      <c r="N25" s="6"/>
    </row>
    <row r="26" spans="2:14" ht="16.5" thickBot="1" x14ac:dyDescent="0.3">
      <c r="B26" s="58">
        <v>2022</v>
      </c>
      <c r="C26" s="59">
        <v>0.02</v>
      </c>
      <c r="D26" s="60">
        <f t="shared" si="0"/>
        <v>45390480</v>
      </c>
      <c r="E26" s="6"/>
      <c r="F26" s="6"/>
      <c r="G26" s="6"/>
      <c r="H26" s="6"/>
      <c r="I26" s="6"/>
      <c r="J26" s="6"/>
      <c r="K26" s="6"/>
      <c r="L26" s="6"/>
      <c r="M26" s="6"/>
      <c r="N26" s="6"/>
    </row>
    <row r="27" spans="2:14" ht="15.75" x14ac:dyDescent="0.25">
      <c r="B27" s="6"/>
      <c r="C27" s="25"/>
      <c r="D27" s="26"/>
      <c r="E27" s="6"/>
      <c r="F27" s="6"/>
      <c r="G27" s="6"/>
      <c r="H27" s="6"/>
      <c r="I27" s="6"/>
      <c r="J27" s="6"/>
      <c r="K27" s="6"/>
      <c r="L27" s="6"/>
      <c r="M27" s="6"/>
      <c r="N27" s="6"/>
    </row>
    <row r="28" spans="2:14" ht="15.75" x14ac:dyDescent="0.25">
      <c r="B28" s="6"/>
      <c r="C28" s="25"/>
      <c r="D28" s="26"/>
      <c r="E28" s="6"/>
      <c r="F28" s="6"/>
      <c r="G28" s="6"/>
      <c r="H28" s="6"/>
      <c r="I28" s="6"/>
      <c r="J28" s="6"/>
      <c r="K28" s="6"/>
      <c r="L28" s="6"/>
      <c r="M28" s="6"/>
      <c r="N28" s="6"/>
    </row>
    <row r="29" spans="2:14" ht="15.75" x14ac:dyDescent="0.25">
      <c r="B29" s="6"/>
      <c r="C29" s="25"/>
      <c r="D29" s="26"/>
      <c r="E29" s="6"/>
      <c r="F29" s="6"/>
      <c r="G29" s="6"/>
      <c r="H29" s="6"/>
      <c r="I29" s="6"/>
      <c r="J29" s="6"/>
      <c r="K29" s="6"/>
      <c r="L29" s="6"/>
      <c r="M29" s="6"/>
      <c r="N29" s="6"/>
    </row>
    <row r="30" spans="2:14" ht="15.75" x14ac:dyDescent="0.25">
      <c r="B30" s="6"/>
      <c r="C30" s="25"/>
      <c r="D30" s="26"/>
      <c r="E30" s="6"/>
      <c r="F30" s="6"/>
      <c r="G30" s="6"/>
      <c r="H30" s="6"/>
      <c r="I30" s="6"/>
      <c r="J30" s="6"/>
      <c r="K30" s="6"/>
      <c r="L30" s="6"/>
      <c r="M30" s="6"/>
      <c r="N30" s="6"/>
    </row>
    <row r="31" spans="2:14" ht="15.75" x14ac:dyDescent="0.25">
      <c r="B31" s="6"/>
      <c r="C31" s="25"/>
      <c r="D31" s="26"/>
      <c r="E31" s="6"/>
      <c r="F31" s="6"/>
      <c r="G31" s="6"/>
      <c r="H31" s="6"/>
      <c r="I31" s="6"/>
      <c r="J31" s="6"/>
      <c r="K31" s="6"/>
      <c r="L31" s="6"/>
      <c r="M31" s="6"/>
      <c r="N31" s="6"/>
    </row>
    <row r="32" spans="2:14" ht="16.5" thickBot="1" x14ac:dyDescent="0.3">
      <c r="B32" s="6"/>
      <c r="C32" s="6"/>
      <c r="D32" s="6"/>
      <c r="E32" s="6"/>
      <c r="F32" s="6"/>
      <c r="H32" s="6"/>
      <c r="I32" s="6"/>
      <c r="J32" s="6"/>
      <c r="K32" s="6"/>
      <c r="L32" s="6"/>
      <c r="M32" s="6"/>
      <c r="N32" s="6"/>
    </row>
    <row r="33" spans="1:14" ht="27" thickBot="1" x14ac:dyDescent="0.45">
      <c r="B33" s="338" t="s">
        <v>45</v>
      </c>
      <c r="C33" s="339"/>
      <c r="D33" s="339"/>
      <c r="E33" s="339"/>
      <c r="F33" s="340"/>
      <c r="H33" s="29"/>
      <c r="I33" s="29"/>
      <c r="J33" s="29"/>
      <c r="K33" s="29"/>
      <c r="L33" s="29"/>
      <c r="M33" s="29"/>
      <c r="N33" s="29"/>
    </row>
    <row r="34" spans="1:14" ht="27" thickBot="1" x14ac:dyDescent="0.45">
      <c r="A34" s="24"/>
      <c r="B34" s="14"/>
      <c r="C34" s="14"/>
      <c r="D34" s="14"/>
      <c r="E34" s="14"/>
      <c r="F34" s="14"/>
      <c r="G34" s="24"/>
      <c r="H34" s="29"/>
      <c r="I34" s="29"/>
      <c r="J34" s="29"/>
      <c r="K34" s="29"/>
      <c r="L34" s="29"/>
      <c r="M34" s="29"/>
      <c r="N34" s="29"/>
    </row>
    <row r="35" spans="1:14" ht="27" thickBot="1" x14ac:dyDescent="0.45">
      <c r="B35" s="338" t="s">
        <v>10</v>
      </c>
      <c r="C35" s="362"/>
      <c r="D35" s="362"/>
      <c r="E35" s="362"/>
      <c r="F35" s="363"/>
    </row>
    <row r="36" spans="1:14" ht="15" customHeight="1" x14ac:dyDescent="0.25">
      <c r="B36" s="344" t="s">
        <v>9</v>
      </c>
      <c r="C36" s="364" t="s">
        <v>65</v>
      </c>
      <c r="D36" s="364"/>
      <c r="E36" s="364"/>
      <c r="F36" s="364"/>
    </row>
    <row r="37" spans="1:14" ht="15" customHeight="1" x14ac:dyDescent="0.25">
      <c r="B37" s="345"/>
      <c r="C37" s="364"/>
      <c r="D37" s="364"/>
      <c r="E37" s="364"/>
      <c r="F37" s="364"/>
    </row>
    <row r="38" spans="1:14" ht="15.75" customHeight="1" x14ac:dyDescent="0.25">
      <c r="B38" s="345"/>
      <c r="C38" s="364"/>
      <c r="D38" s="364"/>
      <c r="E38" s="364"/>
      <c r="F38" s="364"/>
    </row>
    <row r="39" spans="1:14" ht="15" customHeight="1" x14ac:dyDescent="0.25">
      <c r="B39" s="345"/>
      <c r="C39" s="334" t="s">
        <v>63</v>
      </c>
      <c r="D39" s="334"/>
      <c r="E39" s="334"/>
      <c r="F39" s="334"/>
    </row>
    <row r="40" spans="1:14" ht="15" customHeight="1" x14ac:dyDescent="0.25">
      <c r="B40" s="345"/>
      <c r="C40" s="334"/>
      <c r="D40" s="334"/>
      <c r="E40" s="334"/>
      <c r="F40" s="334"/>
    </row>
    <row r="41" spans="1:14" ht="15.75" customHeight="1" x14ac:dyDescent="0.25">
      <c r="B41" s="345"/>
      <c r="C41" s="334"/>
      <c r="D41" s="334"/>
      <c r="E41" s="334"/>
      <c r="F41" s="334"/>
    </row>
    <row r="42" spans="1:14" ht="15" customHeight="1" x14ac:dyDescent="0.25">
      <c r="B42" s="345"/>
      <c r="C42" s="335" t="s">
        <v>64</v>
      </c>
      <c r="D42" s="335"/>
      <c r="E42" s="335"/>
      <c r="F42" s="335"/>
    </row>
    <row r="43" spans="1:14" ht="15" customHeight="1" x14ac:dyDescent="0.25">
      <c r="B43" s="345"/>
      <c r="C43" s="335"/>
      <c r="D43" s="335"/>
      <c r="E43" s="335"/>
      <c r="F43" s="335"/>
    </row>
    <row r="44" spans="1:14" ht="15.75" customHeight="1" thickBot="1" x14ac:dyDescent="0.3">
      <c r="B44" s="346"/>
      <c r="C44" s="335"/>
      <c r="D44" s="335"/>
      <c r="E44" s="335"/>
      <c r="F44" s="335"/>
    </row>
    <row r="46" spans="1:14" ht="15.75" thickBot="1" x14ac:dyDescent="0.3"/>
    <row r="47" spans="1:14" ht="27" thickBot="1" x14ac:dyDescent="0.45">
      <c r="B47" s="336" t="s">
        <v>8</v>
      </c>
      <c r="C47" s="337"/>
    </row>
    <row r="48" spans="1:14" ht="16.5" thickBot="1" x14ac:dyDescent="0.3">
      <c r="B48" s="70" t="s">
        <v>11</v>
      </c>
      <c r="C48" s="71" t="s">
        <v>12</v>
      </c>
    </row>
    <row r="49" spans="2:3" ht="15.75" customHeight="1" x14ac:dyDescent="0.25">
      <c r="B49" s="365" t="s">
        <v>65</v>
      </c>
      <c r="C49" s="374">
        <v>1300</v>
      </c>
    </row>
    <row r="50" spans="2:3" x14ac:dyDescent="0.25">
      <c r="B50" s="366"/>
      <c r="C50" s="374"/>
    </row>
    <row r="51" spans="2:3" ht="15.75" thickBot="1" x14ac:dyDescent="0.3">
      <c r="B51" s="367"/>
      <c r="C51" s="375"/>
    </row>
    <row r="52" spans="2:3" ht="15.75" customHeight="1" x14ac:dyDescent="0.25">
      <c r="B52" s="368" t="s">
        <v>63</v>
      </c>
      <c r="C52" s="376">
        <v>2500</v>
      </c>
    </row>
    <row r="53" spans="2:3" ht="15.75" customHeight="1" x14ac:dyDescent="0.25">
      <c r="B53" s="369"/>
      <c r="C53" s="377"/>
    </row>
    <row r="54" spans="2:3" ht="16.5" customHeight="1" thickBot="1" x14ac:dyDescent="0.3">
      <c r="B54" s="370"/>
      <c r="C54" s="378"/>
    </row>
    <row r="55" spans="2:3" ht="15.75" customHeight="1" x14ac:dyDescent="0.25">
      <c r="B55" s="371" t="s">
        <v>64</v>
      </c>
      <c r="C55" s="379">
        <v>4000</v>
      </c>
    </row>
    <row r="56" spans="2:3" x14ac:dyDescent="0.25">
      <c r="B56" s="372"/>
      <c r="C56" s="380"/>
    </row>
    <row r="57" spans="2:3" ht="15.75" thickBot="1" x14ac:dyDescent="0.3">
      <c r="B57" s="373"/>
      <c r="C57" s="381"/>
    </row>
  </sheetData>
  <mergeCells count="20">
    <mergeCell ref="B49:B51"/>
    <mergeCell ref="B52:B54"/>
    <mergeCell ref="B55:B57"/>
    <mergeCell ref="C49:C51"/>
    <mergeCell ref="C52:C54"/>
    <mergeCell ref="C55:C57"/>
    <mergeCell ref="C39:F41"/>
    <mergeCell ref="C42:F44"/>
    <mergeCell ref="B47:C47"/>
    <mergeCell ref="B3:J3"/>
    <mergeCell ref="B22:D22"/>
    <mergeCell ref="B36:B44"/>
    <mergeCell ref="B4:J4"/>
    <mergeCell ref="B7:J7"/>
    <mergeCell ref="B8:J8"/>
    <mergeCell ref="B15:J15"/>
    <mergeCell ref="B16:J16"/>
    <mergeCell ref="B35:F35"/>
    <mergeCell ref="B33:F33"/>
    <mergeCell ref="C36:F38"/>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55"/>
  <sheetViews>
    <sheetView zoomScale="60" zoomScaleNormal="60" workbookViewId="0">
      <pane xSplit="2" ySplit="1" topLeftCell="C2" activePane="bottomRight" state="frozen"/>
      <selection pane="topRight" activeCell="C1" sqref="C1"/>
      <selection pane="bottomLeft" activeCell="A2" sqref="A2"/>
      <selection pane="bottomRight" activeCell="B8" sqref="B8"/>
    </sheetView>
  </sheetViews>
  <sheetFormatPr baseColWidth="10" defaultColWidth="11.42578125" defaultRowHeight="15" x14ac:dyDescent="0.25"/>
  <cols>
    <col min="1" max="1" width="44.5703125" style="1" customWidth="1"/>
    <col min="2" max="2" width="35" style="1" customWidth="1"/>
    <col min="3" max="3" width="31.28515625" style="1" customWidth="1"/>
    <col min="4" max="5" width="32.5703125" style="1" customWidth="1"/>
    <col min="6" max="6" width="27" style="1" customWidth="1"/>
    <col min="7" max="8" width="30.7109375" style="1" customWidth="1"/>
    <col min="9" max="9" width="25.42578125" style="1" customWidth="1"/>
    <col min="10" max="11" width="31.28515625" style="1" customWidth="1"/>
    <col min="12" max="12" width="25.7109375" style="1" customWidth="1"/>
    <col min="13" max="13" width="26.85546875" style="1" customWidth="1"/>
    <col min="14" max="14" width="33.7109375" style="1" customWidth="1"/>
    <col min="15" max="15" width="26" style="1" customWidth="1"/>
    <col min="16" max="17" width="28.42578125" style="1" customWidth="1"/>
    <col min="18" max="18" width="27.5703125" style="1" customWidth="1"/>
    <col min="19" max="19" width="27" style="1" customWidth="1"/>
    <col min="20" max="20" width="35.5703125" style="1" customWidth="1"/>
    <col min="21" max="21" width="27.85546875" style="1" customWidth="1"/>
    <col min="22" max="22" width="24.85546875" style="1" customWidth="1"/>
    <col min="23" max="23" width="35.5703125" style="1" customWidth="1"/>
    <col min="24" max="24" width="35.140625" style="1" customWidth="1"/>
    <col min="25" max="25" width="24.5703125" style="1" customWidth="1"/>
    <col min="26" max="26" width="31.28515625" style="1" customWidth="1"/>
    <col min="27" max="27" width="26.85546875" style="1" customWidth="1"/>
    <col min="28" max="28" width="24.28515625" style="1" customWidth="1"/>
    <col min="29" max="29" width="31.140625" style="1" customWidth="1"/>
    <col min="30" max="30" width="39.42578125" style="1" customWidth="1"/>
    <col min="31" max="32" width="35.5703125" style="1" customWidth="1"/>
    <col min="33" max="33" width="42.140625" style="1" customWidth="1"/>
    <col min="34" max="34" width="26.28515625" style="1" customWidth="1"/>
    <col min="35" max="35" width="29.140625" style="1" customWidth="1"/>
    <col min="36" max="36" width="16.5703125" style="1" customWidth="1"/>
    <col min="37" max="37" width="26.140625" style="1" customWidth="1"/>
    <col min="38" max="38" width="31.85546875" style="1" customWidth="1"/>
    <col min="39" max="39" width="19" style="1" customWidth="1"/>
    <col min="40" max="40" width="24" style="1" customWidth="1"/>
    <col min="41" max="41" width="18.7109375" style="1" bestFit="1" customWidth="1"/>
    <col min="42" max="16384" width="11.42578125" style="1"/>
  </cols>
  <sheetData>
    <row r="1" spans="1:61" s="49" customFormat="1" ht="58.5" customHeight="1" x14ac:dyDescent="0.25">
      <c r="B1" s="72" t="s">
        <v>2</v>
      </c>
      <c r="I1" s="73"/>
      <c r="J1" s="73"/>
      <c r="K1" s="73"/>
      <c r="L1" s="73"/>
      <c r="M1" s="73"/>
      <c r="N1" s="73"/>
    </row>
    <row r="4" spans="1:61" ht="15.75" thickBot="1" x14ac:dyDescent="0.3">
      <c r="A4" s="8"/>
      <c r="B4" s="8"/>
      <c r="C4" s="8"/>
      <c r="D4" s="8"/>
      <c r="E4" s="8"/>
      <c r="F4" s="8"/>
      <c r="G4" s="8"/>
      <c r="H4" s="8"/>
      <c r="I4" s="11"/>
      <c r="J4" s="11"/>
      <c r="K4" s="11"/>
      <c r="L4" s="11"/>
      <c r="M4" s="11"/>
      <c r="N4" s="11"/>
      <c r="O4" s="11"/>
      <c r="P4" s="11"/>
      <c r="Q4" s="11"/>
      <c r="R4" s="11"/>
      <c r="S4" s="11"/>
      <c r="T4" s="11"/>
      <c r="U4" s="11"/>
      <c r="V4" s="11"/>
      <c r="W4" s="11"/>
      <c r="X4" s="11"/>
      <c r="Y4" s="11"/>
      <c r="Z4" s="11"/>
      <c r="AA4" s="11"/>
      <c r="AB4" s="11"/>
      <c r="AC4" s="11"/>
      <c r="AD4" s="11"/>
      <c r="AE4" s="11"/>
      <c r="AF4" s="11"/>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row>
    <row r="5" spans="1:61" s="24" customFormat="1" ht="27" thickBot="1" x14ac:dyDescent="0.45">
      <c r="A5" s="9"/>
      <c r="B5" s="397" t="s">
        <v>13</v>
      </c>
      <c r="C5" s="398"/>
      <c r="D5" s="400"/>
      <c r="E5" s="14"/>
      <c r="F5" s="430" t="s">
        <v>39</v>
      </c>
      <c r="G5" s="431"/>
      <c r="H5" s="431"/>
      <c r="I5" s="432"/>
      <c r="J5" s="42"/>
      <c r="K5" s="42"/>
      <c r="L5" s="42"/>
      <c r="M5" s="42"/>
      <c r="Q5" s="14"/>
      <c r="R5" s="14"/>
      <c r="S5" s="14"/>
      <c r="T5" s="14"/>
      <c r="U5" s="14"/>
      <c r="V5" s="14"/>
      <c r="W5" s="14"/>
      <c r="X5" s="14"/>
      <c r="Y5" s="14"/>
      <c r="Z5" s="14"/>
      <c r="AA5" s="14"/>
      <c r="AB5" s="14"/>
      <c r="AC5" s="14"/>
      <c r="AD5" s="14"/>
      <c r="AV5" s="11"/>
      <c r="AW5" s="11"/>
      <c r="AX5" s="11"/>
      <c r="AY5" s="11"/>
      <c r="AZ5" s="11"/>
      <c r="BA5" s="11"/>
      <c r="BB5" s="11"/>
      <c r="BC5" s="11"/>
      <c r="BD5" s="11"/>
      <c r="BE5" s="11"/>
      <c r="BF5" s="11"/>
      <c r="BG5" s="11"/>
      <c r="BH5" s="11"/>
      <c r="BI5" s="11"/>
    </row>
    <row r="6" spans="1:61" s="24" customFormat="1" ht="30" customHeight="1" x14ac:dyDescent="0.25">
      <c r="A6" s="10"/>
      <c r="B6" s="74">
        <v>2020</v>
      </c>
      <c r="C6" s="75">
        <v>2021</v>
      </c>
      <c r="D6" s="76">
        <v>2022</v>
      </c>
      <c r="E6" s="41"/>
      <c r="F6" s="424" t="s">
        <v>66</v>
      </c>
      <c r="G6" s="425"/>
      <c r="H6" s="425"/>
      <c r="I6" s="426"/>
      <c r="J6" s="228"/>
      <c r="K6" s="228"/>
      <c r="L6" s="228"/>
      <c r="M6" s="228"/>
      <c r="Q6" s="119"/>
      <c r="R6" s="23"/>
      <c r="S6" s="23"/>
      <c r="T6" s="23"/>
      <c r="U6" s="23"/>
      <c r="V6" s="23"/>
      <c r="W6" s="23"/>
      <c r="X6" s="23"/>
      <c r="Y6" s="23"/>
      <c r="Z6" s="23"/>
      <c r="AA6" s="23"/>
      <c r="AB6" s="23"/>
      <c r="AC6" s="23"/>
      <c r="AD6" s="23"/>
      <c r="AV6" s="11"/>
      <c r="AW6" s="11"/>
      <c r="AX6" s="11"/>
      <c r="AY6" s="11"/>
      <c r="AZ6" s="11"/>
      <c r="BA6" s="11"/>
      <c r="BB6" s="11"/>
      <c r="BC6" s="11"/>
      <c r="BD6" s="11"/>
      <c r="BE6" s="11"/>
      <c r="BF6" s="11"/>
      <c r="BG6" s="11"/>
      <c r="BH6" s="11"/>
      <c r="BI6" s="11"/>
    </row>
    <row r="7" spans="1:61" s="24" customFormat="1" ht="15" customHeight="1" thickBot="1" x14ac:dyDescent="0.3">
      <c r="A7" s="10"/>
      <c r="B7" s="236">
        <f>Hipótesis!C24</f>
        <v>5.0000000000000001E-3</v>
      </c>
      <c r="C7" s="15">
        <f>Hipótesis!C25</f>
        <v>0.01</v>
      </c>
      <c r="D7" s="19">
        <f>Hipótesis!C26</f>
        <v>0.02</v>
      </c>
      <c r="E7" s="45"/>
      <c r="F7" s="427"/>
      <c r="G7" s="428"/>
      <c r="H7" s="428"/>
      <c r="I7" s="429"/>
      <c r="J7" s="228"/>
      <c r="K7" s="228"/>
      <c r="L7" s="228"/>
      <c r="M7" s="228"/>
      <c r="Q7" s="119"/>
      <c r="R7" s="23"/>
      <c r="S7" s="23"/>
      <c r="T7" s="23"/>
      <c r="U7" s="23"/>
      <c r="V7" s="23"/>
      <c r="W7" s="23"/>
      <c r="X7" s="23"/>
      <c r="Y7" s="23"/>
      <c r="Z7" s="23"/>
      <c r="AA7" s="23"/>
      <c r="AB7" s="23"/>
      <c r="AC7" s="23"/>
      <c r="AD7" s="23"/>
      <c r="AV7" s="11"/>
      <c r="AW7" s="11"/>
      <c r="AX7" s="11"/>
      <c r="AY7" s="11"/>
      <c r="AZ7" s="11"/>
      <c r="BA7" s="11"/>
      <c r="BB7" s="11"/>
      <c r="BC7" s="11"/>
      <c r="BD7" s="11"/>
      <c r="BE7" s="11"/>
      <c r="BF7" s="11"/>
      <c r="BG7" s="11"/>
      <c r="BH7" s="11"/>
      <c r="BI7" s="11"/>
    </row>
    <row r="8" spans="1:61" s="24" customFormat="1" ht="15.75" customHeight="1" thickBot="1" x14ac:dyDescent="0.3">
      <c r="A8" s="10"/>
      <c r="B8" s="20">
        <f>Hipótesis!D24</f>
        <v>11347620</v>
      </c>
      <c r="C8" s="21">
        <f>Hipótesis!D25</f>
        <v>22695240</v>
      </c>
      <c r="D8" s="22">
        <f>Hipótesis!D26</f>
        <v>45390480</v>
      </c>
      <c r="E8" s="44"/>
      <c r="F8" s="1"/>
      <c r="G8" s="1"/>
      <c r="H8" s="1"/>
      <c r="I8" s="79"/>
      <c r="J8" s="79"/>
      <c r="K8" s="79"/>
      <c r="L8" s="79"/>
      <c r="M8" s="79"/>
      <c r="N8" s="79"/>
      <c r="O8" s="79"/>
      <c r="P8" s="79"/>
      <c r="Q8" s="79"/>
      <c r="R8" s="23"/>
      <c r="S8" s="23"/>
      <c r="T8" s="23"/>
      <c r="U8" s="23"/>
      <c r="V8" s="23"/>
      <c r="W8" s="23"/>
      <c r="X8" s="23"/>
      <c r="Y8" s="23"/>
      <c r="Z8" s="23"/>
      <c r="AA8" s="23"/>
      <c r="AB8" s="23"/>
      <c r="AC8" s="23"/>
      <c r="AD8" s="23"/>
      <c r="AV8" s="11"/>
      <c r="AW8" s="11"/>
      <c r="AX8" s="11"/>
      <c r="AY8" s="11"/>
      <c r="AZ8" s="11"/>
      <c r="BA8" s="11"/>
      <c r="BB8" s="11"/>
      <c r="BC8" s="11"/>
      <c r="BD8" s="11"/>
      <c r="BE8" s="11"/>
      <c r="BF8" s="11"/>
      <c r="BG8" s="11"/>
      <c r="BH8" s="11"/>
      <c r="BI8" s="11"/>
    </row>
    <row r="9" spans="1:61" s="24" customFormat="1" ht="15" customHeight="1" x14ac:dyDescent="0.25">
      <c r="A9" s="8"/>
      <c r="B9" s="8"/>
      <c r="C9" s="8"/>
      <c r="D9" s="8"/>
      <c r="E9" s="8"/>
      <c r="F9" s="1"/>
      <c r="G9" s="1"/>
      <c r="H9" s="1"/>
      <c r="I9" s="79"/>
      <c r="J9" s="79"/>
      <c r="K9" s="79"/>
      <c r="L9" s="79"/>
      <c r="M9" s="79"/>
      <c r="N9" s="79"/>
      <c r="O9" s="79"/>
      <c r="P9" s="79"/>
      <c r="Q9" s="79"/>
      <c r="R9" s="23"/>
      <c r="S9" s="23"/>
      <c r="T9" s="23"/>
      <c r="U9" s="23"/>
      <c r="V9" s="23"/>
      <c r="W9" s="23"/>
      <c r="X9" s="23"/>
      <c r="Y9" s="23"/>
      <c r="Z9" s="23"/>
      <c r="AA9" s="23"/>
      <c r="AB9" s="23"/>
      <c r="AC9" s="23"/>
      <c r="AD9" s="23"/>
      <c r="AV9" s="11"/>
      <c r="AW9" s="11"/>
      <c r="AX9" s="11"/>
      <c r="AY9" s="11"/>
      <c r="AZ9" s="11"/>
      <c r="BA9" s="11"/>
      <c r="BB9" s="11"/>
      <c r="BC9" s="11"/>
      <c r="BD9" s="11"/>
      <c r="BE9" s="11"/>
      <c r="BF9" s="11"/>
      <c r="BG9" s="11"/>
      <c r="BH9" s="11"/>
      <c r="BI9" s="11"/>
    </row>
    <row r="10" spans="1:61" s="24" customFormat="1" ht="15" customHeight="1" x14ac:dyDescent="0.25">
      <c r="A10" s="8" t="s">
        <v>32</v>
      </c>
      <c r="B10" s="8"/>
      <c r="C10" s="8"/>
      <c r="D10" s="8"/>
      <c r="E10" s="8"/>
      <c r="F10" s="1"/>
      <c r="G10" s="1"/>
      <c r="H10" s="1"/>
      <c r="I10" s="79"/>
      <c r="J10" s="79"/>
      <c r="K10" s="79"/>
      <c r="L10" s="79"/>
      <c r="M10" s="79"/>
      <c r="N10" s="79"/>
      <c r="O10" s="79"/>
      <c r="P10" s="79"/>
      <c r="Q10" s="79"/>
      <c r="R10" s="23"/>
      <c r="S10" s="23"/>
      <c r="T10" s="23"/>
      <c r="U10" s="23"/>
      <c r="V10" s="23"/>
      <c r="W10" s="23"/>
      <c r="X10" s="23"/>
      <c r="Y10" s="23"/>
      <c r="Z10" s="23"/>
      <c r="AA10" s="23"/>
      <c r="AB10" s="23"/>
      <c r="AC10" s="23"/>
      <c r="AD10" s="23"/>
      <c r="AV10" s="11"/>
      <c r="AW10" s="11"/>
      <c r="AX10" s="11"/>
      <c r="AY10" s="11"/>
      <c r="AZ10" s="11"/>
      <c r="BA10" s="11"/>
      <c r="BB10" s="11"/>
      <c r="BC10" s="11"/>
      <c r="BD10" s="11"/>
      <c r="BE10" s="11"/>
      <c r="BF10" s="11"/>
      <c r="BG10" s="11"/>
      <c r="BH10" s="11"/>
      <c r="BI10" s="11"/>
    </row>
    <row r="11" spans="1:61" s="24" customFormat="1" ht="15" customHeight="1" x14ac:dyDescent="0.25">
      <c r="A11" s="8"/>
      <c r="B11" s="8"/>
      <c r="C11" s="8"/>
      <c r="D11" s="79"/>
      <c r="E11" s="79"/>
      <c r="F11" s="1"/>
      <c r="G11" s="1"/>
      <c r="H11" s="1"/>
      <c r="I11" s="79"/>
      <c r="J11" s="79"/>
      <c r="K11" s="79"/>
      <c r="M11" s="79"/>
      <c r="N11" s="79"/>
      <c r="O11" s="79"/>
      <c r="P11" s="79"/>
      <c r="Q11" s="79"/>
      <c r="R11" s="23"/>
      <c r="S11" s="23"/>
      <c r="T11" s="23"/>
      <c r="U11" s="23"/>
      <c r="V11" s="23"/>
      <c r="W11" s="23"/>
      <c r="X11" s="23"/>
      <c r="Y11" s="23"/>
      <c r="Z11" s="23"/>
      <c r="AA11" s="23"/>
      <c r="AB11" s="23"/>
      <c r="AC11" s="23"/>
      <c r="AD11" s="23"/>
      <c r="AV11" s="11"/>
      <c r="AW11" s="11"/>
      <c r="AX11" s="11"/>
      <c r="AY11" s="11"/>
      <c r="AZ11" s="11"/>
      <c r="BA11" s="11"/>
      <c r="BB11" s="11"/>
      <c r="BC11" s="11"/>
      <c r="BD11" s="11"/>
      <c r="BE11" s="11"/>
      <c r="BF11" s="11"/>
      <c r="BG11" s="11"/>
      <c r="BH11" s="11"/>
      <c r="BI11" s="11"/>
    </row>
    <row r="12" spans="1:61" s="24" customFormat="1" ht="14.25" customHeight="1" x14ac:dyDescent="0.25">
      <c r="A12" s="8"/>
      <c r="B12" s="8"/>
      <c r="C12" s="8"/>
      <c r="D12" s="8"/>
      <c r="E12" s="8"/>
      <c r="F12" s="8"/>
      <c r="G12" s="8"/>
      <c r="H12" s="8"/>
      <c r="I12" s="79"/>
      <c r="J12" s="79"/>
      <c r="K12" s="79"/>
      <c r="L12" s="79"/>
      <c r="M12" s="79"/>
      <c r="N12" s="79"/>
      <c r="O12" s="79"/>
      <c r="P12" s="79"/>
      <c r="Q12" s="79"/>
      <c r="R12" s="23"/>
      <c r="S12" s="23"/>
      <c r="T12" s="23"/>
      <c r="U12" s="23"/>
      <c r="V12" s="23"/>
      <c r="W12" s="23"/>
      <c r="X12" s="23"/>
      <c r="Y12" s="23"/>
      <c r="Z12" s="23"/>
      <c r="AA12" s="23"/>
      <c r="AB12" s="23"/>
      <c r="AC12" s="23"/>
      <c r="AD12" s="23"/>
      <c r="AV12" s="11"/>
      <c r="AW12" s="11"/>
      <c r="AX12" s="11"/>
      <c r="AY12" s="11"/>
      <c r="AZ12" s="11"/>
      <c r="BA12" s="11"/>
      <c r="BB12" s="11"/>
      <c r="BC12" s="11"/>
      <c r="BD12" s="11"/>
      <c r="BE12" s="11"/>
      <c r="BF12" s="11"/>
      <c r="BG12" s="11"/>
      <c r="BH12" s="11"/>
      <c r="BI12" s="11"/>
    </row>
    <row r="13" spans="1:61" x14ac:dyDescent="0.25">
      <c r="A13" s="8"/>
      <c r="B13" s="8"/>
      <c r="C13" s="8"/>
      <c r="D13" s="8"/>
      <c r="E13" s="8"/>
      <c r="F13" s="8"/>
      <c r="G13" s="8"/>
      <c r="H13" s="8"/>
      <c r="I13" s="11"/>
      <c r="J13" s="11"/>
      <c r="K13" s="11"/>
      <c r="L13" s="11"/>
      <c r="M13" s="11"/>
      <c r="N13" s="11"/>
      <c r="O13" s="11"/>
      <c r="P13" s="11"/>
      <c r="Q13" s="11"/>
      <c r="R13" s="11"/>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row>
    <row r="14" spans="1:61" ht="15.75" thickBot="1" x14ac:dyDescent="0.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row>
    <row r="15" spans="1:61" ht="27" thickBot="1" x14ac:dyDescent="0.45">
      <c r="A15" s="397" t="s">
        <v>30</v>
      </c>
      <c r="B15" s="398"/>
      <c r="C15" s="398"/>
      <c r="D15" s="398"/>
      <c r="E15" s="398"/>
      <c r="F15" s="398"/>
      <c r="G15" s="398"/>
      <c r="H15" s="399"/>
      <c r="I15" s="399"/>
      <c r="J15" s="399"/>
      <c r="K15" s="399"/>
      <c r="L15" s="398"/>
      <c r="M15" s="398"/>
      <c r="N15" s="398"/>
      <c r="O15" s="398"/>
      <c r="P15" s="398"/>
      <c r="Q15" s="398"/>
      <c r="R15" s="398"/>
      <c r="S15" s="398"/>
      <c r="T15" s="398"/>
      <c r="U15" s="398"/>
      <c r="V15" s="398"/>
      <c r="W15" s="398"/>
      <c r="X15" s="398"/>
      <c r="Y15" s="398"/>
      <c r="Z15" s="398"/>
      <c r="AA15" s="398"/>
      <c r="AB15" s="398"/>
      <c r="AC15" s="398"/>
      <c r="AD15" s="398"/>
      <c r="AE15" s="398"/>
      <c r="AF15" s="398"/>
      <c r="AG15" s="398"/>
      <c r="AH15" s="398"/>
      <c r="AI15" s="398"/>
      <c r="AJ15" s="398"/>
      <c r="AK15" s="398"/>
      <c r="AL15" s="398"/>
      <c r="AM15" s="398"/>
      <c r="AN15" s="400"/>
      <c r="AO15" s="8"/>
      <c r="AP15" s="8"/>
      <c r="AQ15" s="8"/>
      <c r="AR15" s="8"/>
      <c r="AS15" s="8"/>
      <c r="AT15" s="8"/>
      <c r="AU15" s="8"/>
      <c r="AV15" s="8"/>
      <c r="AW15" s="8"/>
      <c r="AX15" s="8"/>
      <c r="AY15" s="8"/>
      <c r="AZ15" s="8"/>
      <c r="BA15" s="8"/>
      <c r="BB15" s="8"/>
      <c r="BC15" s="8"/>
      <c r="BD15" s="8"/>
      <c r="BE15" s="8"/>
      <c r="BF15" s="8"/>
      <c r="BG15" s="8"/>
      <c r="BH15" s="8"/>
      <c r="BI15" s="8"/>
    </row>
    <row r="16" spans="1:61" x14ac:dyDescent="0.25">
      <c r="A16" s="401" t="s">
        <v>11</v>
      </c>
      <c r="B16" s="401" t="s">
        <v>12</v>
      </c>
      <c r="C16" s="404" t="s">
        <v>38</v>
      </c>
      <c r="D16" s="405"/>
      <c r="E16" s="387" t="s">
        <v>18</v>
      </c>
      <c r="F16" s="388"/>
      <c r="G16" s="389"/>
      <c r="H16" s="387" t="s">
        <v>19</v>
      </c>
      <c r="I16" s="388"/>
      <c r="J16" s="389"/>
      <c r="K16" s="387" t="s">
        <v>20</v>
      </c>
      <c r="L16" s="388"/>
      <c r="M16" s="389"/>
      <c r="N16" s="387" t="s">
        <v>21</v>
      </c>
      <c r="O16" s="388"/>
      <c r="P16" s="389"/>
      <c r="Q16" s="387" t="s">
        <v>22</v>
      </c>
      <c r="R16" s="388"/>
      <c r="S16" s="389"/>
      <c r="T16" s="387" t="s">
        <v>23</v>
      </c>
      <c r="U16" s="388"/>
      <c r="V16" s="389"/>
      <c r="W16" s="387" t="s">
        <v>24</v>
      </c>
      <c r="X16" s="388"/>
      <c r="Y16" s="389"/>
      <c r="Z16" s="387" t="s">
        <v>25</v>
      </c>
      <c r="AA16" s="388"/>
      <c r="AB16" s="389"/>
      <c r="AC16" s="387" t="s">
        <v>26</v>
      </c>
      <c r="AD16" s="388"/>
      <c r="AE16" s="389"/>
      <c r="AF16" s="387" t="s">
        <v>27</v>
      </c>
      <c r="AG16" s="388"/>
      <c r="AH16" s="389"/>
      <c r="AI16" s="387" t="s">
        <v>28</v>
      </c>
      <c r="AJ16" s="388"/>
      <c r="AK16" s="389"/>
      <c r="AL16" s="387" t="s">
        <v>29</v>
      </c>
      <c r="AM16" s="388"/>
      <c r="AN16" s="389"/>
      <c r="AO16" s="8"/>
      <c r="AP16" s="8"/>
      <c r="AQ16" s="8"/>
      <c r="AR16" s="8"/>
      <c r="AS16" s="8"/>
      <c r="AT16" s="8"/>
      <c r="AU16" s="8"/>
      <c r="AV16" s="8"/>
      <c r="AW16" s="8"/>
      <c r="AX16" s="8"/>
      <c r="AY16" s="8"/>
      <c r="AZ16" s="8"/>
      <c r="BA16" s="8"/>
      <c r="BB16" s="8"/>
      <c r="BC16" s="8"/>
      <c r="BD16" s="8"/>
      <c r="BE16" s="8"/>
      <c r="BF16" s="8"/>
      <c r="BG16" s="8"/>
      <c r="BH16" s="8"/>
      <c r="BI16" s="8"/>
    </row>
    <row r="17" spans="1:61" x14ac:dyDescent="0.25">
      <c r="A17" s="402"/>
      <c r="B17" s="402"/>
      <c r="C17" s="390" t="s">
        <v>37</v>
      </c>
      <c r="D17" s="392" t="s">
        <v>17</v>
      </c>
      <c r="E17" s="394">
        <v>0.02</v>
      </c>
      <c r="F17" s="395"/>
      <c r="G17" s="396"/>
      <c r="H17" s="394">
        <v>0.04</v>
      </c>
      <c r="I17" s="395"/>
      <c r="J17" s="396"/>
      <c r="K17" s="394">
        <v>0.04</v>
      </c>
      <c r="L17" s="395"/>
      <c r="M17" s="396"/>
      <c r="N17" s="394">
        <v>0.05</v>
      </c>
      <c r="O17" s="395"/>
      <c r="P17" s="396"/>
      <c r="Q17" s="394">
        <v>0.06</v>
      </c>
      <c r="R17" s="395"/>
      <c r="S17" s="396"/>
      <c r="T17" s="394">
        <v>0.08</v>
      </c>
      <c r="U17" s="395"/>
      <c r="V17" s="396"/>
      <c r="W17" s="394">
        <v>0.1</v>
      </c>
      <c r="X17" s="395"/>
      <c r="Y17" s="396"/>
      <c r="Z17" s="394">
        <v>0.11</v>
      </c>
      <c r="AA17" s="395"/>
      <c r="AB17" s="396"/>
      <c r="AC17" s="394">
        <v>0.11</v>
      </c>
      <c r="AD17" s="395"/>
      <c r="AE17" s="396"/>
      <c r="AF17" s="394">
        <v>0.12</v>
      </c>
      <c r="AG17" s="395"/>
      <c r="AH17" s="396"/>
      <c r="AI17" s="394">
        <v>0.13</v>
      </c>
      <c r="AJ17" s="395"/>
      <c r="AK17" s="396"/>
      <c r="AL17" s="394">
        <v>0.14000000000000001</v>
      </c>
      <c r="AM17" s="395"/>
      <c r="AN17" s="396"/>
      <c r="AO17" s="8"/>
      <c r="AP17" s="8"/>
      <c r="AQ17" s="8"/>
      <c r="AR17" s="8"/>
      <c r="AS17" s="8"/>
      <c r="AT17" s="8"/>
      <c r="AU17" s="8"/>
      <c r="AV17" s="8"/>
      <c r="AW17" s="8"/>
      <c r="AX17" s="8"/>
      <c r="AY17" s="8"/>
      <c r="AZ17" s="8"/>
      <c r="BA17" s="8"/>
      <c r="BB17" s="8"/>
      <c r="BC17" s="8"/>
      <c r="BD17" s="8"/>
      <c r="BE17" s="8"/>
      <c r="BF17" s="8"/>
      <c r="BG17" s="8"/>
      <c r="BH17" s="8"/>
      <c r="BI17" s="8"/>
    </row>
    <row r="18" spans="1:61" ht="15.75" customHeight="1" thickBot="1" x14ac:dyDescent="0.3">
      <c r="A18" s="403"/>
      <c r="B18" s="403"/>
      <c r="C18" s="391"/>
      <c r="D18" s="393"/>
      <c r="E18" s="117" t="s">
        <v>116</v>
      </c>
      <c r="F18" s="80" t="s">
        <v>117</v>
      </c>
      <c r="G18" s="115" t="s">
        <v>17</v>
      </c>
      <c r="H18" s="117" t="s">
        <v>116</v>
      </c>
      <c r="I18" s="80" t="s">
        <v>117</v>
      </c>
      <c r="J18" s="81" t="s">
        <v>17</v>
      </c>
      <c r="K18" s="117" t="s">
        <v>116</v>
      </c>
      <c r="L18" s="80" t="s">
        <v>117</v>
      </c>
      <c r="M18" s="81" t="s">
        <v>17</v>
      </c>
      <c r="N18" s="117" t="s">
        <v>116</v>
      </c>
      <c r="O18" s="80" t="s">
        <v>117</v>
      </c>
      <c r="P18" s="81" t="s">
        <v>17</v>
      </c>
      <c r="Q18" s="117" t="s">
        <v>116</v>
      </c>
      <c r="R18" s="80" t="s">
        <v>117</v>
      </c>
      <c r="S18" s="81" t="s">
        <v>17</v>
      </c>
      <c r="T18" s="117" t="s">
        <v>116</v>
      </c>
      <c r="U18" s="80" t="s">
        <v>117</v>
      </c>
      <c r="V18" s="81" t="s">
        <v>17</v>
      </c>
      <c r="W18" s="117" t="s">
        <v>116</v>
      </c>
      <c r="X18" s="80" t="s">
        <v>117</v>
      </c>
      <c r="Y18" s="81" t="s">
        <v>17</v>
      </c>
      <c r="Z18" s="117" t="s">
        <v>116</v>
      </c>
      <c r="AA18" s="80" t="s">
        <v>117</v>
      </c>
      <c r="AB18" s="81" t="s">
        <v>17</v>
      </c>
      <c r="AC18" s="117" t="s">
        <v>116</v>
      </c>
      <c r="AD18" s="80" t="s">
        <v>117</v>
      </c>
      <c r="AE18" s="81" t="s">
        <v>17</v>
      </c>
      <c r="AF18" s="117" t="s">
        <v>116</v>
      </c>
      <c r="AG18" s="80" t="s">
        <v>117</v>
      </c>
      <c r="AH18" s="81" t="s">
        <v>17</v>
      </c>
      <c r="AI18" s="117" t="s">
        <v>116</v>
      </c>
      <c r="AJ18" s="80" t="s">
        <v>117</v>
      </c>
      <c r="AK18" s="81" t="s">
        <v>17</v>
      </c>
      <c r="AL18" s="117" t="s">
        <v>116</v>
      </c>
      <c r="AM18" s="80" t="s">
        <v>117</v>
      </c>
      <c r="AN18" s="81" t="s">
        <v>17</v>
      </c>
      <c r="AO18" s="8"/>
      <c r="AP18" s="8"/>
      <c r="AQ18" s="8"/>
      <c r="AR18" s="8"/>
      <c r="AS18" s="8"/>
      <c r="AT18" s="8"/>
      <c r="AU18" s="8"/>
      <c r="AV18" s="8"/>
      <c r="AW18" s="8"/>
      <c r="AX18" s="8"/>
      <c r="AY18" s="8"/>
      <c r="AZ18" s="8"/>
      <c r="BA18" s="8"/>
      <c r="BB18" s="8"/>
      <c r="BC18" s="8"/>
      <c r="BD18" s="8"/>
      <c r="BE18" s="8"/>
      <c r="BF18" s="8"/>
      <c r="BG18" s="8"/>
      <c r="BH18" s="8"/>
      <c r="BI18" s="8"/>
    </row>
    <row r="19" spans="1:61" ht="33" customHeight="1" thickBot="1" x14ac:dyDescent="0.3">
      <c r="A19" s="92" t="s">
        <v>65</v>
      </c>
      <c r="B19" s="89">
        <f>Hipótesis!C49</f>
        <v>1300</v>
      </c>
      <c r="C19" s="88">
        <v>1973</v>
      </c>
      <c r="D19" s="136">
        <f>B19*C19</f>
        <v>2564900</v>
      </c>
      <c r="E19" s="131">
        <f>C19*E17</f>
        <v>39.46</v>
      </c>
      <c r="F19" s="123">
        <f>E19</f>
        <v>39.46</v>
      </c>
      <c r="G19" s="132">
        <f>F19*B19</f>
        <v>51298</v>
      </c>
      <c r="H19" s="135">
        <f>(C19*H17)</f>
        <v>78.92</v>
      </c>
      <c r="I19" s="123">
        <f>H19 + F19</f>
        <v>118.38</v>
      </c>
      <c r="J19" s="132">
        <f>B19*I19</f>
        <v>153894</v>
      </c>
      <c r="K19" s="135">
        <f>C19*K17</f>
        <v>78.92</v>
      </c>
      <c r="L19" s="123">
        <f>K19+ I19</f>
        <v>197.3</v>
      </c>
      <c r="M19" s="132">
        <f>B19*L19</f>
        <v>256490.00000000003</v>
      </c>
      <c r="N19" s="135">
        <f>C19*N17</f>
        <v>98.65</v>
      </c>
      <c r="O19" s="123">
        <f>N19+L19</f>
        <v>295.95000000000005</v>
      </c>
      <c r="P19" s="132">
        <f>B19*O19</f>
        <v>384735.00000000006</v>
      </c>
      <c r="Q19" s="135">
        <f>C19*Q17</f>
        <v>118.38</v>
      </c>
      <c r="R19" s="123">
        <f>Q19+O19</f>
        <v>414.33000000000004</v>
      </c>
      <c r="S19" s="132">
        <f>B19*R19</f>
        <v>538629</v>
      </c>
      <c r="T19" s="135">
        <f>C19*T17</f>
        <v>157.84</v>
      </c>
      <c r="U19" s="123">
        <f>T19+R19</f>
        <v>572.17000000000007</v>
      </c>
      <c r="V19" s="132">
        <f>B19*U19</f>
        <v>743821.00000000012</v>
      </c>
      <c r="W19" s="135">
        <f>C19*W17</f>
        <v>197.3</v>
      </c>
      <c r="X19" s="123">
        <f>W19+U19</f>
        <v>769.47</v>
      </c>
      <c r="Y19" s="132">
        <f>B19*X19</f>
        <v>1000311</v>
      </c>
      <c r="Z19" s="135">
        <f>C19*Z17</f>
        <v>217.03</v>
      </c>
      <c r="AA19" s="123">
        <f>Z19+X19</f>
        <v>986.5</v>
      </c>
      <c r="AB19" s="132">
        <f>B19*AA19</f>
        <v>1282450</v>
      </c>
      <c r="AC19" s="135">
        <f>C19*AC17</f>
        <v>217.03</v>
      </c>
      <c r="AD19" s="123">
        <f>AC19+AA19</f>
        <v>1203.53</v>
      </c>
      <c r="AE19" s="132">
        <f>B19*AD19</f>
        <v>1564589</v>
      </c>
      <c r="AF19" s="135">
        <f>C19*AF17</f>
        <v>236.76</v>
      </c>
      <c r="AG19" s="123">
        <f>AF19+AD19</f>
        <v>1440.29</v>
      </c>
      <c r="AH19" s="132">
        <f>B19*AG19</f>
        <v>1872377</v>
      </c>
      <c r="AI19" s="130">
        <f>C19*AI17</f>
        <v>256.49</v>
      </c>
      <c r="AJ19" s="123">
        <f>AI19+AG19</f>
        <v>1696.78</v>
      </c>
      <c r="AK19" s="127">
        <f>B19*AJ19</f>
        <v>2205814</v>
      </c>
      <c r="AL19" s="125">
        <f>C19*AL17</f>
        <v>276.22000000000003</v>
      </c>
      <c r="AM19" s="123">
        <f>AL19+AJ19</f>
        <v>1973</v>
      </c>
      <c r="AN19" s="89">
        <f>B19*AM19</f>
        <v>2564900</v>
      </c>
    </row>
    <row r="20" spans="1:61" ht="33" customHeight="1" thickBot="1" x14ac:dyDescent="0.3">
      <c r="A20" s="93" t="s">
        <v>63</v>
      </c>
      <c r="B20" s="90">
        <f>Hipótesis!C52</f>
        <v>2500</v>
      </c>
      <c r="C20" s="77">
        <v>1877</v>
      </c>
      <c r="D20" s="137">
        <f t="shared" ref="D20:D21" si="0">B20*C20</f>
        <v>4692500</v>
      </c>
      <c r="E20" s="139">
        <f>C20*E17</f>
        <v>37.54</v>
      </c>
      <c r="F20" s="126">
        <f t="shared" ref="F20:F21" si="1">E20</f>
        <v>37.54</v>
      </c>
      <c r="G20" s="133">
        <f t="shared" ref="G20" si="2">F20*B20</f>
        <v>93850</v>
      </c>
      <c r="H20" s="140">
        <f>(C20*H17)</f>
        <v>75.08</v>
      </c>
      <c r="I20" s="126">
        <f t="shared" ref="I20:I21" si="3">H20 + F20</f>
        <v>112.62</v>
      </c>
      <c r="J20" s="133">
        <f t="shared" ref="J20" si="4">B20*I20</f>
        <v>281550</v>
      </c>
      <c r="K20" s="140">
        <f>C20*K17</f>
        <v>75.08</v>
      </c>
      <c r="L20" s="126">
        <f t="shared" ref="L20:L21" si="5">K20+ I20</f>
        <v>187.7</v>
      </c>
      <c r="M20" s="133">
        <f t="shared" ref="M20" si="6">B20*L20</f>
        <v>469250</v>
      </c>
      <c r="N20" s="140">
        <f>C20*N17</f>
        <v>93.850000000000009</v>
      </c>
      <c r="O20" s="126">
        <f t="shared" ref="O20:O21" si="7">N20+L20</f>
        <v>281.55</v>
      </c>
      <c r="P20" s="133">
        <f t="shared" ref="P20" si="8">B20*O20</f>
        <v>703875</v>
      </c>
      <c r="Q20" s="140">
        <f>C20*Q17</f>
        <v>112.61999999999999</v>
      </c>
      <c r="R20" s="126">
        <f t="shared" ref="R20:R21" si="9">Q20+O20</f>
        <v>394.17</v>
      </c>
      <c r="S20" s="133">
        <f t="shared" ref="S20" si="10">B20*R20</f>
        <v>985425</v>
      </c>
      <c r="T20" s="140">
        <f>C20*T17</f>
        <v>150.16</v>
      </c>
      <c r="U20" s="126">
        <f t="shared" ref="U20:U21" si="11">T20+R20</f>
        <v>544.33000000000004</v>
      </c>
      <c r="V20" s="133">
        <f t="shared" ref="V20" si="12">B20*U20</f>
        <v>1360825</v>
      </c>
      <c r="W20" s="140">
        <f>C20*W17</f>
        <v>187.70000000000002</v>
      </c>
      <c r="X20" s="126">
        <f t="shared" ref="X20:X21" si="13">W20+U20</f>
        <v>732.03000000000009</v>
      </c>
      <c r="Y20" s="133">
        <f t="shared" ref="Y20" si="14">B20*X20</f>
        <v>1830075.0000000002</v>
      </c>
      <c r="Z20" s="140">
        <f>C20*Z17</f>
        <v>206.47</v>
      </c>
      <c r="AA20" s="126">
        <f t="shared" ref="AA20:AA21" si="15">Z20+X20</f>
        <v>938.50000000000011</v>
      </c>
      <c r="AB20" s="133">
        <f t="shared" ref="AB20" si="16">B20*AA20</f>
        <v>2346250.0000000005</v>
      </c>
      <c r="AC20" s="140">
        <f>C20*AC17</f>
        <v>206.47</v>
      </c>
      <c r="AD20" s="126">
        <f t="shared" ref="AD20:AD21" si="17">AC20+AA20</f>
        <v>1144.97</v>
      </c>
      <c r="AE20" s="133">
        <f t="shared" ref="AE20" si="18">B20*AD20</f>
        <v>2862425</v>
      </c>
      <c r="AF20" s="140">
        <f>C20*AF17</f>
        <v>225.23999999999998</v>
      </c>
      <c r="AG20" s="126">
        <f t="shared" ref="AG20:AG21" si="19">AF20+AD20</f>
        <v>1370.21</v>
      </c>
      <c r="AH20" s="133">
        <f t="shared" ref="AH20" si="20">B20*AG20</f>
        <v>3425525</v>
      </c>
      <c r="AI20" s="141">
        <f>C20*AI17</f>
        <v>244.01000000000002</v>
      </c>
      <c r="AJ20" s="126">
        <f t="shared" ref="AJ20:AJ21" si="21">AI20+AG20</f>
        <v>1614.22</v>
      </c>
      <c r="AK20" s="128">
        <f t="shared" ref="AK20" si="22">B20*AJ20</f>
        <v>4035550</v>
      </c>
      <c r="AL20" s="142">
        <f>C20*AL17</f>
        <v>262.78000000000003</v>
      </c>
      <c r="AM20" s="126">
        <f t="shared" ref="AM20:AM21" si="23">AL20+AJ20</f>
        <v>1877</v>
      </c>
      <c r="AN20" s="90">
        <f t="shared" ref="AN20" si="24">B20*AM20</f>
        <v>4692500</v>
      </c>
    </row>
    <row r="21" spans="1:61" ht="33" customHeight="1" thickBot="1" x14ac:dyDescent="0.3">
      <c r="A21" s="94" t="s">
        <v>64</v>
      </c>
      <c r="B21" s="91">
        <f>Hipótesis!C55</f>
        <v>4000</v>
      </c>
      <c r="C21" s="78">
        <v>1044</v>
      </c>
      <c r="D21" s="138">
        <f t="shared" si="0"/>
        <v>4176000</v>
      </c>
      <c r="E21" s="143">
        <f>C21*E17</f>
        <v>20.88</v>
      </c>
      <c r="F21" s="144">
        <f t="shared" si="1"/>
        <v>20.88</v>
      </c>
      <c r="G21" s="134">
        <f t="shared" ref="G21" si="25">F21*B21</f>
        <v>83520</v>
      </c>
      <c r="H21" s="145">
        <f>(C21*H17)</f>
        <v>41.76</v>
      </c>
      <c r="I21" s="144">
        <f t="shared" si="3"/>
        <v>62.64</v>
      </c>
      <c r="J21" s="134">
        <f t="shared" ref="J21" si="26">B21*I21</f>
        <v>250560</v>
      </c>
      <c r="K21" s="145">
        <f>C21*K17</f>
        <v>41.76</v>
      </c>
      <c r="L21" s="144">
        <f t="shared" si="5"/>
        <v>104.4</v>
      </c>
      <c r="M21" s="134">
        <f t="shared" ref="M21" si="27">B21*L21</f>
        <v>417600</v>
      </c>
      <c r="N21" s="145">
        <f>C21*N17</f>
        <v>52.2</v>
      </c>
      <c r="O21" s="144">
        <f t="shared" si="7"/>
        <v>156.60000000000002</v>
      </c>
      <c r="P21" s="134">
        <f t="shared" ref="P21" si="28">B21*O21</f>
        <v>626400.00000000012</v>
      </c>
      <c r="Q21" s="145">
        <f>C21*Q17</f>
        <v>62.64</v>
      </c>
      <c r="R21" s="144">
        <f t="shared" si="9"/>
        <v>219.24</v>
      </c>
      <c r="S21" s="134">
        <f t="shared" ref="S21" si="29">B21*R21</f>
        <v>876960</v>
      </c>
      <c r="T21" s="145">
        <f>C21*T17</f>
        <v>83.52</v>
      </c>
      <c r="U21" s="144">
        <f t="shared" si="11"/>
        <v>302.76</v>
      </c>
      <c r="V21" s="134">
        <f t="shared" ref="V21" si="30">B21*U21</f>
        <v>1211040</v>
      </c>
      <c r="W21" s="145">
        <f>C21*W17</f>
        <v>104.4</v>
      </c>
      <c r="X21" s="144">
        <f t="shared" si="13"/>
        <v>407.15999999999997</v>
      </c>
      <c r="Y21" s="134">
        <f t="shared" ref="Y21" si="31">B21*X21</f>
        <v>1628639.9999999998</v>
      </c>
      <c r="Z21" s="145">
        <f>C21*Z17</f>
        <v>114.84</v>
      </c>
      <c r="AA21" s="144">
        <f t="shared" si="15"/>
        <v>522</v>
      </c>
      <c r="AB21" s="134">
        <f t="shared" ref="AB21" si="32">B21*AA21</f>
        <v>2088000</v>
      </c>
      <c r="AC21" s="145">
        <f>C21*AC17</f>
        <v>114.84</v>
      </c>
      <c r="AD21" s="144">
        <f t="shared" si="17"/>
        <v>636.84</v>
      </c>
      <c r="AE21" s="134">
        <f t="shared" ref="AE21" si="33">B21*AD21</f>
        <v>2547360</v>
      </c>
      <c r="AF21" s="145">
        <f>C21*AF17</f>
        <v>125.28</v>
      </c>
      <c r="AG21" s="144">
        <f t="shared" si="19"/>
        <v>762.12</v>
      </c>
      <c r="AH21" s="134">
        <f t="shared" ref="AH21" si="34">B21*AG21</f>
        <v>3048480</v>
      </c>
      <c r="AI21" s="146">
        <f>C21*AI17</f>
        <v>135.72</v>
      </c>
      <c r="AJ21" s="144">
        <f t="shared" si="21"/>
        <v>897.84</v>
      </c>
      <c r="AK21" s="129">
        <f t="shared" ref="AK21" si="35">B21*AJ21</f>
        <v>3591360</v>
      </c>
      <c r="AL21" s="147">
        <f>C21*AL17</f>
        <v>146.16000000000003</v>
      </c>
      <c r="AM21" s="144">
        <f t="shared" si="23"/>
        <v>1044</v>
      </c>
      <c r="AN21" s="124">
        <f t="shared" ref="AN21" si="36">B21*AM21</f>
        <v>4176000</v>
      </c>
    </row>
    <row r="22" spans="1:61" ht="16.5" thickBot="1" x14ac:dyDescent="0.3">
      <c r="A22" s="385" t="s">
        <v>46</v>
      </c>
      <c r="B22" s="386"/>
      <c r="C22" s="83">
        <f>SUM(C19:C21)</f>
        <v>4894</v>
      </c>
      <c r="D22" s="82">
        <f>SUM(D19:D21)</f>
        <v>11433400</v>
      </c>
      <c r="E22" s="148"/>
      <c r="F22" s="121"/>
      <c r="G22" s="122">
        <f>SUM(G19:G21)</f>
        <v>228668</v>
      </c>
      <c r="H22" s="149"/>
      <c r="I22" s="121"/>
      <c r="J22" s="122">
        <f>SUM(J19:J21)</f>
        <v>686004</v>
      </c>
      <c r="K22" s="149"/>
      <c r="L22" s="121"/>
      <c r="M22" s="122">
        <f>SUM(M19:M21)</f>
        <v>1143340</v>
      </c>
      <c r="N22" s="149"/>
      <c r="O22" s="121"/>
      <c r="P22" s="122">
        <f>SUM(P19:P21)</f>
        <v>1715010</v>
      </c>
      <c r="Q22" s="149"/>
      <c r="R22" s="121"/>
      <c r="S22" s="122">
        <f>SUM(S19:S21)</f>
        <v>2401014</v>
      </c>
      <c r="T22" s="149"/>
      <c r="U22" s="121"/>
      <c r="V22" s="122">
        <f>SUM(V19:V21)</f>
        <v>3315686</v>
      </c>
      <c r="W22" s="149"/>
      <c r="X22" s="121"/>
      <c r="Y22" s="122">
        <f>SUM(Y19:Y21)</f>
        <v>4459026</v>
      </c>
      <c r="Z22" s="149"/>
      <c r="AA22" s="121"/>
      <c r="AB22" s="122">
        <f>SUM(AB19:AB21)</f>
        <v>5716700</v>
      </c>
      <c r="AC22" s="149"/>
      <c r="AD22" s="121"/>
      <c r="AE22" s="122">
        <f>SUM(AE19:AE21)</f>
        <v>6974374</v>
      </c>
      <c r="AF22" s="149"/>
      <c r="AG22" s="121"/>
      <c r="AH22" s="122">
        <f>SUM(AH19:AH21)</f>
        <v>8346382</v>
      </c>
      <c r="AI22" s="149"/>
      <c r="AJ22" s="121"/>
      <c r="AK22" s="122">
        <f>SUM(AK19:AK21)</f>
        <v>9832724</v>
      </c>
      <c r="AL22" s="149"/>
      <c r="AM22" s="121"/>
      <c r="AN22" s="122">
        <f>SUM(AN19:AN21)</f>
        <v>11433400</v>
      </c>
      <c r="AO22" s="18"/>
    </row>
    <row r="23" spans="1:61" x14ac:dyDescent="0.25">
      <c r="D23" s="13"/>
      <c r="E23" s="13"/>
      <c r="L23" s="16"/>
      <c r="M23" s="16"/>
      <c r="N23" s="16"/>
      <c r="O23" s="16"/>
      <c r="P23" s="16"/>
      <c r="Q23" s="16"/>
      <c r="S23" s="16"/>
      <c r="T23" s="16"/>
      <c r="U23" s="16"/>
      <c r="V23" s="16"/>
      <c r="W23" s="16"/>
      <c r="X23" s="16"/>
      <c r="Y23" s="16"/>
      <c r="Z23" s="16"/>
      <c r="AA23" s="16"/>
      <c r="AB23" s="16"/>
      <c r="AC23" s="16"/>
      <c r="AD23" s="16"/>
      <c r="AE23" s="16"/>
      <c r="AF23" s="16"/>
      <c r="AG23" s="16"/>
      <c r="AH23" s="16"/>
      <c r="AI23" s="16"/>
      <c r="AJ23" s="16"/>
      <c r="AK23" s="16"/>
      <c r="AL23" s="16"/>
      <c r="AN23" s="16"/>
    </row>
    <row r="25" spans="1:61" ht="19.5" customHeight="1" x14ac:dyDescent="0.25">
      <c r="A25" s="27"/>
      <c r="B25" s="181"/>
      <c r="C25" s="182"/>
      <c r="D25" s="182"/>
      <c r="E25" s="182"/>
      <c r="F25" s="182"/>
      <c r="G25" s="182"/>
      <c r="H25" s="182"/>
      <c r="I25" s="182"/>
      <c r="J25" s="182"/>
      <c r="K25" s="182"/>
      <c r="L25" s="182"/>
      <c r="M25" s="182"/>
      <c r="N25" s="182"/>
      <c r="O25" s="182"/>
      <c r="P25" s="182"/>
      <c r="Q25" s="182"/>
      <c r="R25" s="182"/>
      <c r="S25" s="182"/>
      <c r="T25" s="182"/>
      <c r="U25" s="182"/>
      <c r="V25" s="182"/>
      <c r="W25" s="182"/>
      <c r="X25" s="182"/>
      <c r="Y25" s="182"/>
      <c r="Z25" s="182"/>
      <c r="AA25" s="182"/>
      <c r="AB25" s="182"/>
      <c r="AC25" s="182"/>
      <c r="AD25" s="182"/>
      <c r="AE25" s="182"/>
      <c r="AF25" s="182"/>
      <c r="AG25" s="182"/>
      <c r="AH25" s="182"/>
      <c r="AI25" s="182"/>
      <c r="AJ25" s="182"/>
      <c r="AK25" s="182"/>
      <c r="AL25" s="182"/>
      <c r="AM25" s="182"/>
      <c r="AN25" s="182"/>
    </row>
    <row r="26" spans="1:61" ht="16.5" customHeight="1" x14ac:dyDescent="0.35">
      <c r="A26" s="183"/>
      <c r="B26" s="183"/>
      <c r="C26" s="183"/>
      <c r="D26" s="183"/>
      <c r="E26" s="183"/>
      <c r="F26" s="184"/>
      <c r="G26" s="184"/>
      <c r="H26" s="184"/>
      <c r="I26" s="184"/>
      <c r="J26" s="184"/>
      <c r="K26" s="184"/>
      <c r="L26" s="184"/>
      <c r="M26" s="184"/>
      <c r="N26" s="184"/>
      <c r="O26" s="184"/>
      <c r="P26" s="184"/>
      <c r="Q26" s="184"/>
      <c r="R26" s="184"/>
      <c r="S26" s="184"/>
      <c r="T26" s="184"/>
      <c r="U26" s="184"/>
      <c r="V26" s="184"/>
      <c r="W26" s="184"/>
      <c r="X26" s="184"/>
      <c r="Y26" s="184"/>
      <c r="Z26" s="184"/>
      <c r="AA26" s="184"/>
      <c r="AB26" s="184"/>
      <c r="AC26" s="184"/>
      <c r="AD26" s="184"/>
      <c r="AE26" s="184"/>
      <c r="AF26" s="184"/>
      <c r="AG26" s="184"/>
      <c r="AH26" s="184"/>
      <c r="AI26" s="184"/>
      <c r="AJ26" s="184"/>
      <c r="AK26" s="184"/>
      <c r="AL26" s="184"/>
      <c r="AM26" s="184"/>
      <c r="AN26" s="184"/>
    </row>
    <row r="27" spans="1:61" ht="15.75" customHeight="1" x14ac:dyDescent="0.25">
      <c r="A27" s="183"/>
      <c r="B27" s="183"/>
      <c r="C27" s="41"/>
      <c r="D27" s="41"/>
      <c r="E27" s="41"/>
      <c r="F27" s="185"/>
      <c r="G27" s="185"/>
      <c r="H27" s="185"/>
      <c r="I27" s="185"/>
      <c r="J27" s="185"/>
      <c r="K27" s="185"/>
      <c r="L27" s="185"/>
      <c r="M27" s="185"/>
      <c r="N27" s="185"/>
      <c r="O27" s="185"/>
      <c r="P27" s="185"/>
      <c r="Q27" s="185"/>
      <c r="R27" s="185"/>
      <c r="S27" s="185"/>
      <c r="T27" s="185"/>
      <c r="U27" s="185"/>
      <c r="V27" s="185"/>
      <c r="W27" s="185"/>
      <c r="X27" s="185"/>
      <c r="Y27" s="185"/>
      <c r="Z27" s="185"/>
      <c r="AA27" s="185"/>
      <c r="AB27" s="185"/>
      <c r="AC27" s="185"/>
      <c r="AD27" s="185"/>
      <c r="AE27" s="185"/>
      <c r="AF27" s="185"/>
      <c r="AG27" s="185"/>
      <c r="AH27" s="185"/>
      <c r="AI27" s="185"/>
      <c r="AJ27" s="185"/>
      <c r="AK27" s="185"/>
      <c r="AL27" s="185"/>
      <c r="AM27" s="185"/>
      <c r="AN27" s="185"/>
    </row>
    <row r="28" spans="1:61" ht="15" customHeight="1" x14ac:dyDescent="0.25">
      <c r="A28" s="180"/>
      <c r="B28" s="180"/>
      <c r="C28" s="157"/>
      <c r="D28" s="186"/>
      <c r="E28" s="186"/>
      <c r="F28" s="187"/>
      <c r="G28" s="187"/>
      <c r="H28" s="187"/>
      <c r="I28" s="187"/>
      <c r="J28" s="187"/>
      <c r="K28" s="187"/>
      <c r="L28" s="187"/>
      <c r="M28" s="187"/>
      <c r="N28" s="187"/>
      <c r="O28" s="187"/>
      <c r="P28" s="187"/>
      <c r="Q28" s="187"/>
      <c r="R28" s="187"/>
      <c r="S28" s="187"/>
      <c r="T28" s="187"/>
      <c r="U28" s="187"/>
      <c r="V28" s="187"/>
      <c r="W28" s="187"/>
      <c r="X28" s="187"/>
      <c r="Y28" s="187"/>
      <c r="Z28" s="187"/>
      <c r="AA28" s="187"/>
      <c r="AB28" s="187"/>
      <c r="AC28" s="187"/>
      <c r="AD28" s="187"/>
      <c r="AE28" s="187"/>
      <c r="AF28" s="187"/>
      <c r="AG28" s="187"/>
      <c r="AH28" s="187"/>
      <c r="AI28" s="187"/>
      <c r="AJ28" s="187"/>
      <c r="AK28" s="187"/>
      <c r="AL28" s="187"/>
      <c r="AM28" s="187"/>
      <c r="AN28" s="187"/>
    </row>
    <row r="29" spans="1:61" ht="15" customHeight="1" x14ac:dyDescent="0.25">
      <c r="A29" s="180"/>
      <c r="B29" s="180"/>
      <c r="C29" s="157"/>
      <c r="D29" s="188"/>
      <c r="E29" s="188"/>
      <c r="F29" s="187"/>
      <c r="G29" s="187"/>
      <c r="H29" s="187"/>
      <c r="I29" s="187"/>
      <c r="J29" s="187"/>
      <c r="K29" s="187"/>
      <c r="L29" s="187"/>
      <c r="M29" s="187"/>
      <c r="N29" s="187"/>
      <c r="O29" s="187"/>
      <c r="P29" s="187"/>
      <c r="Q29" s="187"/>
      <c r="R29" s="187"/>
      <c r="S29" s="187"/>
      <c r="T29" s="187"/>
      <c r="U29" s="187"/>
      <c r="V29" s="187"/>
      <c r="W29" s="187"/>
      <c r="X29" s="187"/>
      <c r="Y29" s="187"/>
      <c r="Z29" s="187"/>
      <c r="AA29" s="187"/>
      <c r="AB29" s="187"/>
      <c r="AC29" s="187"/>
      <c r="AD29" s="187"/>
      <c r="AE29" s="187"/>
      <c r="AF29" s="187"/>
      <c r="AG29" s="187"/>
      <c r="AH29" s="187"/>
      <c r="AI29" s="187"/>
      <c r="AJ29" s="187"/>
      <c r="AK29" s="187"/>
      <c r="AL29" s="187"/>
      <c r="AM29" s="187"/>
      <c r="AN29" s="187"/>
    </row>
    <row r="30" spans="1:61" ht="15" customHeight="1" x14ac:dyDescent="0.25">
      <c r="A30" s="180"/>
      <c r="B30" s="180"/>
      <c r="C30" s="157"/>
      <c r="D30" s="188"/>
      <c r="E30" s="188"/>
      <c r="F30" s="187"/>
      <c r="G30" s="187"/>
      <c r="H30" s="187"/>
      <c r="I30" s="187"/>
      <c r="J30" s="187"/>
      <c r="K30" s="187"/>
      <c r="L30" s="187"/>
      <c r="M30" s="187"/>
      <c r="N30" s="187"/>
      <c r="O30" s="187"/>
      <c r="P30" s="187"/>
      <c r="Q30" s="187"/>
      <c r="R30" s="187"/>
      <c r="S30" s="187"/>
      <c r="T30" s="187"/>
      <c r="U30" s="187"/>
      <c r="V30" s="187"/>
      <c r="W30" s="187"/>
      <c r="X30" s="187"/>
      <c r="Y30" s="187"/>
      <c r="Z30" s="187"/>
      <c r="AA30" s="187"/>
      <c r="AB30" s="187"/>
      <c r="AC30" s="187"/>
      <c r="AD30" s="187"/>
      <c r="AE30" s="187"/>
      <c r="AF30" s="187"/>
      <c r="AG30" s="187"/>
      <c r="AH30" s="187"/>
      <c r="AI30" s="187"/>
      <c r="AJ30" s="187"/>
      <c r="AK30" s="187"/>
      <c r="AL30" s="187"/>
      <c r="AM30" s="187"/>
      <c r="AN30" s="187"/>
    </row>
    <row r="31" spans="1:61" ht="15" customHeight="1" x14ac:dyDescent="0.25">
      <c r="A31" s="180"/>
      <c r="B31" s="180"/>
      <c r="C31" s="157"/>
      <c r="D31" s="188"/>
      <c r="E31" s="188"/>
      <c r="F31" s="187"/>
      <c r="G31" s="187"/>
      <c r="H31" s="187"/>
      <c r="I31" s="187"/>
      <c r="J31" s="187"/>
      <c r="K31" s="187"/>
      <c r="L31" s="187"/>
      <c r="M31" s="187"/>
      <c r="N31" s="187"/>
      <c r="O31" s="187"/>
      <c r="P31" s="187"/>
      <c r="Q31" s="187"/>
      <c r="R31" s="187"/>
      <c r="S31" s="187"/>
      <c r="T31" s="187"/>
      <c r="U31" s="187"/>
      <c r="V31" s="187"/>
      <c r="W31" s="187"/>
      <c r="X31" s="187"/>
      <c r="Y31" s="187"/>
      <c r="Z31" s="187"/>
      <c r="AA31" s="187"/>
      <c r="AB31" s="187"/>
      <c r="AC31" s="187"/>
      <c r="AD31" s="187"/>
      <c r="AE31" s="187"/>
      <c r="AF31" s="187"/>
      <c r="AG31" s="187"/>
      <c r="AH31" s="187"/>
      <c r="AI31" s="187"/>
      <c r="AJ31" s="187"/>
      <c r="AK31" s="187"/>
      <c r="AL31" s="187"/>
      <c r="AM31" s="187"/>
      <c r="AN31" s="187"/>
    </row>
    <row r="32" spans="1:61" ht="15" customHeight="1" x14ac:dyDescent="0.25">
      <c r="A32" s="180"/>
      <c r="B32" s="180"/>
      <c r="C32" s="157"/>
      <c r="D32" s="188"/>
      <c r="E32" s="188"/>
      <c r="F32" s="187"/>
      <c r="G32" s="187"/>
      <c r="H32" s="187"/>
      <c r="I32" s="187"/>
      <c r="J32" s="187"/>
      <c r="K32" s="187"/>
      <c r="L32" s="187"/>
      <c r="M32" s="187"/>
      <c r="N32" s="187"/>
      <c r="O32" s="187"/>
      <c r="P32" s="187"/>
      <c r="Q32" s="187"/>
      <c r="R32" s="187"/>
      <c r="S32" s="187"/>
      <c r="T32" s="187"/>
      <c r="U32" s="187"/>
      <c r="V32" s="187"/>
      <c r="W32" s="187"/>
      <c r="X32" s="187"/>
      <c r="Y32" s="187"/>
      <c r="Z32" s="187"/>
      <c r="AA32" s="187"/>
      <c r="AB32" s="187"/>
      <c r="AC32" s="187"/>
      <c r="AD32" s="187"/>
      <c r="AE32" s="187"/>
      <c r="AF32" s="187"/>
      <c r="AG32" s="187"/>
      <c r="AH32" s="187"/>
      <c r="AI32" s="187"/>
      <c r="AJ32" s="187"/>
      <c r="AK32" s="187"/>
      <c r="AL32" s="187"/>
      <c r="AM32" s="187"/>
      <c r="AN32" s="187"/>
    </row>
    <row r="33" spans="1:40" ht="15" customHeight="1" x14ac:dyDescent="0.25">
      <c r="A33" s="180"/>
      <c r="B33" s="180"/>
      <c r="C33" s="157"/>
      <c r="D33" s="188"/>
      <c r="E33" s="188"/>
      <c r="F33" s="187"/>
      <c r="G33" s="187"/>
      <c r="H33" s="187"/>
      <c r="I33" s="187"/>
      <c r="J33" s="187"/>
      <c r="K33" s="187"/>
      <c r="L33" s="187"/>
      <c r="M33" s="187"/>
      <c r="N33" s="187"/>
      <c r="O33" s="187"/>
      <c r="P33" s="187"/>
      <c r="Q33" s="187"/>
      <c r="R33" s="187"/>
      <c r="S33" s="187"/>
      <c r="T33" s="187"/>
      <c r="U33" s="187"/>
      <c r="V33" s="187"/>
      <c r="W33" s="187"/>
      <c r="X33" s="187"/>
      <c r="Y33" s="187"/>
      <c r="Z33" s="187"/>
      <c r="AA33" s="187"/>
      <c r="AB33" s="187"/>
      <c r="AC33" s="187"/>
      <c r="AD33" s="187"/>
      <c r="AE33" s="187"/>
      <c r="AF33" s="187"/>
      <c r="AG33" s="187"/>
      <c r="AH33" s="187"/>
      <c r="AI33" s="187"/>
      <c r="AJ33" s="187"/>
      <c r="AK33" s="187"/>
      <c r="AL33" s="187"/>
      <c r="AM33" s="187"/>
      <c r="AN33" s="187"/>
    </row>
    <row r="34" spans="1:40" ht="15" customHeight="1" x14ac:dyDescent="0.25">
      <c r="A34" s="180"/>
      <c r="B34" s="180"/>
      <c r="C34" s="157"/>
      <c r="D34" s="188"/>
      <c r="E34" s="188"/>
      <c r="F34" s="187"/>
      <c r="G34" s="187"/>
      <c r="H34" s="187"/>
      <c r="I34" s="187"/>
      <c r="J34" s="187"/>
      <c r="K34" s="187"/>
      <c r="L34" s="187"/>
      <c r="M34" s="187"/>
      <c r="N34" s="187"/>
      <c r="O34" s="187"/>
      <c r="P34" s="187"/>
      <c r="Q34" s="187"/>
      <c r="R34" s="187"/>
      <c r="S34" s="187"/>
      <c r="T34" s="187"/>
      <c r="U34" s="187"/>
      <c r="V34" s="187"/>
      <c r="W34" s="187"/>
      <c r="X34" s="187"/>
      <c r="Y34" s="187"/>
      <c r="Z34" s="187"/>
      <c r="AA34" s="187"/>
      <c r="AB34" s="187"/>
      <c r="AC34" s="187"/>
      <c r="AD34" s="187"/>
      <c r="AE34" s="187"/>
      <c r="AF34" s="187"/>
      <c r="AG34" s="187"/>
      <c r="AH34" s="187"/>
      <c r="AI34" s="187"/>
      <c r="AJ34" s="187"/>
      <c r="AK34" s="187"/>
      <c r="AL34" s="187"/>
      <c r="AM34" s="187"/>
      <c r="AN34" s="187"/>
    </row>
    <row r="35" spans="1:40" ht="15" customHeight="1" x14ac:dyDescent="0.25">
      <c r="A35" s="180"/>
      <c r="B35" s="180"/>
      <c r="C35" s="157"/>
      <c r="D35" s="188"/>
      <c r="E35" s="188"/>
      <c r="F35" s="187"/>
      <c r="G35" s="187"/>
      <c r="H35" s="187"/>
      <c r="I35" s="187"/>
      <c r="J35" s="187"/>
      <c r="K35" s="187"/>
      <c r="L35" s="187"/>
      <c r="M35" s="187"/>
      <c r="N35" s="187"/>
      <c r="O35" s="187"/>
      <c r="P35" s="187"/>
      <c r="Q35" s="187"/>
      <c r="R35" s="187"/>
      <c r="S35" s="187"/>
      <c r="T35" s="187"/>
      <c r="U35" s="187"/>
      <c r="V35" s="187"/>
      <c r="W35" s="187"/>
      <c r="X35" s="187"/>
      <c r="Y35" s="187"/>
      <c r="Z35" s="187"/>
      <c r="AA35" s="187"/>
      <c r="AB35" s="187"/>
      <c r="AC35" s="187"/>
      <c r="AD35" s="187"/>
      <c r="AE35" s="187"/>
      <c r="AF35" s="187"/>
      <c r="AG35" s="187"/>
      <c r="AH35" s="187"/>
      <c r="AI35" s="187"/>
      <c r="AJ35" s="187"/>
      <c r="AK35" s="187"/>
      <c r="AL35" s="187"/>
      <c r="AM35" s="187"/>
      <c r="AN35" s="187"/>
    </row>
    <row r="36" spans="1:40" ht="15" customHeight="1" x14ac:dyDescent="0.25">
      <c r="A36" s="180"/>
      <c r="B36" s="180"/>
      <c r="C36" s="157"/>
      <c r="D36" s="188"/>
      <c r="E36" s="188"/>
      <c r="F36" s="187"/>
      <c r="G36" s="187"/>
      <c r="H36" s="187"/>
      <c r="I36" s="187"/>
      <c r="J36" s="187"/>
      <c r="K36" s="187"/>
      <c r="L36" s="187"/>
      <c r="M36" s="187"/>
      <c r="N36" s="187"/>
      <c r="O36" s="187"/>
      <c r="P36" s="187"/>
      <c r="Q36" s="187"/>
      <c r="R36" s="187"/>
      <c r="S36" s="187"/>
      <c r="T36" s="187"/>
      <c r="U36" s="187"/>
      <c r="V36" s="187"/>
      <c r="W36" s="187"/>
      <c r="X36" s="187"/>
      <c r="Y36" s="187"/>
      <c r="Z36" s="187"/>
      <c r="AA36" s="187"/>
      <c r="AB36" s="187"/>
      <c r="AC36" s="187"/>
      <c r="AD36" s="187"/>
      <c r="AE36" s="187"/>
      <c r="AF36" s="187"/>
      <c r="AG36" s="187"/>
      <c r="AH36" s="187"/>
      <c r="AI36" s="187"/>
      <c r="AJ36" s="187"/>
      <c r="AK36" s="187"/>
      <c r="AL36" s="187"/>
      <c r="AM36" s="187"/>
      <c r="AN36" s="187"/>
    </row>
    <row r="37" spans="1:40" ht="15" customHeight="1" x14ac:dyDescent="0.25">
      <c r="A37" s="180"/>
      <c r="B37" s="180"/>
      <c r="C37" s="157"/>
      <c r="D37" s="188"/>
      <c r="E37" s="188"/>
      <c r="F37" s="187"/>
      <c r="G37" s="187"/>
      <c r="H37" s="187"/>
      <c r="I37" s="187"/>
      <c r="J37" s="187"/>
      <c r="K37" s="187"/>
      <c r="L37" s="187"/>
      <c r="M37" s="187"/>
      <c r="N37" s="187"/>
      <c r="O37" s="187"/>
      <c r="P37" s="187"/>
      <c r="Q37" s="187"/>
      <c r="R37" s="187"/>
      <c r="S37" s="187"/>
      <c r="T37" s="187"/>
      <c r="U37" s="187"/>
      <c r="V37" s="187"/>
      <c r="W37" s="187"/>
      <c r="X37" s="187"/>
      <c r="Y37" s="187"/>
      <c r="Z37" s="187"/>
      <c r="AA37" s="187"/>
      <c r="AB37" s="187"/>
      <c r="AC37" s="187"/>
      <c r="AD37" s="187"/>
      <c r="AE37" s="187"/>
      <c r="AF37" s="187"/>
      <c r="AG37" s="187"/>
      <c r="AH37" s="187"/>
      <c r="AI37" s="187"/>
      <c r="AJ37" s="187"/>
      <c r="AK37" s="187"/>
      <c r="AL37" s="187"/>
      <c r="AM37" s="187"/>
      <c r="AN37" s="187"/>
    </row>
    <row r="38" spans="1:40" ht="15" customHeight="1" x14ac:dyDescent="0.25">
      <c r="A38" s="180"/>
      <c r="B38" s="180"/>
      <c r="C38" s="157"/>
      <c r="D38" s="188"/>
      <c r="E38" s="188"/>
      <c r="F38" s="187"/>
      <c r="G38" s="187"/>
      <c r="H38" s="187"/>
      <c r="I38" s="187"/>
      <c r="J38" s="187"/>
      <c r="K38" s="187"/>
      <c r="L38" s="187"/>
      <c r="M38" s="187"/>
      <c r="N38" s="187"/>
      <c r="O38" s="187"/>
      <c r="P38" s="187"/>
      <c r="Q38" s="187"/>
      <c r="R38" s="187"/>
      <c r="S38" s="187"/>
      <c r="T38" s="187"/>
      <c r="U38" s="187"/>
      <c r="V38" s="187"/>
      <c r="W38" s="187"/>
      <c r="X38" s="187"/>
      <c r="Y38" s="187"/>
      <c r="Z38" s="187"/>
      <c r="AA38" s="187"/>
      <c r="AB38" s="187"/>
      <c r="AC38" s="187"/>
      <c r="AD38" s="187"/>
      <c r="AE38" s="187"/>
      <c r="AF38" s="187"/>
      <c r="AG38" s="187"/>
      <c r="AH38" s="187"/>
      <c r="AI38" s="187"/>
      <c r="AJ38" s="187"/>
      <c r="AK38" s="187"/>
      <c r="AL38" s="187"/>
      <c r="AM38" s="187"/>
      <c r="AN38" s="187"/>
    </row>
    <row r="39" spans="1:40" ht="15" customHeight="1" x14ac:dyDescent="0.25">
      <c r="A39" s="180"/>
      <c r="B39" s="180"/>
      <c r="C39" s="157"/>
      <c r="D39" s="188"/>
      <c r="E39" s="188"/>
      <c r="F39" s="187"/>
      <c r="G39" s="187"/>
      <c r="H39" s="187"/>
      <c r="I39" s="187"/>
      <c r="J39" s="187"/>
      <c r="K39" s="187"/>
      <c r="L39" s="187"/>
      <c r="M39" s="187"/>
      <c r="N39" s="187"/>
      <c r="O39" s="187"/>
      <c r="P39" s="187"/>
      <c r="Q39" s="187"/>
      <c r="R39" s="187"/>
      <c r="S39" s="187"/>
      <c r="T39" s="187"/>
      <c r="U39" s="187"/>
      <c r="V39" s="187"/>
      <c r="W39" s="187"/>
      <c r="X39" s="187"/>
      <c r="Y39" s="187"/>
      <c r="Z39" s="187"/>
      <c r="AA39" s="187"/>
      <c r="AB39" s="187"/>
      <c r="AC39" s="187"/>
      <c r="AD39" s="187"/>
      <c r="AE39" s="187"/>
      <c r="AF39" s="187"/>
      <c r="AG39" s="187"/>
      <c r="AH39" s="187"/>
      <c r="AI39" s="187"/>
      <c r="AJ39" s="185"/>
      <c r="AK39" s="185"/>
      <c r="AL39" s="185"/>
      <c r="AM39" s="187"/>
      <c r="AN39" s="187"/>
    </row>
    <row r="40" spans="1:40" ht="15" customHeight="1" x14ac:dyDescent="0.25">
      <c r="A40" s="180"/>
      <c r="B40" s="180"/>
      <c r="C40" s="157"/>
      <c r="D40" s="188"/>
      <c r="E40" s="188"/>
      <c r="F40" s="187"/>
      <c r="G40" s="187"/>
      <c r="H40" s="187"/>
      <c r="I40" s="187"/>
      <c r="J40" s="187"/>
      <c r="K40" s="187"/>
      <c r="L40" s="187"/>
      <c r="M40" s="187"/>
      <c r="N40" s="187"/>
      <c r="O40" s="187"/>
      <c r="P40" s="187"/>
      <c r="Q40" s="187"/>
      <c r="R40" s="187"/>
      <c r="S40" s="187"/>
      <c r="T40" s="187"/>
      <c r="U40" s="187"/>
      <c r="V40" s="187"/>
      <c r="W40" s="187"/>
      <c r="X40" s="187"/>
      <c r="Y40" s="187"/>
      <c r="Z40" s="187"/>
      <c r="AA40" s="187"/>
      <c r="AB40" s="187"/>
      <c r="AC40" s="187"/>
      <c r="AD40" s="187"/>
      <c r="AE40" s="187"/>
      <c r="AF40" s="187"/>
      <c r="AG40" s="187"/>
      <c r="AH40" s="187"/>
      <c r="AI40" s="187"/>
      <c r="AJ40" s="187"/>
      <c r="AK40" s="187"/>
      <c r="AL40" s="187"/>
      <c r="AM40" s="187"/>
      <c r="AN40" s="187"/>
    </row>
    <row r="41" spans="1:40" ht="15" customHeight="1" x14ac:dyDescent="0.25"/>
    <row r="42" spans="1:40" ht="15" customHeight="1" x14ac:dyDescent="0.25">
      <c r="A42" s="180"/>
      <c r="B42" s="180"/>
      <c r="C42" s="157"/>
      <c r="D42" s="188"/>
      <c r="E42" s="188"/>
      <c r="F42" s="187"/>
      <c r="G42" s="187"/>
      <c r="H42" s="187"/>
      <c r="I42" s="187"/>
      <c r="J42" s="187"/>
      <c r="K42" s="187"/>
      <c r="L42" s="187"/>
      <c r="M42" s="187"/>
      <c r="N42" s="187"/>
      <c r="O42" s="187"/>
      <c r="P42" s="187"/>
      <c r="Q42" s="187"/>
      <c r="R42" s="187"/>
      <c r="S42" s="187"/>
      <c r="T42" s="187"/>
      <c r="U42" s="187"/>
      <c r="V42" s="187"/>
      <c r="W42" s="187"/>
      <c r="X42" s="187"/>
      <c r="Y42" s="187"/>
      <c r="Z42" s="187"/>
      <c r="AA42" s="187"/>
      <c r="AB42" s="187"/>
      <c r="AC42" s="187"/>
      <c r="AD42" s="187"/>
      <c r="AE42" s="187"/>
      <c r="AF42" s="187"/>
      <c r="AG42" s="187"/>
      <c r="AH42" s="187"/>
      <c r="AI42" s="187"/>
      <c r="AJ42" s="187"/>
      <c r="AK42" s="187"/>
      <c r="AL42" s="187"/>
      <c r="AM42" s="187"/>
      <c r="AN42" s="187"/>
    </row>
    <row r="43" spans="1:40" ht="30" customHeight="1" x14ac:dyDescent="0.25"/>
    <row r="44" spans="1:40" ht="15" customHeight="1" x14ac:dyDescent="0.25">
      <c r="A44" s="180"/>
      <c r="B44" s="180"/>
      <c r="C44" s="157"/>
      <c r="D44" s="188"/>
      <c r="E44" s="188"/>
      <c r="F44" s="187"/>
      <c r="G44" s="187"/>
      <c r="H44" s="187"/>
      <c r="I44" s="187"/>
      <c r="J44" s="187"/>
      <c r="K44" s="187"/>
      <c r="L44" s="187"/>
      <c r="M44" s="187"/>
      <c r="N44" s="187"/>
      <c r="O44" s="187"/>
      <c r="P44" s="187"/>
      <c r="Q44" s="187"/>
      <c r="R44" s="187"/>
      <c r="S44" s="187"/>
      <c r="T44" s="187"/>
      <c r="U44" s="187"/>
      <c r="V44" s="187"/>
      <c r="W44" s="187"/>
      <c r="X44" s="187"/>
      <c r="Y44" s="187"/>
      <c r="Z44" s="187"/>
      <c r="AA44" s="187"/>
      <c r="AB44" s="187"/>
      <c r="AC44" s="187"/>
      <c r="AD44" s="187"/>
      <c r="AE44" s="187"/>
      <c r="AF44" s="187"/>
      <c r="AG44" s="187"/>
      <c r="AH44" s="187"/>
      <c r="AI44" s="187"/>
      <c r="AJ44" s="187"/>
      <c r="AK44" s="187"/>
      <c r="AL44" s="187"/>
      <c r="AM44" s="187"/>
      <c r="AN44" s="187"/>
    </row>
    <row r="45" spans="1:40" ht="29.25" customHeight="1" x14ac:dyDescent="0.25">
      <c r="A45" s="180"/>
      <c r="B45" s="180"/>
      <c r="C45" s="157"/>
      <c r="D45" s="188"/>
      <c r="E45" s="188"/>
      <c r="F45" s="187"/>
      <c r="G45" s="187"/>
      <c r="H45" s="187"/>
      <c r="I45" s="187"/>
      <c r="J45" s="187"/>
      <c r="K45" s="187"/>
      <c r="L45" s="187"/>
      <c r="M45" s="187"/>
      <c r="N45" s="187"/>
      <c r="O45" s="187"/>
      <c r="P45" s="187"/>
      <c r="Q45" s="187"/>
      <c r="R45" s="187"/>
      <c r="S45" s="187"/>
      <c r="T45" s="187"/>
      <c r="U45" s="187"/>
      <c r="V45" s="187"/>
      <c r="W45" s="187"/>
      <c r="X45" s="187"/>
      <c r="Y45" s="187"/>
      <c r="Z45" s="187"/>
      <c r="AA45" s="187"/>
      <c r="AB45" s="187"/>
      <c r="AC45" s="187"/>
      <c r="AD45" s="187"/>
      <c r="AE45" s="187"/>
      <c r="AF45" s="187"/>
      <c r="AG45" s="187"/>
      <c r="AH45" s="187"/>
      <c r="AI45" s="187"/>
      <c r="AJ45" s="187"/>
      <c r="AK45" s="187"/>
      <c r="AL45" s="187"/>
      <c r="AM45" s="187"/>
      <c r="AN45" s="187"/>
    </row>
    <row r="46" spans="1:40" ht="15" customHeight="1" x14ac:dyDescent="0.25">
      <c r="A46" s="180"/>
      <c r="B46" s="180"/>
      <c r="C46" s="157"/>
      <c r="D46" s="188"/>
      <c r="E46" s="188"/>
      <c r="F46" s="187"/>
      <c r="G46" s="187"/>
      <c r="H46" s="187"/>
      <c r="I46" s="187"/>
      <c r="J46" s="187"/>
      <c r="K46" s="187"/>
      <c r="L46" s="187"/>
      <c r="M46" s="187"/>
      <c r="N46" s="187"/>
      <c r="O46" s="187"/>
      <c r="P46" s="187"/>
      <c r="Q46" s="187"/>
      <c r="R46" s="187"/>
      <c r="S46" s="187"/>
      <c r="T46" s="187"/>
      <c r="U46" s="187"/>
      <c r="V46" s="187"/>
      <c r="W46" s="187"/>
      <c r="X46" s="187"/>
      <c r="Y46" s="187"/>
      <c r="Z46" s="187"/>
      <c r="AA46" s="187"/>
      <c r="AB46" s="187"/>
      <c r="AC46" s="187"/>
      <c r="AD46" s="187"/>
      <c r="AE46" s="187"/>
      <c r="AF46" s="187"/>
      <c r="AG46" s="187"/>
      <c r="AH46" s="187"/>
      <c r="AI46" s="187"/>
      <c r="AJ46" s="185"/>
      <c r="AK46" s="185"/>
      <c r="AL46" s="185"/>
      <c r="AM46" s="187"/>
      <c r="AN46" s="187"/>
    </row>
    <row r="47" spans="1:40" ht="15" customHeight="1" x14ac:dyDescent="0.25">
      <c r="A47" s="180"/>
      <c r="B47" s="180"/>
      <c r="C47" s="157"/>
      <c r="D47" s="188"/>
      <c r="E47" s="188"/>
      <c r="F47" s="187"/>
      <c r="G47" s="187"/>
      <c r="H47" s="187"/>
      <c r="I47" s="187"/>
      <c r="J47" s="187"/>
      <c r="K47" s="187"/>
      <c r="L47" s="187"/>
      <c r="M47" s="187"/>
      <c r="N47" s="187"/>
      <c r="O47" s="187"/>
      <c r="P47" s="187"/>
      <c r="Q47" s="187"/>
      <c r="R47" s="187"/>
      <c r="S47" s="187"/>
      <c r="T47" s="187"/>
      <c r="U47" s="187"/>
      <c r="V47" s="187"/>
      <c r="W47" s="187"/>
      <c r="X47" s="187"/>
      <c r="Y47" s="187"/>
      <c r="Z47" s="187"/>
      <c r="AA47" s="187"/>
      <c r="AB47" s="187"/>
      <c r="AC47" s="187"/>
      <c r="AD47" s="187"/>
      <c r="AE47" s="187"/>
      <c r="AF47" s="187"/>
      <c r="AG47" s="187"/>
      <c r="AH47" s="187"/>
      <c r="AI47" s="187"/>
      <c r="AJ47" s="187"/>
      <c r="AK47" s="187"/>
      <c r="AL47" s="187"/>
      <c r="AM47" s="187"/>
      <c r="AN47" s="187"/>
    </row>
    <row r="48" spans="1:40" ht="15" customHeight="1" x14ac:dyDescent="0.25"/>
    <row r="49" spans="1:61" ht="15" customHeight="1" x14ac:dyDescent="0.25">
      <c r="A49" s="180"/>
      <c r="B49" s="180"/>
      <c r="C49" s="157"/>
      <c r="D49" s="188"/>
      <c r="E49" s="188"/>
      <c r="F49" s="187"/>
      <c r="G49" s="187"/>
      <c r="H49" s="187"/>
      <c r="I49" s="187"/>
      <c r="J49" s="187"/>
      <c r="K49" s="187"/>
      <c r="L49" s="187"/>
      <c r="M49" s="187"/>
      <c r="N49" s="187"/>
      <c r="O49" s="187"/>
      <c r="P49" s="187"/>
      <c r="Q49" s="187"/>
      <c r="R49" s="187"/>
      <c r="S49" s="187"/>
      <c r="T49" s="187"/>
      <c r="U49" s="187"/>
      <c r="V49" s="187"/>
      <c r="W49" s="187"/>
      <c r="X49" s="187"/>
      <c r="Y49" s="187"/>
      <c r="Z49" s="187"/>
      <c r="AA49" s="187"/>
      <c r="AB49" s="187"/>
      <c r="AC49" s="187"/>
      <c r="AD49" s="187"/>
      <c r="AE49" s="187"/>
      <c r="AF49" s="187"/>
      <c r="AG49" s="187"/>
      <c r="AH49" s="187"/>
      <c r="AI49" s="187"/>
      <c r="AJ49" s="187"/>
      <c r="AK49" s="187"/>
      <c r="AL49" s="187"/>
      <c r="AM49" s="187"/>
      <c r="AN49" s="187"/>
    </row>
    <row r="50" spans="1:61" ht="15" customHeight="1" x14ac:dyDescent="0.25">
      <c r="A50" s="180"/>
      <c r="B50" s="180"/>
      <c r="C50" s="157"/>
      <c r="D50" s="188"/>
      <c r="E50" s="188"/>
      <c r="F50" s="187"/>
      <c r="G50" s="187"/>
      <c r="H50" s="187"/>
      <c r="I50" s="187"/>
      <c r="J50" s="187"/>
      <c r="K50" s="187"/>
      <c r="L50" s="187"/>
      <c r="M50" s="187"/>
      <c r="N50" s="187"/>
      <c r="O50" s="187"/>
      <c r="P50" s="187"/>
      <c r="Q50" s="187"/>
      <c r="R50" s="187"/>
      <c r="S50" s="187"/>
      <c r="T50" s="187"/>
      <c r="U50" s="187"/>
      <c r="V50" s="187"/>
      <c r="W50" s="187"/>
      <c r="X50" s="187"/>
      <c r="Y50" s="187"/>
      <c r="Z50" s="187"/>
      <c r="AA50" s="187"/>
      <c r="AB50" s="187"/>
      <c r="AC50" s="187"/>
      <c r="AD50" s="187"/>
      <c r="AE50" s="187"/>
      <c r="AF50" s="187"/>
      <c r="AG50" s="187"/>
      <c r="AH50" s="187"/>
      <c r="AI50" s="187"/>
      <c r="AJ50" s="187"/>
      <c r="AK50" s="187"/>
      <c r="AL50" s="187"/>
      <c r="AM50" s="187"/>
      <c r="AN50" s="187"/>
    </row>
    <row r="51" spans="1:61" ht="15" customHeight="1" thickBot="1" x14ac:dyDescent="0.3"/>
    <row r="52" spans="1:61" ht="36.75" customHeight="1" thickBot="1" x14ac:dyDescent="0.45">
      <c r="A52" s="406" t="s">
        <v>67</v>
      </c>
      <c r="B52" s="407"/>
      <c r="C52" s="407"/>
      <c r="D52" s="407"/>
      <c r="E52" s="407"/>
      <c r="F52" s="407"/>
      <c r="G52" s="407"/>
      <c r="H52" s="408"/>
      <c r="I52" s="408"/>
      <c r="J52" s="408"/>
      <c r="K52" s="408"/>
      <c r="L52" s="408"/>
      <c r="M52" s="408"/>
      <c r="N52" s="408"/>
      <c r="O52" s="408"/>
      <c r="P52" s="408"/>
      <c r="Q52" s="408"/>
      <c r="R52" s="408"/>
      <c r="S52" s="408"/>
      <c r="T52" s="408"/>
      <c r="U52" s="408"/>
      <c r="V52" s="408"/>
      <c r="W52" s="408"/>
      <c r="X52" s="409"/>
      <c r="Y52" s="151"/>
      <c r="Z52" s="151"/>
      <c r="AA52" s="151"/>
      <c r="AB52" s="151"/>
      <c r="AC52" s="151"/>
      <c r="AD52" s="151"/>
      <c r="AE52" s="151"/>
      <c r="AF52" s="151"/>
      <c r="AG52" s="151"/>
      <c r="AH52" s="151"/>
      <c r="AI52" s="152"/>
      <c r="AJ52" s="151"/>
      <c r="AK52" s="151"/>
      <c r="AL52" s="151"/>
      <c r="AM52" s="151"/>
      <c r="AN52" s="151"/>
    </row>
    <row r="53" spans="1:61" ht="15" customHeight="1" x14ac:dyDescent="0.25">
      <c r="B53" s="413" t="s">
        <v>71</v>
      </c>
      <c r="C53" s="417" t="s">
        <v>72</v>
      </c>
      <c r="D53" s="417" t="s">
        <v>79</v>
      </c>
      <c r="E53" s="417" t="s">
        <v>81</v>
      </c>
      <c r="F53" s="411" t="s">
        <v>84</v>
      </c>
      <c r="G53" s="415" t="s">
        <v>88</v>
      </c>
      <c r="H53" s="411" t="s">
        <v>90</v>
      </c>
      <c r="I53" s="24"/>
      <c r="J53" s="410"/>
      <c r="K53" s="24"/>
      <c r="L53" s="24"/>
      <c r="M53" s="410"/>
      <c r="N53" s="410"/>
      <c r="O53" s="24"/>
      <c r="P53" s="24"/>
      <c r="Q53" s="24"/>
      <c r="R53" s="24"/>
      <c r="S53" s="24"/>
      <c r="T53" s="24"/>
      <c r="U53" s="24"/>
      <c r="V53" s="410"/>
      <c r="W53" s="410"/>
      <c r="X53" s="410"/>
      <c r="Y53" s="24"/>
      <c r="Z53" s="24"/>
      <c r="AA53" s="24"/>
      <c r="AB53" s="24"/>
      <c r="AC53" s="157"/>
      <c r="AD53" s="24"/>
      <c r="AE53" s="24"/>
      <c r="AF53" s="157"/>
      <c r="AG53" s="24"/>
      <c r="AH53" s="24"/>
      <c r="AI53" s="157"/>
      <c r="AJ53" s="185"/>
      <c r="AK53" s="185"/>
      <c r="AL53" s="185"/>
      <c r="AM53" s="187"/>
      <c r="AN53" s="187"/>
    </row>
    <row r="54" spans="1:61" ht="35.25" customHeight="1" thickBot="1" x14ac:dyDescent="0.3">
      <c r="B54" s="414"/>
      <c r="C54" s="412"/>
      <c r="D54" s="412"/>
      <c r="E54" s="412"/>
      <c r="F54" s="412"/>
      <c r="G54" s="416"/>
      <c r="H54" s="412"/>
      <c r="I54" s="24"/>
      <c r="J54" s="410"/>
      <c r="K54" s="24"/>
      <c r="L54" s="24"/>
      <c r="M54" s="410"/>
      <c r="N54" s="410"/>
      <c r="O54" s="24"/>
      <c r="P54" s="24"/>
      <c r="Q54" s="24"/>
      <c r="R54" s="24"/>
      <c r="S54" s="24"/>
      <c r="T54" s="24"/>
      <c r="U54" s="24"/>
      <c r="V54" s="410"/>
      <c r="W54" s="410"/>
      <c r="X54" s="410"/>
      <c r="AA54" s="24"/>
      <c r="AB54" s="24"/>
      <c r="AC54" s="189"/>
      <c r="AD54" s="24"/>
      <c r="AE54" s="24"/>
      <c r="AF54" s="189"/>
      <c r="AG54" s="24"/>
      <c r="AH54" s="24"/>
      <c r="AI54" s="157"/>
      <c r="AJ54" s="185"/>
      <c r="AK54" s="185"/>
      <c r="AL54" s="185"/>
      <c r="AM54" s="187"/>
      <c r="AN54" s="187"/>
    </row>
    <row r="55" spans="1:61" ht="15" customHeight="1" x14ac:dyDescent="0.25">
      <c r="A55" s="102" t="s">
        <v>68</v>
      </c>
      <c r="B55" s="99">
        <v>80</v>
      </c>
      <c r="C55" s="99">
        <v>160</v>
      </c>
      <c r="D55" s="99">
        <v>160</v>
      </c>
      <c r="E55" s="99">
        <v>160</v>
      </c>
      <c r="F55" s="99">
        <v>160</v>
      </c>
      <c r="G55" s="99">
        <v>160</v>
      </c>
      <c r="H55" s="244">
        <v>160</v>
      </c>
      <c r="I55" s="24"/>
      <c r="J55" s="189"/>
      <c r="K55" s="24"/>
      <c r="L55" s="24"/>
      <c r="M55" s="189"/>
      <c r="N55" s="189"/>
      <c r="O55" s="24"/>
      <c r="P55" s="24"/>
      <c r="Q55" s="24"/>
      <c r="R55" s="24"/>
      <c r="S55" s="24"/>
      <c r="T55" s="24"/>
      <c r="U55" s="24"/>
      <c r="V55" s="189"/>
      <c r="W55" s="189"/>
      <c r="X55" s="189"/>
      <c r="Z55" s="384"/>
      <c r="AA55" s="384"/>
      <c r="AB55" s="384"/>
      <c r="AC55" s="190"/>
      <c r="AD55" s="24"/>
      <c r="AE55" s="24"/>
      <c r="AF55" s="190"/>
      <c r="AG55" s="24"/>
      <c r="AH55" s="24"/>
      <c r="AI55" s="189"/>
      <c r="AJ55" s="187"/>
      <c r="AK55" s="187"/>
      <c r="AL55" s="187"/>
      <c r="AM55" s="187"/>
      <c r="AN55" s="187"/>
    </row>
    <row r="56" spans="1:61" ht="15" customHeight="1" x14ac:dyDescent="0.25">
      <c r="A56" s="102" t="s">
        <v>69</v>
      </c>
      <c r="B56" s="109">
        <v>180000</v>
      </c>
      <c r="C56" s="109">
        <v>130000</v>
      </c>
      <c r="D56" s="109">
        <v>100000</v>
      </c>
      <c r="E56" s="109">
        <v>120000</v>
      </c>
      <c r="F56" s="109">
        <v>150000</v>
      </c>
      <c r="G56" s="109">
        <v>55000</v>
      </c>
      <c r="H56" s="111">
        <v>150000</v>
      </c>
      <c r="I56" s="24"/>
      <c r="J56" s="190"/>
      <c r="K56" s="24"/>
      <c r="L56" s="24"/>
      <c r="M56" s="190"/>
      <c r="N56" s="190"/>
      <c r="O56" s="24"/>
      <c r="P56" s="24"/>
      <c r="Q56" s="24"/>
      <c r="R56" s="24"/>
      <c r="S56" s="24"/>
      <c r="T56" s="24"/>
      <c r="U56" s="24"/>
      <c r="V56" s="190"/>
      <c r="W56" s="190"/>
      <c r="X56" s="190"/>
      <c r="Z56" s="384"/>
      <c r="AA56" s="384"/>
      <c r="AB56" s="384"/>
      <c r="AC56" s="189"/>
      <c r="AD56" s="24"/>
      <c r="AE56" s="24"/>
      <c r="AF56" s="189"/>
      <c r="AG56" s="24"/>
      <c r="AH56" s="24"/>
      <c r="AI56" s="190"/>
      <c r="AJ56" s="187"/>
      <c r="AK56" s="187"/>
      <c r="AL56" s="187"/>
      <c r="AM56" s="187"/>
      <c r="AN56" s="187"/>
    </row>
    <row r="57" spans="1:61" ht="15.75" customHeight="1" thickBot="1" x14ac:dyDescent="0.3">
      <c r="A57" s="103" t="s">
        <v>70</v>
      </c>
      <c r="B57" s="100">
        <v>1</v>
      </c>
      <c r="C57" s="100">
        <v>1</v>
      </c>
      <c r="D57" s="100">
        <v>1</v>
      </c>
      <c r="E57" s="100">
        <v>1</v>
      </c>
      <c r="F57" s="100">
        <v>1</v>
      </c>
      <c r="G57" s="100">
        <v>1</v>
      </c>
      <c r="H57" s="98">
        <v>1</v>
      </c>
      <c r="I57" s="24"/>
      <c r="J57" s="189"/>
      <c r="K57" s="24"/>
      <c r="L57" s="24"/>
      <c r="M57" s="189"/>
      <c r="N57" s="189"/>
      <c r="O57" s="24"/>
      <c r="P57" s="24"/>
      <c r="Q57" s="24"/>
      <c r="R57" s="24"/>
      <c r="S57" s="24"/>
      <c r="T57" s="24"/>
      <c r="U57" s="24"/>
      <c r="V57" s="189"/>
      <c r="W57" s="189"/>
      <c r="X57" s="189"/>
      <c r="Z57" s="384"/>
      <c r="AA57" s="384"/>
      <c r="AB57" s="384"/>
      <c r="AC57" s="187"/>
      <c r="AD57" s="187"/>
      <c r="AE57" s="187"/>
      <c r="AF57" s="187"/>
      <c r="AG57" s="187"/>
      <c r="AH57" s="187"/>
      <c r="AI57" s="189"/>
      <c r="AJ57" s="187"/>
      <c r="AK57" s="187"/>
      <c r="AL57" s="187"/>
      <c r="AM57" s="187"/>
      <c r="AN57" s="187"/>
    </row>
    <row r="58" spans="1:61" ht="37.5" customHeight="1" thickBot="1" x14ac:dyDescent="0.35">
      <c r="A58" s="104" t="s">
        <v>95</v>
      </c>
      <c r="B58" s="106">
        <f>SUM(B56:AF56)</f>
        <v>885000</v>
      </c>
      <c r="C58" s="382"/>
      <c r="D58" s="383"/>
      <c r="E58" s="383"/>
      <c r="F58" s="383"/>
      <c r="G58" s="383"/>
      <c r="H58" s="383"/>
      <c r="I58" s="383"/>
      <c r="J58" s="383"/>
      <c r="K58" s="383"/>
      <c r="L58" s="383"/>
      <c r="M58" s="383"/>
      <c r="N58" s="383"/>
      <c r="O58" s="383"/>
      <c r="P58" s="383"/>
      <c r="Q58" s="383"/>
      <c r="R58" s="383"/>
      <c r="S58" s="383"/>
      <c r="T58" s="383"/>
      <c r="U58" s="383"/>
      <c r="V58" s="383"/>
      <c r="W58" s="383"/>
      <c r="X58" s="383"/>
      <c r="Y58" s="383"/>
      <c r="Z58" s="383"/>
      <c r="AA58" s="383"/>
      <c r="AB58" s="383"/>
      <c r="AC58" s="383"/>
      <c r="AD58" s="383"/>
      <c r="AE58" s="383"/>
      <c r="AF58" s="383"/>
      <c r="AG58" s="383"/>
      <c r="AH58" s="383"/>
      <c r="AI58" s="383"/>
      <c r="AJ58" s="383"/>
      <c r="AK58" s="383"/>
      <c r="AL58" s="383"/>
      <c r="AM58" s="383"/>
      <c r="AN58" s="383"/>
      <c r="AO58" s="383"/>
    </row>
    <row r="59" spans="1:61" ht="30" customHeight="1" thickBot="1" x14ac:dyDescent="0.3">
      <c r="A59" s="105" t="s">
        <v>94</v>
      </c>
      <c r="B59" s="106">
        <f>B58*12</f>
        <v>10620000</v>
      </c>
      <c r="C59" s="382"/>
      <c r="D59" s="383"/>
      <c r="E59" s="383"/>
      <c r="F59" s="383"/>
      <c r="G59" s="383"/>
      <c r="H59" s="383"/>
      <c r="I59" s="383"/>
      <c r="J59" s="383"/>
      <c r="K59" s="383"/>
      <c r="L59" s="383"/>
      <c r="M59" s="383"/>
      <c r="N59" s="383"/>
      <c r="O59" s="383"/>
      <c r="P59" s="383"/>
      <c r="Q59" s="383"/>
      <c r="R59" s="383"/>
      <c r="S59" s="383"/>
      <c r="T59" s="383"/>
      <c r="U59" s="383"/>
      <c r="V59" s="383"/>
      <c r="W59" s="383"/>
      <c r="X59" s="383"/>
      <c r="Y59" s="383"/>
      <c r="Z59" s="383"/>
      <c r="AA59" s="383"/>
      <c r="AB59" s="383"/>
      <c r="AC59" s="383"/>
      <c r="AD59" s="383"/>
      <c r="AE59" s="383"/>
      <c r="AF59" s="383"/>
      <c r="AG59" s="383"/>
      <c r="AH59" s="383"/>
      <c r="AI59" s="383"/>
      <c r="AJ59" s="383"/>
      <c r="AK59" s="383"/>
      <c r="AL59" s="383"/>
      <c r="AM59" s="383"/>
      <c r="AN59" s="383"/>
      <c r="AO59" s="383"/>
    </row>
    <row r="60" spans="1:61" ht="18.75" customHeight="1" x14ac:dyDescent="0.25">
      <c r="A60" s="27"/>
      <c r="B60" s="27"/>
      <c r="C60" s="24"/>
      <c r="D60" s="17"/>
      <c r="E60" s="17"/>
      <c r="F60" s="28"/>
      <c r="G60" s="28"/>
      <c r="H60" s="95"/>
      <c r="I60" s="28"/>
      <c r="J60" s="28"/>
      <c r="K60" s="95"/>
      <c r="L60" s="28"/>
      <c r="M60" s="28"/>
      <c r="N60" s="95"/>
      <c r="O60" s="28"/>
      <c r="P60" s="28"/>
      <c r="Q60" s="95"/>
      <c r="R60" s="28"/>
      <c r="S60" s="28"/>
      <c r="T60" s="95"/>
      <c r="U60" s="28"/>
      <c r="V60" s="28"/>
      <c r="W60" s="95"/>
      <c r="X60" s="28"/>
      <c r="Y60" s="28"/>
      <c r="Z60" s="95"/>
      <c r="AA60" s="28"/>
      <c r="AB60" s="28"/>
      <c r="AC60" s="158"/>
      <c r="AD60" s="158"/>
      <c r="AE60" s="158"/>
      <c r="AF60" s="158"/>
      <c r="AG60" s="158"/>
      <c r="AH60" s="158"/>
      <c r="AI60" s="158"/>
      <c r="AJ60" s="158"/>
      <c r="AK60" s="158"/>
      <c r="AL60" s="158"/>
      <c r="AM60" s="158"/>
      <c r="AN60" s="158"/>
    </row>
    <row r="61" spans="1:61" ht="18" customHeight="1" x14ac:dyDescent="0.25">
      <c r="A61" s="36"/>
      <c r="B61" s="36"/>
      <c r="C61" s="37"/>
      <c r="D61" s="38"/>
      <c r="E61" s="38"/>
      <c r="F61" s="39"/>
      <c r="G61" s="39"/>
      <c r="H61" s="39"/>
      <c r="I61" s="39"/>
      <c r="J61" s="39"/>
      <c r="K61" s="39"/>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row>
    <row r="63" spans="1:61" ht="15.75" thickBot="1" x14ac:dyDescent="0.3">
      <c r="D63" s="13"/>
      <c r="E63" s="13"/>
      <c r="L63" s="16"/>
      <c r="M63" s="16"/>
      <c r="N63" s="16"/>
      <c r="O63" s="16"/>
      <c r="P63" s="16"/>
      <c r="Q63" s="16"/>
      <c r="S63" s="16"/>
      <c r="T63" s="16"/>
      <c r="U63" s="16"/>
      <c r="V63" s="16"/>
      <c r="W63" s="16"/>
      <c r="X63" s="16"/>
      <c r="Y63" s="16"/>
      <c r="Z63" s="16"/>
      <c r="AA63" s="16"/>
      <c r="AB63" s="16"/>
      <c r="AC63" s="16"/>
      <c r="AD63" s="16"/>
      <c r="AE63" s="16"/>
      <c r="AF63" s="16"/>
      <c r="AG63" s="16"/>
      <c r="AH63" s="16"/>
      <c r="AI63" s="16"/>
      <c r="AJ63" s="16"/>
      <c r="AK63" s="16"/>
      <c r="AL63" s="16"/>
      <c r="AN63" s="16"/>
    </row>
    <row r="64" spans="1:61" ht="27" thickBot="1" x14ac:dyDescent="0.45">
      <c r="A64" s="397" t="s">
        <v>31</v>
      </c>
      <c r="B64" s="398"/>
      <c r="C64" s="398"/>
      <c r="D64" s="398"/>
      <c r="E64" s="398"/>
      <c r="F64" s="398"/>
      <c r="G64" s="398"/>
      <c r="H64" s="399"/>
      <c r="I64" s="399"/>
      <c r="J64" s="399"/>
      <c r="K64" s="399"/>
      <c r="L64" s="398"/>
      <c r="M64" s="398"/>
      <c r="N64" s="398"/>
      <c r="O64" s="398"/>
      <c r="P64" s="398"/>
      <c r="Q64" s="398"/>
      <c r="R64" s="398"/>
      <c r="S64" s="398"/>
      <c r="T64" s="398"/>
      <c r="U64" s="398"/>
      <c r="V64" s="398"/>
      <c r="W64" s="398"/>
      <c r="X64" s="398"/>
      <c r="Y64" s="398"/>
      <c r="Z64" s="398"/>
      <c r="AA64" s="398"/>
      <c r="AB64" s="398"/>
      <c r="AC64" s="398"/>
      <c r="AD64" s="398"/>
      <c r="AE64" s="398"/>
      <c r="AF64" s="398"/>
      <c r="AG64" s="398"/>
      <c r="AH64" s="398"/>
      <c r="AI64" s="398"/>
      <c r="AJ64" s="398"/>
      <c r="AK64" s="398"/>
      <c r="AL64" s="398"/>
      <c r="AM64" s="398"/>
      <c r="AN64" s="400"/>
      <c r="AO64" s="8"/>
      <c r="AP64" s="8"/>
      <c r="AQ64" s="8"/>
      <c r="AR64" s="8"/>
      <c r="AS64" s="8"/>
      <c r="AT64" s="8"/>
      <c r="AU64" s="8"/>
      <c r="AV64" s="8"/>
      <c r="AW64" s="8"/>
      <c r="AX64" s="8"/>
      <c r="AY64" s="8"/>
      <c r="AZ64" s="8"/>
      <c r="BA64" s="8"/>
      <c r="BB64" s="8"/>
      <c r="BC64" s="8"/>
      <c r="BD64" s="8"/>
      <c r="BE64" s="8"/>
      <c r="BF64" s="8"/>
      <c r="BG64" s="8"/>
      <c r="BH64" s="8"/>
      <c r="BI64" s="8"/>
    </row>
    <row r="65" spans="1:61" x14ac:dyDescent="0.25">
      <c r="A65" s="401" t="s">
        <v>11</v>
      </c>
      <c r="B65" s="401" t="s">
        <v>12</v>
      </c>
      <c r="C65" s="404" t="s">
        <v>38</v>
      </c>
      <c r="D65" s="405"/>
      <c r="E65" s="387" t="s">
        <v>18</v>
      </c>
      <c r="F65" s="388"/>
      <c r="G65" s="389"/>
      <c r="H65" s="387" t="s">
        <v>19</v>
      </c>
      <c r="I65" s="388"/>
      <c r="J65" s="389"/>
      <c r="K65" s="387" t="s">
        <v>20</v>
      </c>
      <c r="L65" s="388"/>
      <c r="M65" s="389"/>
      <c r="N65" s="387" t="s">
        <v>21</v>
      </c>
      <c r="O65" s="388"/>
      <c r="P65" s="389"/>
      <c r="Q65" s="387" t="s">
        <v>22</v>
      </c>
      <c r="R65" s="388"/>
      <c r="S65" s="389"/>
      <c r="T65" s="387" t="s">
        <v>23</v>
      </c>
      <c r="U65" s="388"/>
      <c r="V65" s="389"/>
      <c r="W65" s="387" t="s">
        <v>24</v>
      </c>
      <c r="X65" s="388"/>
      <c r="Y65" s="389"/>
      <c r="Z65" s="387" t="s">
        <v>25</v>
      </c>
      <c r="AA65" s="388"/>
      <c r="AB65" s="389"/>
      <c r="AC65" s="387" t="s">
        <v>26</v>
      </c>
      <c r="AD65" s="388"/>
      <c r="AE65" s="389"/>
      <c r="AF65" s="387" t="s">
        <v>27</v>
      </c>
      <c r="AG65" s="388"/>
      <c r="AH65" s="389"/>
      <c r="AI65" s="387" t="s">
        <v>28</v>
      </c>
      <c r="AJ65" s="388"/>
      <c r="AK65" s="389"/>
      <c r="AL65" s="387" t="s">
        <v>29</v>
      </c>
      <c r="AM65" s="388"/>
      <c r="AN65" s="389"/>
      <c r="AO65" s="8"/>
      <c r="AP65" s="8"/>
      <c r="AQ65" s="8"/>
      <c r="AR65" s="8"/>
      <c r="AS65" s="8"/>
      <c r="AT65" s="8"/>
      <c r="AU65" s="8"/>
      <c r="AV65" s="8"/>
      <c r="AW65" s="8"/>
      <c r="AX65" s="8"/>
      <c r="AY65" s="8"/>
      <c r="AZ65" s="8"/>
      <c r="BA65" s="8"/>
      <c r="BB65" s="8"/>
      <c r="BC65" s="8"/>
      <c r="BD65" s="8"/>
      <c r="BE65" s="8"/>
      <c r="BF65" s="8"/>
      <c r="BG65" s="8"/>
      <c r="BH65" s="8"/>
      <c r="BI65" s="8"/>
    </row>
    <row r="66" spans="1:61" x14ac:dyDescent="0.25">
      <c r="A66" s="402"/>
      <c r="B66" s="402"/>
      <c r="C66" s="390" t="s">
        <v>37</v>
      </c>
      <c r="D66" s="392" t="s">
        <v>17</v>
      </c>
      <c r="E66" s="394">
        <v>0.02</v>
      </c>
      <c r="F66" s="395"/>
      <c r="G66" s="396"/>
      <c r="H66" s="394">
        <v>0.04</v>
      </c>
      <c r="I66" s="395"/>
      <c r="J66" s="396"/>
      <c r="K66" s="394">
        <v>0.04</v>
      </c>
      <c r="L66" s="395"/>
      <c r="M66" s="396"/>
      <c r="N66" s="394">
        <v>0.05</v>
      </c>
      <c r="O66" s="395"/>
      <c r="P66" s="396"/>
      <c r="Q66" s="394">
        <v>0.06</v>
      </c>
      <c r="R66" s="395"/>
      <c r="S66" s="396"/>
      <c r="T66" s="394">
        <v>0.08</v>
      </c>
      <c r="U66" s="395"/>
      <c r="V66" s="396"/>
      <c r="W66" s="394">
        <v>0.1</v>
      </c>
      <c r="X66" s="395"/>
      <c r="Y66" s="396"/>
      <c r="Z66" s="394">
        <v>0.11</v>
      </c>
      <c r="AA66" s="395"/>
      <c r="AB66" s="396"/>
      <c r="AC66" s="394">
        <v>0.11</v>
      </c>
      <c r="AD66" s="395"/>
      <c r="AE66" s="396"/>
      <c r="AF66" s="394">
        <v>0.12</v>
      </c>
      <c r="AG66" s="395"/>
      <c r="AH66" s="396"/>
      <c r="AI66" s="394">
        <v>0.13</v>
      </c>
      <c r="AJ66" s="395"/>
      <c r="AK66" s="396"/>
      <c r="AL66" s="394">
        <v>0.14000000000000001</v>
      </c>
      <c r="AM66" s="395"/>
      <c r="AN66" s="396"/>
      <c r="AO66" s="8"/>
      <c r="AP66" s="8"/>
      <c r="AQ66" s="8"/>
      <c r="AR66" s="8"/>
      <c r="AS66" s="8"/>
      <c r="AT66" s="8"/>
      <c r="AU66" s="8"/>
      <c r="AV66" s="8"/>
      <c r="AW66" s="8"/>
      <c r="AX66" s="8"/>
      <c r="AY66" s="8"/>
      <c r="AZ66" s="8"/>
      <c r="BA66" s="8"/>
      <c r="BB66" s="8"/>
      <c r="BC66" s="8"/>
      <c r="BD66" s="8"/>
      <c r="BE66" s="8"/>
      <c r="BF66" s="8"/>
      <c r="BG66" s="8"/>
      <c r="BH66" s="8"/>
      <c r="BI66" s="8"/>
    </row>
    <row r="67" spans="1:61" ht="15.75" customHeight="1" thickBot="1" x14ac:dyDescent="0.3">
      <c r="A67" s="403"/>
      <c r="B67" s="403"/>
      <c r="C67" s="391"/>
      <c r="D67" s="393"/>
      <c r="E67" s="117" t="s">
        <v>116</v>
      </c>
      <c r="F67" s="80" t="s">
        <v>117</v>
      </c>
      <c r="G67" s="115" t="s">
        <v>17</v>
      </c>
      <c r="H67" s="117" t="s">
        <v>116</v>
      </c>
      <c r="I67" s="80" t="s">
        <v>117</v>
      </c>
      <c r="J67" s="81" t="s">
        <v>17</v>
      </c>
      <c r="K67" s="117" t="s">
        <v>116</v>
      </c>
      <c r="L67" s="80" t="s">
        <v>117</v>
      </c>
      <c r="M67" s="81" t="s">
        <v>17</v>
      </c>
      <c r="N67" s="117" t="s">
        <v>116</v>
      </c>
      <c r="O67" s="80" t="s">
        <v>117</v>
      </c>
      <c r="P67" s="81" t="s">
        <v>17</v>
      </c>
      <c r="Q67" s="117" t="s">
        <v>116</v>
      </c>
      <c r="R67" s="80" t="s">
        <v>117</v>
      </c>
      <c r="S67" s="81" t="s">
        <v>17</v>
      </c>
      <c r="T67" s="117" t="s">
        <v>116</v>
      </c>
      <c r="U67" s="80" t="s">
        <v>117</v>
      </c>
      <c r="V67" s="81" t="s">
        <v>17</v>
      </c>
      <c r="W67" s="117" t="s">
        <v>116</v>
      </c>
      <c r="X67" s="80" t="s">
        <v>117</v>
      </c>
      <c r="Y67" s="81" t="s">
        <v>17</v>
      </c>
      <c r="Z67" s="117" t="s">
        <v>116</v>
      </c>
      <c r="AA67" s="80" t="s">
        <v>117</v>
      </c>
      <c r="AB67" s="81" t="s">
        <v>17</v>
      </c>
      <c r="AC67" s="117" t="s">
        <v>116</v>
      </c>
      <c r="AD67" s="80" t="s">
        <v>117</v>
      </c>
      <c r="AE67" s="81" t="s">
        <v>17</v>
      </c>
      <c r="AF67" s="117" t="s">
        <v>116</v>
      </c>
      <c r="AG67" s="80" t="s">
        <v>117</v>
      </c>
      <c r="AH67" s="81" t="s">
        <v>17</v>
      </c>
      <c r="AI67" s="117" t="s">
        <v>116</v>
      </c>
      <c r="AJ67" s="80" t="s">
        <v>117</v>
      </c>
      <c r="AK67" s="81" t="s">
        <v>17</v>
      </c>
      <c r="AL67" s="117" t="s">
        <v>116</v>
      </c>
      <c r="AM67" s="80" t="s">
        <v>117</v>
      </c>
      <c r="AN67" s="81" t="s">
        <v>17</v>
      </c>
      <c r="AO67" s="8"/>
      <c r="AP67" s="8"/>
      <c r="AQ67" s="8"/>
      <c r="AR67" s="8"/>
      <c r="AS67" s="8"/>
      <c r="AT67" s="8"/>
      <c r="AU67" s="8"/>
      <c r="AV67" s="8"/>
      <c r="AW67" s="8"/>
      <c r="AX67" s="8"/>
      <c r="AY67" s="8"/>
      <c r="AZ67" s="8"/>
      <c r="BA67" s="8"/>
      <c r="BB67" s="8"/>
      <c r="BC67" s="8"/>
      <c r="BD67" s="8"/>
      <c r="BE67" s="8"/>
      <c r="BF67" s="8"/>
      <c r="BG67" s="8"/>
      <c r="BH67" s="8"/>
      <c r="BI67" s="8"/>
    </row>
    <row r="68" spans="1:61" ht="33" customHeight="1" thickBot="1" x14ac:dyDescent="0.3">
      <c r="A68" s="92" t="s">
        <v>65</v>
      </c>
      <c r="B68" s="89">
        <f>Hipótesis!C49</f>
        <v>1300</v>
      </c>
      <c r="C68" s="114">
        <v>4143</v>
      </c>
      <c r="D68" s="116">
        <f>B68*C68</f>
        <v>5385900</v>
      </c>
      <c r="E68" s="131">
        <f>(C19*1.4)*E66</f>
        <v>55.244</v>
      </c>
      <c r="F68" s="123">
        <f>E68+AM19</f>
        <v>2028.2439999999999</v>
      </c>
      <c r="G68" s="132">
        <f>F68*B68</f>
        <v>2636717.1999999997</v>
      </c>
      <c r="H68" s="135">
        <f>((C19*1.4)*H66)</f>
        <v>110.488</v>
      </c>
      <c r="I68" s="123">
        <f>H68 + F68</f>
        <v>2138.732</v>
      </c>
      <c r="J68" s="132">
        <f>B68*I68</f>
        <v>2780351.6</v>
      </c>
      <c r="K68" s="135">
        <f>(C19*1.4)*K66</f>
        <v>110.488</v>
      </c>
      <c r="L68" s="123">
        <f>K68+ I68</f>
        <v>2249.2199999999998</v>
      </c>
      <c r="M68" s="132">
        <f>B68*L68</f>
        <v>2923985.9999999995</v>
      </c>
      <c r="N68" s="135">
        <f>(C19*1.4)*N66</f>
        <v>138.10999999999999</v>
      </c>
      <c r="O68" s="123">
        <f>N68+L68</f>
        <v>2387.33</v>
      </c>
      <c r="P68" s="132">
        <f>B68*O68</f>
        <v>3103529</v>
      </c>
      <c r="Q68" s="135">
        <f>(C19*1.4)*Q66</f>
        <v>165.73199999999997</v>
      </c>
      <c r="R68" s="123">
        <f>Q68+O68</f>
        <v>2553.0619999999999</v>
      </c>
      <c r="S68" s="132">
        <f>B68*R68</f>
        <v>3318980.6</v>
      </c>
      <c r="T68" s="135">
        <f>(C19*1.4)*T66</f>
        <v>220.976</v>
      </c>
      <c r="U68" s="123">
        <f>T68+R68</f>
        <v>2774.038</v>
      </c>
      <c r="V68" s="132">
        <f>B68*U68</f>
        <v>3606249.4</v>
      </c>
      <c r="W68" s="135">
        <f>(C19*1.4)*W66</f>
        <v>276.21999999999997</v>
      </c>
      <c r="X68" s="123">
        <f>W68+U68</f>
        <v>3050.2579999999998</v>
      </c>
      <c r="Y68" s="132">
        <f>B68*X68</f>
        <v>3965335.4</v>
      </c>
      <c r="Z68" s="135">
        <f>(C19*1.4)*Z66</f>
        <v>303.84199999999998</v>
      </c>
      <c r="AA68" s="123">
        <f>Z68+X68</f>
        <v>3354.1</v>
      </c>
      <c r="AB68" s="132">
        <f>B68*AA68</f>
        <v>4360330</v>
      </c>
      <c r="AC68" s="135">
        <f>(C19*1.4)*AC66</f>
        <v>303.84199999999998</v>
      </c>
      <c r="AD68" s="123">
        <f>AC68+AA68</f>
        <v>3657.942</v>
      </c>
      <c r="AE68" s="132">
        <f>B68*AD68</f>
        <v>4755324.5999999996</v>
      </c>
      <c r="AF68" s="135">
        <f>(C19*1.4)*AF66</f>
        <v>331.46399999999994</v>
      </c>
      <c r="AG68" s="123">
        <f>AF68+AD68</f>
        <v>3989.4059999999999</v>
      </c>
      <c r="AH68" s="132">
        <f>B68*AG68</f>
        <v>5186227.8</v>
      </c>
      <c r="AI68" s="130">
        <f>(C19*1.4)*AI66</f>
        <v>359.08600000000001</v>
      </c>
      <c r="AJ68" s="123">
        <f>AI68+AG68</f>
        <v>4348.4920000000002</v>
      </c>
      <c r="AK68" s="127">
        <f>B68*AJ68</f>
        <v>5653039.6000000006</v>
      </c>
      <c r="AL68" s="125">
        <f>(C19*1.4)*AL66</f>
        <v>386.70800000000003</v>
      </c>
      <c r="AM68" s="123">
        <f>AL68+AJ68</f>
        <v>4735.2</v>
      </c>
      <c r="AN68" s="89">
        <f>B68*AM68</f>
        <v>6155760</v>
      </c>
    </row>
    <row r="69" spans="1:61" ht="33" customHeight="1" thickBot="1" x14ac:dyDescent="0.3">
      <c r="A69" s="93" t="s">
        <v>63</v>
      </c>
      <c r="B69" s="90">
        <f>Hipótesis!C52</f>
        <v>2500</v>
      </c>
      <c r="C69" s="112">
        <v>3542</v>
      </c>
      <c r="D69" s="118">
        <f t="shared" ref="D69:D70" si="37">B69*C69</f>
        <v>8855000</v>
      </c>
      <c r="E69" s="153">
        <f>(C20*1.4)*E66</f>
        <v>52.555999999999997</v>
      </c>
      <c r="F69" s="154">
        <f t="shared" ref="F69:F70" si="38">E69+AM20</f>
        <v>1929.556</v>
      </c>
      <c r="G69" s="133">
        <f t="shared" ref="G69:G70" si="39">F69*B69</f>
        <v>4823890</v>
      </c>
      <c r="H69" s="140">
        <f>((C20*1.4)*H66)</f>
        <v>105.11199999999999</v>
      </c>
      <c r="I69" s="126">
        <f t="shared" ref="I69:I70" si="40">H69 + F69</f>
        <v>2034.6680000000001</v>
      </c>
      <c r="J69" s="133">
        <f t="shared" ref="J69:J70" si="41">B69*I69</f>
        <v>5086670</v>
      </c>
      <c r="K69" s="140">
        <f>(C20*1.4)*K66</f>
        <v>105.11199999999999</v>
      </c>
      <c r="L69" s="126">
        <f t="shared" ref="L69:L70" si="42">K69+ I69</f>
        <v>2139.7800000000002</v>
      </c>
      <c r="M69" s="133">
        <f t="shared" ref="M69:M70" si="43">B69*L69</f>
        <v>5349450.0000000009</v>
      </c>
      <c r="N69" s="140">
        <f>(C20*1.4)*N66</f>
        <v>131.38999999999999</v>
      </c>
      <c r="O69" s="126">
        <f t="shared" ref="O69:O70" si="44">N69+L69</f>
        <v>2271.17</v>
      </c>
      <c r="P69" s="133">
        <f t="shared" ref="P69:P70" si="45">B69*O69</f>
        <v>5677925</v>
      </c>
      <c r="Q69" s="140">
        <f>(C20*1.4)*Q66</f>
        <v>157.66799999999998</v>
      </c>
      <c r="R69" s="126">
        <f t="shared" ref="R69:R70" si="46">Q69+O69</f>
        <v>2428.8380000000002</v>
      </c>
      <c r="S69" s="133">
        <f t="shared" ref="S69:S70" si="47">B69*R69</f>
        <v>6072095.0000000009</v>
      </c>
      <c r="T69" s="140">
        <f>(C20*1.4)*T66</f>
        <v>210.22399999999999</v>
      </c>
      <c r="U69" s="126">
        <f t="shared" ref="U69:U70" si="48">T69+R69</f>
        <v>2639.0620000000004</v>
      </c>
      <c r="V69" s="133">
        <f t="shared" ref="V69:V70" si="49">B69*U69</f>
        <v>6597655.0000000009</v>
      </c>
      <c r="W69" s="140">
        <f>(C20*1.4)*W66</f>
        <v>262.77999999999997</v>
      </c>
      <c r="X69" s="126">
        <f t="shared" ref="X69:X70" si="50">W69+U69</f>
        <v>2901.8420000000006</v>
      </c>
      <c r="Y69" s="133">
        <f t="shared" ref="Y69:Y70" si="51">B69*X69</f>
        <v>7254605.0000000009</v>
      </c>
      <c r="Z69" s="140">
        <f>(C20*1.4)*Z66</f>
        <v>289.05799999999999</v>
      </c>
      <c r="AA69" s="126">
        <f t="shared" ref="AA69:AA70" si="52">Z69+X69</f>
        <v>3190.9000000000005</v>
      </c>
      <c r="AB69" s="133">
        <f t="shared" ref="AB69:AB70" si="53">B69*AA69</f>
        <v>7977250.0000000009</v>
      </c>
      <c r="AC69" s="140">
        <f>(C20*1.4)*AC66</f>
        <v>289.05799999999999</v>
      </c>
      <c r="AD69" s="126">
        <f t="shared" ref="AD69:AD70" si="54">AC69+AA69</f>
        <v>3479.9580000000005</v>
      </c>
      <c r="AE69" s="133">
        <f t="shared" ref="AE69:AE70" si="55">B69*AD69</f>
        <v>8699895.0000000019</v>
      </c>
      <c r="AF69" s="140">
        <f>(C20*1.4)*AF66</f>
        <v>315.33599999999996</v>
      </c>
      <c r="AG69" s="126">
        <f t="shared" ref="AG69:AG70" si="56">AF69+AD69</f>
        <v>3795.2940000000003</v>
      </c>
      <c r="AH69" s="133">
        <f t="shared" ref="AH69:AH70" si="57">B69*AG69</f>
        <v>9488235</v>
      </c>
      <c r="AI69" s="141">
        <f>(C20*1.4)*AI66</f>
        <v>341.61399999999998</v>
      </c>
      <c r="AJ69" s="126">
        <f t="shared" ref="AJ69:AJ70" si="58">AI69+AG69</f>
        <v>4136.9080000000004</v>
      </c>
      <c r="AK69" s="128">
        <f t="shared" ref="AK69:AK70" si="59">B69*AJ69</f>
        <v>10342270</v>
      </c>
      <c r="AL69" s="142">
        <f>(C20*1.4)*AL66</f>
        <v>367.892</v>
      </c>
      <c r="AM69" s="126">
        <f t="shared" ref="AM69:AM70" si="60">AL69+AJ69</f>
        <v>4504.8</v>
      </c>
      <c r="AN69" s="90">
        <f t="shared" ref="AN69:AN70" si="61">B69*AM69</f>
        <v>11262000</v>
      </c>
    </row>
    <row r="70" spans="1:61" ht="33" customHeight="1" thickBot="1" x14ac:dyDescent="0.3">
      <c r="A70" s="94" t="s">
        <v>64</v>
      </c>
      <c r="B70" s="91">
        <f>Hipótesis!C55</f>
        <v>4000</v>
      </c>
      <c r="C70" s="113">
        <v>2124</v>
      </c>
      <c r="D70" s="138">
        <f t="shared" si="37"/>
        <v>8496000</v>
      </c>
      <c r="E70" s="155">
        <f>(C21*1.4)*E66</f>
        <v>29.231999999999999</v>
      </c>
      <c r="F70" s="156">
        <f t="shared" si="38"/>
        <v>1073.232</v>
      </c>
      <c r="G70" s="134">
        <f t="shared" si="39"/>
        <v>4292928</v>
      </c>
      <c r="H70" s="145">
        <f>((C21*1.4)*H66)</f>
        <v>58.463999999999999</v>
      </c>
      <c r="I70" s="144">
        <f t="shared" si="40"/>
        <v>1131.6959999999999</v>
      </c>
      <c r="J70" s="134">
        <f t="shared" si="41"/>
        <v>4526784</v>
      </c>
      <c r="K70" s="145">
        <f>(C21*1.4)*K66</f>
        <v>58.463999999999999</v>
      </c>
      <c r="L70" s="144">
        <f t="shared" si="42"/>
        <v>1190.1599999999999</v>
      </c>
      <c r="M70" s="134">
        <f t="shared" si="43"/>
        <v>4760639.9999999991</v>
      </c>
      <c r="N70" s="145">
        <f>(C21*1.4)*N66</f>
        <v>73.08</v>
      </c>
      <c r="O70" s="144">
        <f t="shared" si="44"/>
        <v>1263.2399999999998</v>
      </c>
      <c r="P70" s="134">
        <f t="shared" si="45"/>
        <v>5052959.9999999991</v>
      </c>
      <c r="Q70" s="145">
        <f>(C21*1.4)*Q66</f>
        <v>87.695999999999998</v>
      </c>
      <c r="R70" s="144">
        <f t="shared" si="46"/>
        <v>1350.9359999999997</v>
      </c>
      <c r="S70" s="134">
        <f t="shared" si="47"/>
        <v>5403743.9999999991</v>
      </c>
      <c r="T70" s="145">
        <f>(C21*1.4)*T66</f>
        <v>116.928</v>
      </c>
      <c r="U70" s="144">
        <f t="shared" si="48"/>
        <v>1467.8639999999996</v>
      </c>
      <c r="V70" s="134">
        <f t="shared" si="49"/>
        <v>5871455.9999999981</v>
      </c>
      <c r="W70" s="145">
        <f>(C21*1.4)*W66</f>
        <v>146.16</v>
      </c>
      <c r="X70" s="144">
        <f t="shared" si="50"/>
        <v>1614.0239999999997</v>
      </c>
      <c r="Y70" s="134">
        <f t="shared" si="51"/>
        <v>6456095.9999999991</v>
      </c>
      <c r="Z70" s="145">
        <f>(C21*1.4)*Z66</f>
        <v>160.77599999999998</v>
      </c>
      <c r="AA70" s="144">
        <f t="shared" si="52"/>
        <v>1774.7999999999997</v>
      </c>
      <c r="AB70" s="134">
        <f t="shared" si="53"/>
        <v>7099199.9999999991</v>
      </c>
      <c r="AC70" s="145">
        <f>(C21*1.4)*AC66</f>
        <v>160.77599999999998</v>
      </c>
      <c r="AD70" s="144">
        <f t="shared" si="54"/>
        <v>1935.5759999999998</v>
      </c>
      <c r="AE70" s="134">
        <f t="shared" si="55"/>
        <v>7742303.9999999991</v>
      </c>
      <c r="AF70" s="145">
        <f>(C21*1.4)*AF66</f>
        <v>175.392</v>
      </c>
      <c r="AG70" s="144">
        <f t="shared" si="56"/>
        <v>2110.9679999999998</v>
      </c>
      <c r="AH70" s="134">
        <f t="shared" si="57"/>
        <v>8443872</v>
      </c>
      <c r="AI70" s="146">
        <f>(C21*1.4)*AI66</f>
        <v>190.00799999999998</v>
      </c>
      <c r="AJ70" s="144">
        <f t="shared" si="58"/>
        <v>2300.9759999999997</v>
      </c>
      <c r="AK70" s="129">
        <f t="shared" si="59"/>
        <v>9203903.9999999981</v>
      </c>
      <c r="AL70" s="147">
        <f>(C21*1.4)*AL66</f>
        <v>204.624</v>
      </c>
      <c r="AM70" s="144">
        <f t="shared" si="60"/>
        <v>2505.5999999999995</v>
      </c>
      <c r="AN70" s="124">
        <f t="shared" si="61"/>
        <v>10022399.999999998</v>
      </c>
    </row>
    <row r="71" spans="1:61" ht="16.5" thickBot="1" x14ac:dyDescent="0.3">
      <c r="A71" s="385" t="s">
        <v>46</v>
      </c>
      <c r="B71" s="386"/>
      <c r="C71" s="83">
        <f>SUM(C68:C70)</f>
        <v>9809</v>
      </c>
      <c r="D71" s="82">
        <f>SUM(D68:D70)</f>
        <v>22736900</v>
      </c>
      <c r="E71" s="148"/>
      <c r="F71" s="121"/>
      <c r="G71" s="122">
        <f>SUM(G68:G70)</f>
        <v>11753535.199999999</v>
      </c>
      <c r="H71" s="149"/>
      <c r="I71" s="121"/>
      <c r="J71" s="122">
        <f>SUM(J68:J70)</f>
        <v>12393805.6</v>
      </c>
      <c r="K71" s="149"/>
      <c r="L71" s="121"/>
      <c r="M71" s="122">
        <f>SUM(M68:M70)</f>
        <v>13034076</v>
      </c>
      <c r="N71" s="149"/>
      <c r="O71" s="121"/>
      <c r="P71" s="122">
        <f>SUM(P68:P70)</f>
        <v>13834414</v>
      </c>
      <c r="Q71" s="149"/>
      <c r="R71" s="121"/>
      <c r="S71" s="122">
        <f>SUM(S68:S70)</f>
        <v>14794819.600000001</v>
      </c>
      <c r="T71" s="149"/>
      <c r="U71" s="121"/>
      <c r="V71" s="122">
        <f>SUM(V68:V70)</f>
        <v>16075360.399999999</v>
      </c>
      <c r="W71" s="149"/>
      <c r="X71" s="121"/>
      <c r="Y71" s="122">
        <f>SUM(Y68:Y70)</f>
        <v>17676036.399999999</v>
      </c>
      <c r="Z71" s="149"/>
      <c r="AA71" s="121"/>
      <c r="AB71" s="122">
        <f>SUM(AB68:AB70)</f>
        <v>19436780</v>
      </c>
      <c r="AC71" s="149"/>
      <c r="AD71" s="121"/>
      <c r="AE71" s="122">
        <f>SUM(AE68:AE70)</f>
        <v>21197523.600000001</v>
      </c>
      <c r="AF71" s="149"/>
      <c r="AG71" s="121"/>
      <c r="AH71" s="122">
        <f>SUM(AH68:AH70)</f>
        <v>23118334.800000001</v>
      </c>
      <c r="AI71" s="149"/>
      <c r="AJ71" s="121"/>
      <c r="AK71" s="122">
        <f>SUM(AK68:AK70)</f>
        <v>25199213.600000001</v>
      </c>
      <c r="AL71" s="149"/>
      <c r="AM71" s="121"/>
      <c r="AN71" s="122">
        <f>SUM(AN68:AN70)</f>
        <v>27440160</v>
      </c>
      <c r="AO71" s="18"/>
    </row>
    <row r="100" spans="1:61" ht="15.75" thickBot="1" x14ac:dyDescent="0.3"/>
    <row r="101" spans="1:61" ht="36.75" customHeight="1" thickBot="1" x14ac:dyDescent="0.45">
      <c r="A101" s="406" t="s">
        <v>98</v>
      </c>
      <c r="B101" s="407"/>
      <c r="C101" s="407"/>
      <c r="D101" s="407"/>
      <c r="E101" s="407"/>
      <c r="F101" s="407"/>
      <c r="G101" s="407"/>
      <c r="H101" s="407"/>
      <c r="I101" s="407"/>
      <c r="J101" s="407"/>
      <c r="K101" s="407"/>
      <c r="L101" s="407"/>
      <c r="M101" s="407"/>
      <c r="N101" s="407"/>
      <c r="O101" s="407"/>
      <c r="P101" s="407"/>
      <c r="Q101" s="407"/>
      <c r="R101" s="407"/>
      <c r="S101" s="407"/>
      <c r="T101" s="407"/>
      <c r="U101" s="407"/>
      <c r="V101" s="407"/>
      <c r="W101" s="407"/>
      <c r="X101" s="418"/>
      <c r="Y101" s="151"/>
      <c r="Z101" s="151"/>
      <c r="AA101" s="151"/>
      <c r="AB101" s="151"/>
      <c r="AC101" s="151"/>
      <c r="AD101" s="151"/>
      <c r="AE101" s="151"/>
      <c r="AF101" s="151"/>
      <c r="AG101" s="151"/>
      <c r="AH101" s="151"/>
      <c r="AI101" s="152"/>
      <c r="AJ101" s="101"/>
      <c r="AK101" s="101"/>
      <c r="AL101" s="101"/>
      <c r="AM101" s="101"/>
      <c r="AN101" s="101"/>
    </row>
    <row r="102" spans="1:61" ht="15" customHeight="1" x14ac:dyDescent="0.25">
      <c r="B102" s="413" t="s">
        <v>71</v>
      </c>
      <c r="C102" s="417" t="s">
        <v>72</v>
      </c>
      <c r="D102" s="417" t="s">
        <v>79</v>
      </c>
      <c r="E102" s="417" t="s">
        <v>81</v>
      </c>
      <c r="F102" s="411" t="s">
        <v>84</v>
      </c>
      <c r="G102" s="415" t="s">
        <v>88</v>
      </c>
      <c r="H102" s="411" t="s">
        <v>90</v>
      </c>
      <c r="I102" s="411" t="s">
        <v>91</v>
      </c>
      <c r="J102" s="411" t="s">
        <v>92</v>
      </c>
      <c r="K102" s="411" t="s">
        <v>93</v>
      </c>
      <c r="L102" s="411" t="s">
        <v>77</v>
      </c>
      <c r="M102" s="410"/>
      <c r="N102" s="410"/>
      <c r="O102" s="24"/>
      <c r="P102" s="24"/>
      <c r="Q102" s="24"/>
      <c r="R102" s="24"/>
      <c r="S102" s="24"/>
      <c r="T102" s="24"/>
      <c r="U102" s="24"/>
      <c r="V102" s="410"/>
      <c r="W102" s="410"/>
      <c r="X102" s="410"/>
      <c r="Y102" s="24"/>
      <c r="Z102" s="24"/>
      <c r="AA102" s="24"/>
      <c r="AB102" s="24"/>
      <c r="AC102" s="157"/>
      <c r="AD102" s="24"/>
      <c r="AE102" s="24"/>
      <c r="AF102" s="157"/>
      <c r="AG102" s="24"/>
      <c r="AH102" s="24"/>
      <c r="AI102" s="157"/>
      <c r="AJ102" s="185"/>
      <c r="AK102" s="185"/>
      <c r="AL102" s="185"/>
      <c r="AM102" s="187"/>
      <c r="AN102" s="187"/>
    </row>
    <row r="103" spans="1:61" ht="35.25" customHeight="1" thickBot="1" x14ac:dyDescent="0.3">
      <c r="B103" s="414"/>
      <c r="C103" s="412"/>
      <c r="D103" s="412"/>
      <c r="E103" s="412"/>
      <c r="F103" s="412"/>
      <c r="G103" s="416"/>
      <c r="H103" s="412"/>
      <c r="I103" s="412"/>
      <c r="J103" s="412"/>
      <c r="K103" s="412"/>
      <c r="L103" s="412"/>
      <c r="M103" s="410"/>
      <c r="N103" s="410"/>
      <c r="O103" s="24"/>
      <c r="P103" s="24"/>
      <c r="Q103" s="24"/>
      <c r="R103" s="24"/>
      <c r="S103" s="24"/>
      <c r="T103" s="24"/>
      <c r="U103" s="24"/>
      <c r="V103" s="410"/>
      <c r="W103" s="410"/>
      <c r="X103" s="410"/>
      <c r="AA103" s="24"/>
      <c r="AB103" s="24"/>
      <c r="AC103" s="189"/>
      <c r="AD103" s="24"/>
      <c r="AE103" s="24"/>
      <c r="AF103" s="189"/>
      <c r="AG103" s="24"/>
      <c r="AH103" s="24"/>
      <c r="AI103" s="157"/>
      <c r="AJ103" s="185"/>
      <c r="AK103" s="185"/>
      <c r="AL103" s="185"/>
      <c r="AM103" s="187"/>
      <c r="AN103" s="187"/>
    </row>
    <row r="104" spans="1:61" ht="15" customHeight="1" x14ac:dyDescent="0.25">
      <c r="A104" s="102" t="s">
        <v>68</v>
      </c>
      <c r="B104" s="99">
        <v>80</v>
      </c>
      <c r="C104" s="99">
        <v>160</v>
      </c>
      <c r="D104" s="99">
        <v>160</v>
      </c>
      <c r="E104" s="99">
        <v>160</v>
      </c>
      <c r="F104" s="99">
        <v>160</v>
      </c>
      <c r="G104" s="99">
        <v>160</v>
      </c>
      <c r="H104" s="244">
        <v>160</v>
      </c>
      <c r="I104" s="99">
        <v>160</v>
      </c>
      <c r="J104" s="99">
        <v>160</v>
      </c>
      <c r="K104" s="97">
        <v>160</v>
      </c>
      <c r="L104" s="99">
        <v>160</v>
      </c>
      <c r="M104" s="189"/>
      <c r="N104" s="189"/>
      <c r="O104" s="24"/>
      <c r="P104" s="24"/>
      <c r="Q104" s="24"/>
      <c r="R104" s="24"/>
      <c r="S104" s="24"/>
      <c r="T104" s="24"/>
      <c r="U104" s="24"/>
      <c r="V104" s="189"/>
      <c r="W104" s="189"/>
      <c r="X104" s="189"/>
      <c r="Z104" s="384"/>
      <c r="AA104" s="384"/>
      <c r="AB104" s="384"/>
      <c r="AC104" s="190"/>
      <c r="AD104" s="24"/>
      <c r="AE104" s="24"/>
      <c r="AF104" s="190"/>
      <c r="AG104" s="24"/>
      <c r="AH104" s="24"/>
      <c r="AI104" s="189"/>
      <c r="AJ104" s="187"/>
      <c r="AK104" s="187"/>
      <c r="AL104" s="187"/>
      <c r="AM104" s="187"/>
      <c r="AN104" s="187"/>
    </row>
    <row r="105" spans="1:61" ht="15" customHeight="1" x14ac:dyDescent="0.25">
      <c r="A105" s="102" t="s">
        <v>69</v>
      </c>
      <c r="B105" s="109">
        <v>180000</v>
      </c>
      <c r="C105" s="109">
        <v>130000</v>
      </c>
      <c r="D105" s="109">
        <v>100000</v>
      </c>
      <c r="E105" s="109">
        <v>120000</v>
      </c>
      <c r="F105" s="109">
        <v>150000</v>
      </c>
      <c r="G105" s="109">
        <v>55000</v>
      </c>
      <c r="H105" s="111">
        <v>150000</v>
      </c>
      <c r="I105" s="109">
        <v>80000</v>
      </c>
      <c r="J105" s="109">
        <v>80000</v>
      </c>
      <c r="K105" s="111">
        <v>70000</v>
      </c>
      <c r="L105" s="109">
        <v>80000</v>
      </c>
      <c r="M105" s="190"/>
      <c r="N105" s="190"/>
      <c r="O105" s="24"/>
      <c r="P105" s="24"/>
      <c r="Q105" s="24"/>
      <c r="R105" s="24"/>
      <c r="S105" s="24"/>
      <c r="T105" s="24"/>
      <c r="U105" s="24"/>
      <c r="V105" s="190"/>
      <c r="W105" s="190"/>
      <c r="X105" s="190"/>
      <c r="Z105" s="384"/>
      <c r="AA105" s="384"/>
      <c r="AB105" s="384"/>
      <c r="AC105" s="189"/>
      <c r="AD105" s="24"/>
      <c r="AE105" s="24"/>
      <c r="AF105" s="189"/>
      <c r="AG105" s="24"/>
      <c r="AH105" s="24"/>
      <c r="AI105" s="190"/>
      <c r="AJ105" s="187"/>
      <c r="AK105" s="187"/>
      <c r="AL105" s="187"/>
      <c r="AM105" s="187"/>
      <c r="AN105" s="187"/>
    </row>
    <row r="106" spans="1:61" ht="15.75" customHeight="1" thickBot="1" x14ac:dyDescent="0.3">
      <c r="A106" s="103" t="s">
        <v>70</v>
      </c>
      <c r="B106" s="100">
        <v>1</v>
      </c>
      <c r="C106" s="100">
        <v>1</v>
      </c>
      <c r="D106" s="100">
        <v>1</v>
      </c>
      <c r="E106" s="100">
        <v>1</v>
      </c>
      <c r="F106" s="100">
        <v>1</v>
      </c>
      <c r="G106" s="100">
        <v>1</v>
      </c>
      <c r="H106" s="98">
        <v>1</v>
      </c>
      <c r="I106" s="100">
        <v>1</v>
      </c>
      <c r="J106" s="100">
        <v>1</v>
      </c>
      <c r="K106" s="98">
        <v>1</v>
      </c>
      <c r="L106" s="100">
        <v>1</v>
      </c>
      <c r="M106" s="189"/>
      <c r="N106" s="189"/>
      <c r="O106" s="24"/>
      <c r="P106" s="24"/>
      <c r="Q106" s="24"/>
      <c r="R106" s="24"/>
      <c r="S106" s="24"/>
      <c r="T106" s="24"/>
      <c r="U106" s="24"/>
      <c r="V106" s="189"/>
      <c r="W106" s="189"/>
      <c r="X106" s="189"/>
      <c r="Z106" s="384"/>
      <c r="AA106" s="384"/>
      <c r="AB106" s="384"/>
      <c r="AC106" s="187"/>
      <c r="AD106" s="187"/>
      <c r="AE106" s="187"/>
      <c r="AF106" s="187"/>
      <c r="AG106" s="187"/>
      <c r="AH106" s="187"/>
      <c r="AI106" s="189"/>
      <c r="AJ106" s="187"/>
      <c r="AK106" s="187"/>
      <c r="AL106" s="187"/>
      <c r="AM106" s="187"/>
      <c r="AN106" s="187"/>
    </row>
    <row r="107" spans="1:61" ht="37.5" customHeight="1" thickBot="1" x14ac:dyDescent="0.35">
      <c r="A107" s="104" t="s">
        <v>95</v>
      </c>
      <c r="B107" s="106">
        <f>SUM(B105:AF105)</f>
        <v>1195000</v>
      </c>
      <c r="C107" s="382"/>
      <c r="D107" s="383"/>
      <c r="E107" s="383"/>
      <c r="F107" s="383"/>
      <c r="G107" s="383"/>
      <c r="H107" s="383"/>
      <c r="I107" s="383"/>
      <c r="J107" s="383"/>
      <c r="K107" s="383"/>
      <c r="L107" s="383"/>
      <c r="M107" s="383"/>
      <c r="N107" s="383"/>
      <c r="O107" s="383"/>
      <c r="P107" s="383"/>
      <c r="Q107" s="383"/>
      <c r="R107" s="383"/>
      <c r="S107" s="383"/>
      <c r="T107" s="383"/>
      <c r="U107" s="383"/>
      <c r="V107" s="383"/>
      <c r="W107" s="383"/>
      <c r="X107" s="383"/>
      <c r="Y107" s="383"/>
      <c r="Z107" s="383"/>
      <c r="AA107" s="383"/>
      <c r="AB107" s="383"/>
      <c r="AC107" s="383"/>
      <c r="AD107" s="383"/>
      <c r="AE107" s="383"/>
      <c r="AF107" s="383"/>
      <c r="AG107" s="383"/>
      <c r="AH107" s="383"/>
      <c r="AI107" s="383"/>
      <c r="AJ107" s="383"/>
      <c r="AK107" s="383"/>
      <c r="AL107" s="383"/>
      <c r="AM107" s="383"/>
      <c r="AN107" s="383"/>
      <c r="AO107" s="383"/>
    </row>
    <row r="108" spans="1:61" ht="30" customHeight="1" thickBot="1" x14ac:dyDescent="0.3">
      <c r="A108" s="105" t="s">
        <v>94</v>
      </c>
      <c r="B108" s="106">
        <f>B107*12</f>
        <v>14340000</v>
      </c>
      <c r="C108" s="382"/>
      <c r="D108" s="383"/>
      <c r="E108" s="383"/>
      <c r="F108" s="383"/>
      <c r="G108" s="383"/>
      <c r="H108" s="383"/>
      <c r="I108" s="383"/>
      <c r="J108" s="383"/>
      <c r="K108" s="383"/>
      <c r="L108" s="383"/>
      <c r="M108" s="383"/>
      <c r="N108" s="383"/>
      <c r="O108" s="383"/>
      <c r="P108" s="383"/>
      <c r="Q108" s="383"/>
      <c r="R108" s="383"/>
      <c r="S108" s="383"/>
      <c r="T108" s="383"/>
      <c r="U108" s="383"/>
      <c r="V108" s="383"/>
      <c r="W108" s="383"/>
      <c r="X108" s="383"/>
      <c r="Y108" s="383"/>
      <c r="Z108" s="383"/>
      <c r="AA108" s="383"/>
      <c r="AB108" s="383"/>
      <c r="AC108" s="383"/>
      <c r="AD108" s="383"/>
      <c r="AE108" s="383"/>
      <c r="AF108" s="383"/>
      <c r="AG108" s="383"/>
      <c r="AH108" s="383"/>
      <c r="AI108" s="383"/>
      <c r="AJ108" s="383"/>
      <c r="AK108" s="383"/>
      <c r="AL108" s="383"/>
      <c r="AM108" s="383"/>
      <c r="AN108" s="383"/>
      <c r="AO108" s="383"/>
    </row>
    <row r="109" spans="1:61" ht="30" customHeight="1" x14ac:dyDescent="0.25">
      <c r="A109" s="180"/>
      <c r="B109" s="179"/>
      <c r="C109" s="178"/>
      <c r="D109" s="87"/>
      <c r="E109" s="87"/>
      <c r="F109" s="86"/>
      <c r="G109" s="86"/>
      <c r="H109" s="86"/>
      <c r="I109" s="86"/>
      <c r="J109" s="86"/>
      <c r="K109" s="86"/>
      <c r="L109" s="86"/>
      <c r="M109" s="86"/>
      <c r="N109" s="86"/>
      <c r="O109" s="86"/>
      <c r="P109" s="86"/>
      <c r="Q109" s="86"/>
      <c r="R109" s="86"/>
      <c r="S109" s="86"/>
      <c r="T109" s="86"/>
      <c r="U109" s="86"/>
      <c r="V109" s="86"/>
      <c r="W109" s="86"/>
      <c r="X109" s="86"/>
      <c r="Y109" s="86"/>
      <c r="Z109" s="86"/>
      <c r="AA109" s="86"/>
      <c r="AB109" s="86"/>
      <c r="AC109" s="86"/>
      <c r="AD109" s="86"/>
      <c r="AE109" s="86"/>
      <c r="AF109" s="86"/>
      <c r="AG109" s="86"/>
      <c r="AH109" s="86"/>
      <c r="AI109" s="86"/>
      <c r="AJ109" s="86"/>
      <c r="AK109" s="86"/>
      <c r="AL109" s="86"/>
      <c r="AM109" s="86"/>
      <c r="AN109" s="86"/>
    </row>
    <row r="110" spans="1:61" ht="18" customHeight="1" x14ac:dyDescent="0.25">
      <c r="A110" s="36"/>
      <c r="B110" s="36"/>
      <c r="C110" s="37"/>
      <c r="D110" s="38"/>
      <c r="E110" s="38"/>
      <c r="F110" s="39"/>
      <c r="G110" s="39"/>
      <c r="H110" s="39"/>
      <c r="I110" s="39"/>
      <c r="J110" s="39"/>
      <c r="K110" s="39"/>
      <c r="L110" s="39"/>
      <c r="M110" s="39"/>
      <c r="N110" s="39"/>
      <c r="O110" s="39"/>
      <c r="P110" s="39"/>
      <c r="Q110" s="39"/>
      <c r="R110" s="39"/>
      <c r="S110" s="39"/>
      <c r="T110" s="39"/>
      <c r="U110" s="39"/>
      <c r="V110" s="39"/>
      <c r="W110" s="39"/>
      <c r="X110" s="39"/>
      <c r="Y110" s="39"/>
      <c r="Z110" s="39"/>
      <c r="AA110" s="39"/>
      <c r="AB110" s="39"/>
      <c r="AC110" s="39"/>
      <c r="AD110" s="39"/>
      <c r="AE110" s="39"/>
      <c r="AF110" s="39"/>
      <c r="AG110" s="39"/>
      <c r="AH110" s="39"/>
      <c r="AI110" s="39"/>
      <c r="AJ110" s="39"/>
      <c r="AK110" s="39"/>
      <c r="AL110" s="39"/>
      <c r="AM110" s="39"/>
      <c r="AN110" s="39"/>
    </row>
    <row r="111" spans="1:61" ht="15.75" thickBot="1" x14ac:dyDescent="0.3"/>
    <row r="112" spans="1:61" ht="27" thickBot="1" x14ac:dyDescent="0.45">
      <c r="A112" s="397" t="s">
        <v>97</v>
      </c>
      <c r="B112" s="398"/>
      <c r="C112" s="398"/>
      <c r="D112" s="398"/>
      <c r="E112" s="398"/>
      <c r="F112" s="398"/>
      <c r="G112" s="398"/>
      <c r="H112" s="399"/>
      <c r="I112" s="399"/>
      <c r="J112" s="399"/>
      <c r="K112" s="399"/>
      <c r="L112" s="398"/>
      <c r="M112" s="398"/>
      <c r="N112" s="398"/>
      <c r="O112" s="398"/>
      <c r="P112" s="398"/>
      <c r="Q112" s="398"/>
      <c r="R112" s="398"/>
      <c r="S112" s="398"/>
      <c r="T112" s="398"/>
      <c r="U112" s="398"/>
      <c r="V112" s="398"/>
      <c r="W112" s="398"/>
      <c r="X112" s="398"/>
      <c r="Y112" s="398"/>
      <c r="Z112" s="398"/>
      <c r="AA112" s="398"/>
      <c r="AB112" s="398"/>
      <c r="AC112" s="398"/>
      <c r="AD112" s="398"/>
      <c r="AE112" s="398"/>
      <c r="AF112" s="398"/>
      <c r="AG112" s="398"/>
      <c r="AH112" s="398"/>
      <c r="AI112" s="398"/>
      <c r="AJ112" s="398"/>
      <c r="AK112" s="398"/>
      <c r="AL112" s="398"/>
      <c r="AM112" s="398"/>
      <c r="AN112" s="400"/>
      <c r="AO112" s="8"/>
      <c r="AP112" s="8"/>
      <c r="AQ112" s="8"/>
      <c r="AR112" s="8"/>
      <c r="AS112" s="8"/>
      <c r="AT112" s="8"/>
      <c r="AU112" s="8"/>
      <c r="AV112" s="8"/>
      <c r="AW112" s="8"/>
      <c r="AX112" s="8"/>
      <c r="AY112" s="8"/>
      <c r="AZ112" s="8"/>
      <c r="BA112" s="8"/>
      <c r="BB112" s="8"/>
      <c r="BC112" s="8"/>
      <c r="BD112" s="8"/>
      <c r="BE112" s="8"/>
      <c r="BF112" s="8"/>
      <c r="BG112" s="8"/>
      <c r="BH112" s="8"/>
      <c r="BI112" s="8"/>
    </row>
    <row r="113" spans="1:61" x14ac:dyDescent="0.25">
      <c r="A113" s="401" t="s">
        <v>11</v>
      </c>
      <c r="B113" s="401" t="s">
        <v>12</v>
      </c>
      <c r="C113" s="404" t="s">
        <v>38</v>
      </c>
      <c r="D113" s="419"/>
      <c r="E113" s="387" t="s">
        <v>18</v>
      </c>
      <c r="F113" s="388"/>
      <c r="G113" s="388"/>
      <c r="H113" s="387" t="s">
        <v>19</v>
      </c>
      <c r="I113" s="388"/>
      <c r="J113" s="389"/>
      <c r="K113" s="387" t="s">
        <v>20</v>
      </c>
      <c r="L113" s="388"/>
      <c r="M113" s="389"/>
      <c r="N113" s="387" t="s">
        <v>21</v>
      </c>
      <c r="O113" s="388"/>
      <c r="P113" s="389"/>
      <c r="Q113" s="387" t="s">
        <v>22</v>
      </c>
      <c r="R113" s="388"/>
      <c r="S113" s="389"/>
      <c r="T113" s="387" t="s">
        <v>23</v>
      </c>
      <c r="U113" s="388"/>
      <c r="V113" s="389"/>
      <c r="W113" s="387" t="s">
        <v>24</v>
      </c>
      <c r="X113" s="388"/>
      <c r="Y113" s="389"/>
      <c r="Z113" s="387" t="s">
        <v>25</v>
      </c>
      <c r="AA113" s="388"/>
      <c r="AB113" s="389"/>
      <c r="AC113" s="387" t="s">
        <v>26</v>
      </c>
      <c r="AD113" s="388"/>
      <c r="AE113" s="389"/>
      <c r="AF113" s="387" t="s">
        <v>27</v>
      </c>
      <c r="AG113" s="388"/>
      <c r="AH113" s="389"/>
      <c r="AI113" s="387" t="s">
        <v>28</v>
      </c>
      <c r="AJ113" s="388"/>
      <c r="AK113" s="389"/>
      <c r="AL113" s="387" t="s">
        <v>29</v>
      </c>
      <c r="AM113" s="388"/>
      <c r="AN113" s="389"/>
      <c r="AO113" s="8"/>
      <c r="AP113" s="8"/>
      <c r="AQ113" s="8"/>
      <c r="AR113" s="8"/>
      <c r="AS113" s="8"/>
      <c r="AT113" s="8"/>
      <c r="AU113" s="8"/>
      <c r="AV113" s="8"/>
      <c r="AW113" s="8"/>
      <c r="AX113" s="8"/>
      <c r="AY113" s="8"/>
      <c r="AZ113" s="8"/>
      <c r="BA113" s="8"/>
      <c r="BB113" s="8"/>
      <c r="BC113" s="8"/>
      <c r="BD113" s="8"/>
      <c r="BE113" s="8"/>
      <c r="BF113" s="8"/>
      <c r="BG113" s="8"/>
      <c r="BH113" s="8"/>
      <c r="BI113" s="8"/>
    </row>
    <row r="114" spans="1:61" x14ac:dyDescent="0.25">
      <c r="A114" s="402"/>
      <c r="B114" s="402"/>
      <c r="C114" s="390" t="s">
        <v>37</v>
      </c>
      <c r="D114" s="422" t="s">
        <v>17</v>
      </c>
      <c r="E114" s="394">
        <v>0.02</v>
      </c>
      <c r="F114" s="395"/>
      <c r="G114" s="395"/>
      <c r="H114" s="394">
        <v>0.04</v>
      </c>
      <c r="I114" s="395"/>
      <c r="J114" s="396"/>
      <c r="K114" s="394">
        <v>0.04</v>
      </c>
      <c r="L114" s="395"/>
      <c r="M114" s="396"/>
      <c r="N114" s="394">
        <v>0.05</v>
      </c>
      <c r="O114" s="395"/>
      <c r="P114" s="396"/>
      <c r="Q114" s="394">
        <v>0.06</v>
      </c>
      <c r="R114" s="395"/>
      <c r="S114" s="396"/>
      <c r="T114" s="394">
        <v>0.08</v>
      </c>
      <c r="U114" s="395"/>
      <c r="V114" s="396"/>
      <c r="W114" s="394">
        <v>0.1</v>
      </c>
      <c r="X114" s="395"/>
      <c r="Y114" s="396"/>
      <c r="Z114" s="394">
        <v>0.11</v>
      </c>
      <c r="AA114" s="395"/>
      <c r="AB114" s="396"/>
      <c r="AC114" s="394">
        <v>0.11</v>
      </c>
      <c r="AD114" s="395"/>
      <c r="AE114" s="396"/>
      <c r="AF114" s="394">
        <v>0.12</v>
      </c>
      <c r="AG114" s="395"/>
      <c r="AH114" s="396"/>
      <c r="AI114" s="394">
        <v>0.13</v>
      </c>
      <c r="AJ114" s="395"/>
      <c r="AK114" s="396"/>
      <c r="AL114" s="394">
        <v>0.14000000000000001</v>
      </c>
      <c r="AM114" s="395"/>
      <c r="AN114" s="396"/>
      <c r="AO114" s="8"/>
      <c r="AP114" s="8"/>
      <c r="AQ114" s="8"/>
      <c r="AR114" s="8"/>
      <c r="AS114" s="8"/>
      <c r="AT114" s="8"/>
      <c r="AU114" s="8"/>
      <c r="AV114" s="8"/>
      <c r="AW114" s="8"/>
      <c r="AX114" s="8"/>
      <c r="AY114" s="8"/>
      <c r="AZ114" s="8"/>
      <c r="BA114" s="8"/>
      <c r="BB114" s="8"/>
      <c r="BC114" s="8"/>
      <c r="BD114" s="8"/>
      <c r="BE114" s="8"/>
      <c r="BF114" s="8"/>
      <c r="BG114" s="8"/>
      <c r="BH114" s="8"/>
      <c r="BI114" s="8"/>
    </row>
    <row r="115" spans="1:61" ht="15.75" customHeight="1" thickBot="1" x14ac:dyDescent="0.3">
      <c r="A115" s="403"/>
      <c r="B115" s="403"/>
      <c r="C115" s="391"/>
      <c r="D115" s="423"/>
      <c r="E115" s="234" t="s">
        <v>116</v>
      </c>
      <c r="F115" s="241" t="s">
        <v>117</v>
      </c>
      <c r="G115" s="243" t="s">
        <v>17</v>
      </c>
      <c r="H115" s="234" t="s">
        <v>116</v>
      </c>
      <c r="I115" s="241" t="s">
        <v>117</v>
      </c>
      <c r="J115" s="242" t="s">
        <v>17</v>
      </c>
      <c r="K115" s="117" t="s">
        <v>116</v>
      </c>
      <c r="L115" s="80" t="s">
        <v>117</v>
      </c>
      <c r="M115" s="81" t="s">
        <v>17</v>
      </c>
      <c r="N115" s="117" t="s">
        <v>116</v>
      </c>
      <c r="O115" s="80" t="s">
        <v>117</v>
      </c>
      <c r="P115" s="81" t="s">
        <v>17</v>
      </c>
      <c r="Q115" s="117" t="s">
        <v>116</v>
      </c>
      <c r="R115" s="80" t="s">
        <v>117</v>
      </c>
      <c r="S115" s="81" t="s">
        <v>17</v>
      </c>
      <c r="T115" s="117" t="s">
        <v>116</v>
      </c>
      <c r="U115" s="80" t="s">
        <v>117</v>
      </c>
      <c r="V115" s="81" t="s">
        <v>17</v>
      </c>
      <c r="W115" s="117" t="s">
        <v>116</v>
      </c>
      <c r="X115" s="80" t="s">
        <v>117</v>
      </c>
      <c r="Y115" s="81" t="s">
        <v>17</v>
      </c>
      <c r="Z115" s="117" t="s">
        <v>116</v>
      </c>
      <c r="AA115" s="80" t="s">
        <v>117</v>
      </c>
      <c r="AB115" s="81" t="s">
        <v>17</v>
      </c>
      <c r="AC115" s="117" t="s">
        <v>116</v>
      </c>
      <c r="AD115" s="80" t="s">
        <v>117</v>
      </c>
      <c r="AE115" s="81" t="s">
        <v>17</v>
      </c>
      <c r="AF115" s="117" t="s">
        <v>116</v>
      </c>
      <c r="AG115" s="80" t="s">
        <v>117</v>
      </c>
      <c r="AH115" s="81" t="s">
        <v>17</v>
      </c>
      <c r="AI115" s="117" t="s">
        <v>116</v>
      </c>
      <c r="AJ115" s="80" t="s">
        <v>117</v>
      </c>
      <c r="AK115" s="81" t="s">
        <v>17</v>
      </c>
      <c r="AL115" s="117" t="s">
        <v>116</v>
      </c>
      <c r="AM115" s="80" t="s">
        <v>117</v>
      </c>
      <c r="AN115" s="81" t="s">
        <v>17</v>
      </c>
      <c r="AO115" s="8"/>
      <c r="AP115" s="8"/>
      <c r="AQ115" s="8"/>
      <c r="AR115" s="8"/>
      <c r="AS115" s="8"/>
      <c r="AT115" s="8"/>
      <c r="AU115" s="8"/>
      <c r="AV115" s="8"/>
      <c r="AW115" s="8"/>
      <c r="AX115" s="8"/>
      <c r="AY115" s="8"/>
      <c r="AZ115" s="8"/>
      <c r="BA115" s="8"/>
      <c r="BB115" s="8"/>
      <c r="BC115" s="8"/>
      <c r="BD115" s="8"/>
      <c r="BE115" s="8"/>
      <c r="BF115" s="8"/>
      <c r="BG115" s="8"/>
      <c r="BH115" s="8"/>
      <c r="BI115" s="8"/>
    </row>
    <row r="116" spans="1:61" ht="33" customHeight="1" thickBot="1" x14ac:dyDescent="0.3">
      <c r="A116" s="92" t="s">
        <v>65</v>
      </c>
      <c r="B116" s="89">
        <f>Hipótesis!C49</f>
        <v>1300</v>
      </c>
      <c r="C116" s="114">
        <v>9384</v>
      </c>
      <c r="D116" s="116">
        <f>B116*C116</f>
        <v>12199200</v>
      </c>
      <c r="E116" s="175">
        <f>(C68*1.1)*$E114</f>
        <v>91.146000000000001</v>
      </c>
      <c r="F116" s="176">
        <f>E116+AM68</f>
        <v>4826.3459999999995</v>
      </c>
      <c r="G116" s="240">
        <f>F116*B116</f>
        <v>6274249.7999999998</v>
      </c>
      <c r="H116" s="177">
        <f>(C68*1.1)*$H114</f>
        <v>182.292</v>
      </c>
      <c r="I116" s="176">
        <f>H116 + F116</f>
        <v>5008.6379999999999</v>
      </c>
      <c r="J116" s="240">
        <f>B116*I116</f>
        <v>6511229.3999999994</v>
      </c>
      <c r="K116" s="177">
        <f>(C68*1.1)*$K114</f>
        <v>182.292</v>
      </c>
      <c r="L116" s="123">
        <f>K116+ I116</f>
        <v>5190.93</v>
      </c>
      <c r="M116" s="132">
        <f>B116*L116</f>
        <v>6748209</v>
      </c>
      <c r="N116" s="135">
        <f>(C68*1.1)*$N114</f>
        <v>227.86500000000001</v>
      </c>
      <c r="O116" s="123">
        <f>N116+L116</f>
        <v>5418.7950000000001</v>
      </c>
      <c r="P116" s="132">
        <f>B116*O116</f>
        <v>7044433.5</v>
      </c>
      <c r="Q116" s="135">
        <f>(C68*1.1)*$Q114</f>
        <v>273.43799999999999</v>
      </c>
      <c r="R116" s="123">
        <f>Q116+O116</f>
        <v>5692.2330000000002</v>
      </c>
      <c r="S116" s="132">
        <f>B116*R116</f>
        <v>7399902.9000000004</v>
      </c>
      <c r="T116" s="135">
        <f>(C68*1.1)*T114</f>
        <v>364.584</v>
      </c>
      <c r="U116" s="123">
        <f>T116+R116</f>
        <v>6056.817</v>
      </c>
      <c r="V116" s="132">
        <f>B116*U116</f>
        <v>7873862.0999999996</v>
      </c>
      <c r="W116" s="135">
        <f>(C68*1.1)*$W114</f>
        <v>455.73</v>
      </c>
      <c r="X116" s="123">
        <f>W116+U116</f>
        <v>6512.5470000000005</v>
      </c>
      <c r="Y116" s="132">
        <f>B116*X116</f>
        <v>8466311.1000000015</v>
      </c>
      <c r="Z116" s="135">
        <f>(C68*1.1)*Z114</f>
        <v>501.303</v>
      </c>
      <c r="AA116" s="123">
        <f>Z116+X116</f>
        <v>7013.85</v>
      </c>
      <c r="AB116" s="132">
        <f>B116*AA116</f>
        <v>9118005</v>
      </c>
      <c r="AC116" s="135">
        <f>(C68*1.1)*AC114</f>
        <v>501.303</v>
      </c>
      <c r="AD116" s="123">
        <f>AC116+AA116</f>
        <v>7515.1530000000002</v>
      </c>
      <c r="AE116" s="132">
        <f>B116*AD116</f>
        <v>9769698.9000000004</v>
      </c>
      <c r="AF116" s="135">
        <f>(C68*1.1)*$AF114</f>
        <v>546.87599999999998</v>
      </c>
      <c r="AG116" s="123">
        <f>AF116+AD116</f>
        <v>8062.0290000000005</v>
      </c>
      <c r="AH116" s="132">
        <f>B116*AG116</f>
        <v>10480637.700000001</v>
      </c>
      <c r="AI116" s="130">
        <f>(C68*1.1)*AI114</f>
        <v>592.44900000000007</v>
      </c>
      <c r="AJ116" s="123">
        <f>AI116+AG116</f>
        <v>8654.478000000001</v>
      </c>
      <c r="AK116" s="127">
        <f>B116*AJ116</f>
        <v>11250821.4</v>
      </c>
      <c r="AL116" s="125">
        <f>(C68*1.1)*AL114</f>
        <v>638.02200000000005</v>
      </c>
      <c r="AM116" s="123">
        <f>AL116+AJ116</f>
        <v>9292.5000000000018</v>
      </c>
      <c r="AN116" s="89">
        <f>B116*AM116</f>
        <v>12080250.000000002</v>
      </c>
    </row>
    <row r="117" spans="1:61" ht="33" customHeight="1" thickBot="1" x14ac:dyDescent="0.3">
      <c r="A117" s="93" t="s">
        <v>63</v>
      </c>
      <c r="B117" s="90">
        <f>Hipótesis!C52</f>
        <v>2500</v>
      </c>
      <c r="C117" s="112">
        <v>7587</v>
      </c>
      <c r="D117" s="118">
        <f t="shared" ref="D117:D118" si="62">B117*C117</f>
        <v>18967500</v>
      </c>
      <c r="E117" s="153">
        <f>(C69*1.1)*$E114</f>
        <v>77.924000000000007</v>
      </c>
      <c r="F117" s="154">
        <f>E117+AM69</f>
        <v>4582.7240000000002</v>
      </c>
      <c r="G117" s="133">
        <f t="shared" ref="G117:G118" si="63">F117*B117</f>
        <v>11456810</v>
      </c>
      <c r="H117" s="169">
        <f>(C69*1.1)*$H114</f>
        <v>155.84800000000001</v>
      </c>
      <c r="I117" s="126">
        <f t="shared" ref="I117:I118" si="64">H117 + F117</f>
        <v>4738.5720000000001</v>
      </c>
      <c r="J117" s="133">
        <f t="shared" ref="J117:J118" si="65">B117*I117</f>
        <v>11846430</v>
      </c>
      <c r="K117" s="169">
        <f>(C69*1.1)*$K114</f>
        <v>155.84800000000001</v>
      </c>
      <c r="L117" s="126">
        <f t="shared" ref="L117:L118" si="66">K117+ I117</f>
        <v>4894.42</v>
      </c>
      <c r="M117" s="133">
        <f t="shared" ref="M117:M118" si="67">B117*L117</f>
        <v>12236050</v>
      </c>
      <c r="N117" s="169">
        <f>(C69*1.1)*$N114</f>
        <v>194.81000000000003</v>
      </c>
      <c r="O117" s="126">
        <f t="shared" ref="O117:O118" si="68">N117+L117</f>
        <v>5089.2300000000005</v>
      </c>
      <c r="P117" s="133">
        <f t="shared" ref="P117:P118" si="69">B117*O117</f>
        <v>12723075.000000002</v>
      </c>
      <c r="Q117" s="169">
        <f>(C69*1.1)*$Q114</f>
        <v>233.77200000000002</v>
      </c>
      <c r="R117" s="126">
        <f t="shared" ref="R117:R118" si="70">Q117+O117</f>
        <v>5323.0020000000004</v>
      </c>
      <c r="S117" s="133">
        <f t="shared" ref="S117:S118" si="71">B117*R117</f>
        <v>13307505.000000002</v>
      </c>
      <c r="T117" s="169">
        <f>(C69*1.1)*T114</f>
        <v>311.69600000000003</v>
      </c>
      <c r="U117" s="126">
        <f t="shared" ref="U117:U118" si="72">T117+R117</f>
        <v>5634.6980000000003</v>
      </c>
      <c r="V117" s="133">
        <f t="shared" ref="V117:V118" si="73">B117*U117</f>
        <v>14086745</v>
      </c>
      <c r="W117" s="169">
        <f>(C69*1.1)*$W114</f>
        <v>389.62000000000006</v>
      </c>
      <c r="X117" s="126">
        <f t="shared" ref="X117:X118" si="74">W117+U117</f>
        <v>6024.3180000000002</v>
      </c>
      <c r="Y117" s="133">
        <f t="shared" ref="Y117:Y118" si="75">B117*X117</f>
        <v>15060795</v>
      </c>
      <c r="Z117" s="169">
        <f>(C69*1.1)*Z114</f>
        <v>428.58200000000005</v>
      </c>
      <c r="AA117" s="126">
        <f t="shared" ref="AA117:AA118" si="76">Z117+X117</f>
        <v>6452.9000000000005</v>
      </c>
      <c r="AB117" s="133">
        <f t="shared" ref="AB117:AB118" si="77">B117*AA117</f>
        <v>16132250.000000002</v>
      </c>
      <c r="AC117" s="169">
        <f>(C69*1.1)*AC114</f>
        <v>428.58200000000005</v>
      </c>
      <c r="AD117" s="126">
        <f t="shared" ref="AD117:AD118" si="78">AC117+AA117</f>
        <v>6881.4820000000009</v>
      </c>
      <c r="AE117" s="133">
        <f t="shared" ref="AE117:AE118" si="79">B117*AD117</f>
        <v>17203705.000000004</v>
      </c>
      <c r="AF117" s="169">
        <f>(C69*1.1)*$AF114</f>
        <v>467.54400000000004</v>
      </c>
      <c r="AG117" s="126">
        <f t="shared" ref="AG117:AG118" si="80">AF117+AD117</f>
        <v>7349.0260000000007</v>
      </c>
      <c r="AH117" s="133">
        <f t="shared" ref="AH117:AH118" si="81">B117*AG117</f>
        <v>18372565.000000004</v>
      </c>
      <c r="AI117" s="170">
        <f>(C69*1.1)*AI114</f>
        <v>506.50600000000003</v>
      </c>
      <c r="AJ117" s="126">
        <f t="shared" ref="AJ117:AJ118" si="82">AI117+AG117</f>
        <v>7855.5320000000011</v>
      </c>
      <c r="AK117" s="128">
        <f t="shared" ref="AK117:AK118" si="83">B117*AJ117</f>
        <v>19638830.000000004</v>
      </c>
      <c r="AL117" s="171">
        <f>(C69*1.1)*AL114</f>
        <v>545.46800000000007</v>
      </c>
      <c r="AM117" s="126">
        <f t="shared" ref="AM117:AM118" si="84">AL117+AJ117</f>
        <v>8401.0000000000018</v>
      </c>
      <c r="AN117" s="90">
        <f t="shared" ref="AN117:AN118" si="85">B117*AM117</f>
        <v>21002500.000000004</v>
      </c>
    </row>
    <row r="118" spans="1:61" ht="33" customHeight="1" thickBot="1" x14ac:dyDescent="0.3">
      <c r="A118" s="94" t="s">
        <v>64</v>
      </c>
      <c r="B118" s="91">
        <f>Hipótesis!C55</f>
        <v>4000</v>
      </c>
      <c r="C118" s="113">
        <v>3575</v>
      </c>
      <c r="D118" s="138">
        <f t="shared" si="62"/>
        <v>14300000</v>
      </c>
      <c r="E118" s="238">
        <f>(C70*1.1)*$E114</f>
        <v>46.728000000000002</v>
      </c>
      <c r="F118" s="239">
        <f>E118+AM70</f>
        <v>2552.3279999999995</v>
      </c>
      <c r="G118" s="134">
        <f t="shared" si="63"/>
        <v>10209311.999999998</v>
      </c>
      <c r="H118" s="172">
        <f>(C70*1.1)*$H114</f>
        <v>93.456000000000003</v>
      </c>
      <c r="I118" s="144">
        <f t="shared" si="64"/>
        <v>2645.7839999999997</v>
      </c>
      <c r="J118" s="134">
        <f t="shared" si="65"/>
        <v>10583135.999999998</v>
      </c>
      <c r="K118" s="172">
        <f>(C70*1.1)*$K114</f>
        <v>93.456000000000003</v>
      </c>
      <c r="L118" s="144">
        <f t="shared" si="66"/>
        <v>2739.24</v>
      </c>
      <c r="M118" s="134">
        <f t="shared" si="67"/>
        <v>10956960</v>
      </c>
      <c r="N118" s="172">
        <f>(C70*1.1)*$N114</f>
        <v>116.82000000000001</v>
      </c>
      <c r="O118" s="144">
        <f t="shared" si="68"/>
        <v>2856.06</v>
      </c>
      <c r="P118" s="134">
        <f t="shared" si="69"/>
        <v>11424240</v>
      </c>
      <c r="Q118" s="172">
        <f>(C70*1.1)*$Q114</f>
        <v>140.184</v>
      </c>
      <c r="R118" s="144">
        <f t="shared" si="70"/>
        <v>2996.2440000000001</v>
      </c>
      <c r="S118" s="134">
        <f t="shared" si="71"/>
        <v>11984976</v>
      </c>
      <c r="T118" s="172">
        <f>(C70*1.1)*T114</f>
        <v>186.91200000000001</v>
      </c>
      <c r="U118" s="144">
        <f t="shared" si="72"/>
        <v>3183.1559999999999</v>
      </c>
      <c r="V118" s="134">
        <f t="shared" si="73"/>
        <v>12732624</v>
      </c>
      <c r="W118" s="172">
        <f>(C70*1.1)*$W114</f>
        <v>233.64000000000001</v>
      </c>
      <c r="X118" s="144">
        <f t="shared" si="74"/>
        <v>3416.7959999999998</v>
      </c>
      <c r="Y118" s="134">
        <f t="shared" si="75"/>
        <v>13667184</v>
      </c>
      <c r="Z118" s="172">
        <f>(C70*1.1)*Z114</f>
        <v>257.00400000000002</v>
      </c>
      <c r="AA118" s="144">
        <f t="shared" si="76"/>
        <v>3673.7999999999997</v>
      </c>
      <c r="AB118" s="134">
        <f t="shared" si="77"/>
        <v>14695199.999999998</v>
      </c>
      <c r="AC118" s="172">
        <f>(C70*1.1)*AC114</f>
        <v>257.00400000000002</v>
      </c>
      <c r="AD118" s="144">
        <f t="shared" si="78"/>
        <v>3930.8039999999996</v>
      </c>
      <c r="AE118" s="134">
        <f t="shared" si="79"/>
        <v>15723215.999999998</v>
      </c>
      <c r="AF118" s="172">
        <f>(C70*1.1)*$AF114</f>
        <v>280.36799999999999</v>
      </c>
      <c r="AG118" s="144">
        <f t="shared" si="80"/>
        <v>4211.1719999999996</v>
      </c>
      <c r="AH118" s="134">
        <f t="shared" si="81"/>
        <v>16844688</v>
      </c>
      <c r="AI118" s="173">
        <f>(C70*1.1)*AI114</f>
        <v>303.73200000000003</v>
      </c>
      <c r="AJ118" s="144">
        <f t="shared" si="82"/>
        <v>4514.9039999999995</v>
      </c>
      <c r="AK118" s="129">
        <f t="shared" si="83"/>
        <v>18059616</v>
      </c>
      <c r="AL118" s="174">
        <f>(C70*1.1)*AL114</f>
        <v>327.09600000000006</v>
      </c>
      <c r="AM118" s="144">
        <f t="shared" si="84"/>
        <v>4842</v>
      </c>
      <c r="AN118" s="124">
        <f t="shared" si="85"/>
        <v>19368000</v>
      </c>
    </row>
    <row r="119" spans="1:61" ht="16.5" thickBot="1" x14ac:dyDescent="0.3">
      <c r="A119" s="385" t="s">
        <v>46</v>
      </c>
      <c r="B119" s="386"/>
      <c r="C119" s="83">
        <f>SUM(C116:C118)</f>
        <v>20546</v>
      </c>
      <c r="D119" s="82">
        <f>SUM(D116:D118)</f>
        <v>45466700</v>
      </c>
      <c r="E119" s="148"/>
      <c r="F119" s="121"/>
      <c r="G119" s="122">
        <f>SUM(G116:G118)</f>
        <v>27940371.799999997</v>
      </c>
      <c r="H119" s="149"/>
      <c r="I119" s="121"/>
      <c r="J119" s="122">
        <f>SUM(J116:J118)</f>
        <v>28940795.399999999</v>
      </c>
      <c r="K119" s="149"/>
      <c r="L119" s="121"/>
      <c r="M119" s="122">
        <f>SUM(M116:M118)</f>
        <v>29941219</v>
      </c>
      <c r="N119" s="149"/>
      <c r="O119" s="121"/>
      <c r="P119" s="122">
        <f>SUM(P116:P118)</f>
        <v>31191748.5</v>
      </c>
      <c r="Q119" s="149"/>
      <c r="R119" s="121"/>
      <c r="S119" s="122">
        <f>SUM(S116:S118)</f>
        <v>32692383.900000002</v>
      </c>
      <c r="T119" s="149"/>
      <c r="U119" s="121"/>
      <c r="V119" s="122">
        <f>SUM(V116:V118)</f>
        <v>34693231.100000001</v>
      </c>
      <c r="W119" s="149"/>
      <c r="X119" s="121"/>
      <c r="Y119" s="122">
        <f>SUM(Y116:Y118)</f>
        <v>37194290.100000001</v>
      </c>
      <c r="Z119" s="149"/>
      <c r="AA119" s="121"/>
      <c r="AB119" s="122">
        <f>SUM(AB116:AB118)</f>
        <v>39945455</v>
      </c>
      <c r="AC119" s="149"/>
      <c r="AD119" s="121"/>
      <c r="AE119" s="122">
        <f>SUM(AE116:AE118)</f>
        <v>42696619.900000006</v>
      </c>
      <c r="AF119" s="149"/>
      <c r="AG119" s="121"/>
      <c r="AH119" s="122">
        <f>SUM(AH116:AH118)</f>
        <v>45697890.700000003</v>
      </c>
      <c r="AI119" s="149"/>
      <c r="AJ119" s="121"/>
      <c r="AK119" s="122">
        <f>SUM(AK116:AK118)</f>
        <v>48949267.400000006</v>
      </c>
      <c r="AL119" s="149"/>
      <c r="AM119" s="121"/>
      <c r="AN119" s="122">
        <f>SUM(AN116:AN118)</f>
        <v>52450750.000000007</v>
      </c>
      <c r="AO119" s="18"/>
    </row>
    <row r="147" spans="1:40" ht="15.75" thickBot="1" x14ac:dyDescent="0.3"/>
    <row r="148" spans="1:40" ht="36.75" customHeight="1" thickBot="1" x14ac:dyDescent="0.45">
      <c r="A148" s="406" t="s">
        <v>99</v>
      </c>
      <c r="B148" s="407"/>
      <c r="C148" s="407"/>
      <c r="D148" s="407"/>
      <c r="E148" s="407"/>
      <c r="F148" s="407"/>
      <c r="G148" s="407"/>
      <c r="H148" s="407"/>
      <c r="I148" s="407"/>
      <c r="J148" s="407"/>
      <c r="K148" s="407"/>
      <c r="L148" s="407"/>
      <c r="M148" s="407"/>
      <c r="N148" s="407"/>
      <c r="O148" s="407"/>
      <c r="P148" s="407"/>
      <c r="Q148" s="407"/>
      <c r="R148" s="407"/>
      <c r="S148" s="407"/>
      <c r="T148" s="407"/>
      <c r="U148" s="407"/>
      <c r="V148" s="407"/>
      <c r="W148" s="407"/>
      <c r="X148" s="418"/>
      <c r="Y148" s="151"/>
      <c r="Z148" s="151"/>
      <c r="AA148" s="151"/>
      <c r="AB148" s="151"/>
      <c r="AC148" s="151"/>
      <c r="AD148" s="151"/>
      <c r="AE148" s="151"/>
      <c r="AF148" s="151"/>
      <c r="AG148" s="151"/>
      <c r="AH148" s="151"/>
      <c r="AI148" s="152"/>
      <c r="AJ148" s="101"/>
      <c r="AK148" s="101"/>
      <c r="AL148" s="101"/>
      <c r="AM148" s="101"/>
      <c r="AN148" s="101"/>
    </row>
    <row r="149" spans="1:40" ht="15" customHeight="1" x14ac:dyDescent="0.25">
      <c r="B149" s="433" t="s">
        <v>71</v>
      </c>
      <c r="C149" s="411" t="s">
        <v>72</v>
      </c>
      <c r="D149" s="434" t="s">
        <v>73</v>
      </c>
      <c r="E149" s="411" t="s">
        <v>74</v>
      </c>
      <c r="F149" s="411" t="s">
        <v>75</v>
      </c>
      <c r="G149" s="411" t="s">
        <v>76</v>
      </c>
      <c r="H149" s="411" t="s">
        <v>77</v>
      </c>
      <c r="I149" s="411" t="s">
        <v>78</v>
      </c>
      <c r="J149" s="411" t="s">
        <v>79</v>
      </c>
      <c r="K149" s="383" t="s">
        <v>80</v>
      </c>
      <c r="L149" s="411" t="s">
        <v>81</v>
      </c>
      <c r="M149" s="411" t="s">
        <v>82</v>
      </c>
      <c r="N149" s="411" t="s">
        <v>83</v>
      </c>
      <c r="O149" s="411" t="s">
        <v>84</v>
      </c>
      <c r="P149" s="411" t="s">
        <v>85</v>
      </c>
      <c r="Q149" s="411" t="s">
        <v>86</v>
      </c>
      <c r="R149" s="420" t="s">
        <v>87</v>
      </c>
      <c r="S149" s="411" t="s">
        <v>88</v>
      </c>
      <c r="T149" s="411" t="s">
        <v>89</v>
      </c>
      <c r="U149" s="411" t="s">
        <v>90</v>
      </c>
      <c r="V149" s="411" t="s">
        <v>91</v>
      </c>
      <c r="W149" s="411" t="s">
        <v>92</v>
      </c>
      <c r="X149" s="411" t="s">
        <v>93</v>
      </c>
      <c r="Y149" s="24"/>
      <c r="Z149" s="24"/>
      <c r="AA149" s="24"/>
      <c r="AB149" s="24"/>
      <c r="AC149" s="150"/>
      <c r="AD149" s="24"/>
      <c r="AE149" s="24"/>
      <c r="AF149" s="150"/>
      <c r="AG149" s="24"/>
      <c r="AH149" s="24"/>
      <c r="AI149" s="150"/>
      <c r="AJ149" s="84"/>
      <c r="AK149" s="84"/>
      <c r="AL149" s="84"/>
      <c r="AM149" s="86"/>
      <c r="AN149" s="86"/>
    </row>
    <row r="150" spans="1:40" ht="35.25" customHeight="1" thickBot="1" x14ac:dyDescent="0.3">
      <c r="B150" s="414"/>
      <c r="C150" s="412"/>
      <c r="D150" s="435"/>
      <c r="E150" s="412"/>
      <c r="F150" s="412"/>
      <c r="G150" s="412"/>
      <c r="H150" s="412"/>
      <c r="I150" s="412"/>
      <c r="J150" s="412"/>
      <c r="K150" s="421"/>
      <c r="L150" s="412"/>
      <c r="M150" s="412"/>
      <c r="N150" s="412"/>
      <c r="O150" s="412"/>
      <c r="P150" s="412"/>
      <c r="Q150" s="412"/>
      <c r="R150" s="421"/>
      <c r="S150" s="412"/>
      <c r="T150" s="412"/>
      <c r="U150" s="412"/>
      <c r="V150" s="412"/>
      <c r="W150" s="412"/>
      <c r="X150" s="412"/>
      <c r="AA150" s="24"/>
      <c r="AB150" s="24"/>
      <c r="AC150" s="96"/>
      <c r="AD150" s="24"/>
      <c r="AE150" s="24"/>
      <c r="AF150" s="96"/>
      <c r="AG150" s="24"/>
      <c r="AH150" s="24"/>
      <c r="AI150" s="85"/>
      <c r="AJ150" s="84"/>
      <c r="AK150" s="84"/>
      <c r="AL150" s="84"/>
      <c r="AM150" s="86"/>
      <c r="AN150" s="86"/>
    </row>
    <row r="151" spans="1:40" ht="15" customHeight="1" x14ac:dyDescent="0.25">
      <c r="A151" s="102" t="s">
        <v>68</v>
      </c>
      <c r="B151" s="99">
        <v>80</v>
      </c>
      <c r="C151" s="99">
        <v>160</v>
      </c>
      <c r="D151" s="107">
        <v>160</v>
      </c>
      <c r="E151" s="99">
        <v>160</v>
      </c>
      <c r="F151" s="99">
        <v>160</v>
      </c>
      <c r="G151" s="99">
        <v>160</v>
      </c>
      <c r="H151" s="99">
        <v>160</v>
      </c>
      <c r="I151" s="99">
        <v>160</v>
      </c>
      <c r="J151" s="99">
        <v>160</v>
      </c>
      <c r="K151" s="97">
        <v>160</v>
      </c>
      <c r="L151" s="99">
        <v>160</v>
      </c>
      <c r="M151" s="99">
        <v>160</v>
      </c>
      <c r="N151" s="99">
        <v>160</v>
      </c>
      <c r="O151" s="99">
        <v>160</v>
      </c>
      <c r="P151" s="99">
        <v>160</v>
      </c>
      <c r="Q151" s="99">
        <v>160</v>
      </c>
      <c r="R151" s="99">
        <v>160</v>
      </c>
      <c r="S151" s="99">
        <v>160</v>
      </c>
      <c r="T151" s="99">
        <v>160</v>
      </c>
      <c r="U151" s="99">
        <v>160</v>
      </c>
      <c r="V151" s="99">
        <v>160</v>
      </c>
      <c r="W151" s="99">
        <v>160</v>
      </c>
      <c r="X151" s="97">
        <v>160</v>
      </c>
      <c r="AA151" s="24"/>
      <c r="AB151" s="24"/>
      <c r="AC151" s="120"/>
      <c r="AD151" s="24"/>
      <c r="AE151" s="24"/>
      <c r="AF151" s="120"/>
      <c r="AG151" s="24"/>
      <c r="AH151" s="24"/>
      <c r="AI151" s="96"/>
      <c r="AJ151" s="86"/>
      <c r="AK151" s="86"/>
      <c r="AL151" s="86"/>
      <c r="AM151" s="86"/>
      <c r="AN151" s="86"/>
    </row>
    <row r="152" spans="1:40" ht="15" customHeight="1" x14ac:dyDescent="0.25">
      <c r="A152" s="102" t="s">
        <v>69</v>
      </c>
      <c r="B152" s="109">
        <v>180000</v>
      </c>
      <c r="C152" s="109">
        <v>130000</v>
      </c>
      <c r="D152" s="110">
        <v>60000</v>
      </c>
      <c r="E152" s="109">
        <v>45000</v>
      </c>
      <c r="F152" s="109">
        <v>60000</v>
      </c>
      <c r="G152" s="109">
        <v>60000</v>
      </c>
      <c r="H152" s="109">
        <v>80000</v>
      </c>
      <c r="I152" s="109">
        <v>45000</v>
      </c>
      <c r="J152" s="109">
        <v>100000</v>
      </c>
      <c r="K152" s="111">
        <v>60000</v>
      </c>
      <c r="L152" s="109">
        <v>120000</v>
      </c>
      <c r="M152" s="109">
        <v>65000</v>
      </c>
      <c r="N152" s="109">
        <v>45000</v>
      </c>
      <c r="O152" s="109">
        <v>150000</v>
      </c>
      <c r="P152" s="109">
        <v>80000</v>
      </c>
      <c r="Q152" s="109">
        <v>75000</v>
      </c>
      <c r="R152" s="109">
        <v>45000</v>
      </c>
      <c r="S152" s="109">
        <v>55000</v>
      </c>
      <c r="T152" s="109">
        <v>55000</v>
      </c>
      <c r="U152" s="109">
        <v>150000</v>
      </c>
      <c r="V152" s="109">
        <v>80000</v>
      </c>
      <c r="W152" s="109">
        <v>80000</v>
      </c>
      <c r="X152" s="111">
        <v>70000</v>
      </c>
      <c r="AA152" s="24"/>
      <c r="AB152" s="24"/>
      <c r="AC152" s="96"/>
      <c r="AD152" s="24"/>
      <c r="AE152" s="24"/>
      <c r="AF152" s="96"/>
      <c r="AG152" s="24"/>
      <c r="AH152" s="24"/>
      <c r="AI152" s="120"/>
      <c r="AJ152" s="86"/>
      <c r="AK152" s="86"/>
      <c r="AL152" s="86"/>
      <c r="AM152" s="86"/>
      <c r="AN152" s="86"/>
    </row>
    <row r="153" spans="1:40" ht="15.75" customHeight="1" thickBot="1" x14ac:dyDescent="0.3">
      <c r="A153" s="103" t="s">
        <v>70</v>
      </c>
      <c r="B153" s="100">
        <v>1</v>
      </c>
      <c r="C153" s="100">
        <v>1</v>
      </c>
      <c r="D153" s="108">
        <v>1</v>
      </c>
      <c r="E153" s="100">
        <v>1</v>
      </c>
      <c r="F153" s="100">
        <v>1</v>
      </c>
      <c r="G153" s="100">
        <v>1</v>
      </c>
      <c r="H153" s="100">
        <v>1</v>
      </c>
      <c r="I153" s="100">
        <v>1</v>
      </c>
      <c r="J153" s="100">
        <v>1</v>
      </c>
      <c r="K153" s="98">
        <v>1</v>
      </c>
      <c r="L153" s="100">
        <v>1</v>
      </c>
      <c r="M153" s="100">
        <v>1</v>
      </c>
      <c r="N153" s="100">
        <v>1</v>
      </c>
      <c r="O153" s="100">
        <v>1</v>
      </c>
      <c r="P153" s="100">
        <v>1</v>
      </c>
      <c r="Q153" s="100">
        <v>1</v>
      </c>
      <c r="R153" s="100">
        <v>1</v>
      </c>
      <c r="S153" s="100">
        <v>1</v>
      </c>
      <c r="T153" s="100">
        <v>1</v>
      </c>
      <c r="U153" s="100">
        <v>1</v>
      </c>
      <c r="V153" s="100">
        <v>1</v>
      </c>
      <c r="W153" s="100">
        <v>1</v>
      </c>
      <c r="X153" s="98">
        <v>1</v>
      </c>
      <c r="AA153" s="86"/>
      <c r="AB153" s="86"/>
      <c r="AC153" s="86"/>
      <c r="AD153" s="86"/>
      <c r="AE153" s="86"/>
      <c r="AF153" s="86"/>
      <c r="AG153" s="86"/>
      <c r="AH153" s="86"/>
      <c r="AI153" s="96"/>
      <c r="AJ153" s="86"/>
      <c r="AK153" s="86"/>
      <c r="AL153" s="86"/>
      <c r="AM153" s="86"/>
      <c r="AN153" s="86"/>
    </row>
    <row r="154" spans="1:40" ht="37.5" customHeight="1" thickBot="1" x14ac:dyDescent="0.35">
      <c r="A154" s="104" t="s">
        <v>95</v>
      </c>
      <c r="B154" s="106">
        <f>SUM(B152:AF152)</f>
        <v>1890000</v>
      </c>
      <c r="C154" s="85"/>
      <c r="D154" s="87"/>
      <c r="E154" s="87"/>
      <c r="F154" s="86"/>
      <c r="G154" s="86"/>
      <c r="H154" s="86"/>
      <c r="I154" s="86"/>
      <c r="J154" s="86"/>
      <c r="K154" s="86"/>
      <c r="L154" s="86"/>
      <c r="M154" s="86"/>
      <c r="N154" s="86"/>
      <c r="O154" s="86"/>
      <c r="P154" s="86"/>
      <c r="Q154" s="86"/>
      <c r="R154" s="86"/>
      <c r="S154" s="86"/>
      <c r="T154" s="86"/>
      <c r="U154" s="86"/>
      <c r="V154" s="86"/>
      <c r="W154" s="86"/>
      <c r="X154" s="86"/>
      <c r="Y154" s="86"/>
      <c r="Z154" s="86"/>
      <c r="AA154" s="24"/>
      <c r="AB154" s="24"/>
      <c r="AC154" s="24"/>
      <c r="AD154" s="24"/>
      <c r="AE154" s="24"/>
      <c r="AF154" s="24"/>
      <c r="AG154" s="24"/>
      <c r="AH154" s="24"/>
      <c r="AI154" s="86"/>
      <c r="AJ154" s="86"/>
      <c r="AK154" s="86"/>
      <c r="AL154" s="86"/>
      <c r="AM154" s="86"/>
      <c r="AN154" s="86"/>
    </row>
    <row r="155" spans="1:40" ht="30" customHeight="1" thickBot="1" x14ac:dyDescent="0.3">
      <c r="A155" s="105" t="s">
        <v>94</v>
      </c>
      <c r="B155" s="106">
        <f>B154*12</f>
        <v>22680000</v>
      </c>
      <c r="C155" s="85"/>
      <c r="D155" s="87"/>
      <c r="E155" s="87"/>
      <c r="F155" s="86"/>
      <c r="G155" s="86"/>
      <c r="H155" s="86"/>
      <c r="I155" s="86"/>
      <c r="J155" s="86"/>
      <c r="K155" s="86"/>
      <c r="L155" s="86"/>
      <c r="M155" s="86"/>
      <c r="N155" s="86"/>
      <c r="O155" s="86"/>
      <c r="P155" s="86"/>
      <c r="Q155" s="86"/>
      <c r="R155" s="86"/>
      <c r="S155" s="86"/>
      <c r="T155" s="86"/>
      <c r="U155" s="86"/>
      <c r="V155" s="86"/>
      <c r="W155" s="86"/>
      <c r="X155" s="86"/>
      <c r="Y155" s="86"/>
      <c r="Z155" s="86"/>
      <c r="AA155" s="86"/>
      <c r="AB155" s="86"/>
      <c r="AC155" s="86"/>
      <c r="AD155" s="86"/>
      <c r="AE155" s="86"/>
      <c r="AF155" s="86"/>
      <c r="AG155" s="86"/>
      <c r="AH155" s="86"/>
      <c r="AI155" s="86"/>
      <c r="AJ155" s="86"/>
      <c r="AK155" s="86"/>
      <c r="AL155" s="86"/>
      <c r="AM155" s="86"/>
      <c r="AN155" s="86"/>
    </row>
  </sheetData>
  <mergeCells count="155">
    <mergeCell ref="Z104:AB106"/>
    <mergeCell ref="C107:AO108"/>
    <mergeCell ref="F6:I7"/>
    <mergeCell ref="F5:I5"/>
    <mergeCell ref="A148:X148"/>
    <mergeCell ref="B149:B150"/>
    <mergeCell ref="C149:C150"/>
    <mergeCell ref="D149:D150"/>
    <mergeCell ref="E149:E150"/>
    <mergeCell ref="F149:F150"/>
    <mergeCell ref="G149:G150"/>
    <mergeCell ref="H149:H150"/>
    <mergeCell ref="I149:I150"/>
    <mergeCell ref="J149:J150"/>
    <mergeCell ref="K149:K150"/>
    <mergeCell ref="L149:L150"/>
    <mergeCell ref="M149:M150"/>
    <mergeCell ref="N149:N150"/>
    <mergeCell ref="O149:O150"/>
    <mergeCell ref="P149:P150"/>
    <mergeCell ref="T149:T150"/>
    <mergeCell ref="U149:U150"/>
    <mergeCell ref="V149:V150"/>
    <mergeCell ref="W149:W150"/>
    <mergeCell ref="X149:X150"/>
    <mergeCell ref="Q149:Q150"/>
    <mergeCell ref="R149:R150"/>
    <mergeCell ref="S149:S150"/>
    <mergeCell ref="A119:B119"/>
    <mergeCell ref="AF113:AH113"/>
    <mergeCell ref="AI113:AK113"/>
    <mergeCell ref="AL113:AN113"/>
    <mergeCell ref="C114:C115"/>
    <mergeCell ref="D114:D115"/>
    <mergeCell ref="E114:G114"/>
    <mergeCell ref="H114:J114"/>
    <mergeCell ref="K114:M114"/>
    <mergeCell ref="N114:P114"/>
    <mergeCell ref="Q114:S114"/>
    <mergeCell ref="T114:V114"/>
    <mergeCell ref="W114:Y114"/>
    <mergeCell ref="Z114:AB114"/>
    <mergeCell ref="AC114:AE114"/>
    <mergeCell ref="AF114:AH114"/>
    <mergeCell ref="AI114:AK114"/>
    <mergeCell ref="A112:AN112"/>
    <mergeCell ref="A113:A115"/>
    <mergeCell ref="B113:B115"/>
    <mergeCell ref="C113:D113"/>
    <mergeCell ref="E113:G113"/>
    <mergeCell ref="H113:J113"/>
    <mergeCell ref="K113:M113"/>
    <mergeCell ref="N113:P113"/>
    <mergeCell ref="Q113:S113"/>
    <mergeCell ref="T113:V113"/>
    <mergeCell ref="W113:Y113"/>
    <mergeCell ref="Z113:AB113"/>
    <mergeCell ref="AC113:AE113"/>
    <mergeCell ref="AL114:AN114"/>
    <mergeCell ref="A101:X101"/>
    <mergeCell ref="B102:B103"/>
    <mergeCell ref="C102:C103"/>
    <mergeCell ref="D102:D103"/>
    <mergeCell ref="E102:E103"/>
    <mergeCell ref="F102:F103"/>
    <mergeCell ref="G102:G103"/>
    <mergeCell ref="H102:H103"/>
    <mergeCell ref="I102:I103"/>
    <mergeCell ref="J102:J103"/>
    <mergeCell ref="K102:K103"/>
    <mergeCell ref="L102:L103"/>
    <mergeCell ref="M102:M103"/>
    <mergeCell ref="N102:N103"/>
    <mergeCell ref="V102:V103"/>
    <mergeCell ref="W102:W103"/>
    <mergeCell ref="X102:X103"/>
    <mergeCell ref="AI17:AK17"/>
    <mergeCell ref="AF17:AH17"/>
    <mergeCell ref="AC17:AE17"/>
    <mergeCell ref="Z17:AB17"/>
    <mergeCell ref="W17:Y17"/>
    <mergeCell ref="B5:D5"/>
    <mergeCell ref="A15:AN15"/>
    <mergeCell ref="A16:A18"/>
    <mergeCell ref="B16:B18"/>
    <mergeCell ref="C16:D16"/>
    <mergeCell ref="H16:J16"/>
    <mergeCell ref="E16:G16"/>
    <mergeCell ref="E17:G17"/>
    <mergeCell ref="K16:M16"/>
    <mergeCell ref="K17:M17"/>
    <mergeCell ref="AL16:AN16"/>
    <mergeCell ref="AL17:AN17"/>
    <mergeCell ref="AI16:AK16"/>
    <mergeCell ref="AF16:AH16"/>
    <mergeCell ref="H17:J17"/>
    <mergeCell ref="W16:Y16"/>
    <mergeCell ref="T16:V16"/>
    <mergeCell ref="Q16:S16"/>
    <mergeCell ref="N16:P16"/>
    <mergeCell ref="AC16:AE16"/>
    <mergeCell ref="Z16:AB16"/>
    <mergeCell ref="A52:X52"/>
    <mergeCell ref="V53:V54"/>
    <mergeCell ref="H53:H54"/>
    <mergeCell ref="T17:V17"/>
    <mergeCell ref="Q17:S17"/>
    <mergeCell ref="N17:P17"/>
    <mergeCell ref="A22:B22"/>
    <mergeCell ref="C17:C18"/>
    <mergeCell ref="D17:D18"/>
    <mergeCell ref="W53:W54"/>
    <mergeCell ref="X53:X54"/>
    <mergeCell ref="B53:B54"/>
    <mergeCell ref="G53:G54"/>
    <mergeCell ref="J53:J54"/>
    <mergeCell ref="E53:E54"/>
    <mergeCell ref="D53:D54"/>
    <mergeCell ref="F53:F54"/>
    <mergeCell ref="N53:N54"/>
    <mergeCell ref="M53:M54"/>
    <mergeCell ref="C53:C54"/>
    <mergeCell ref="C65:D65"/>
    <mergeCell ref="E65:G65"/>
    <mergeCell ref="H65:J65"/>
    <mergeCell ref="T65:V65"/>
    <mergeCell ref="W65:Y65"/>
    <mergeCell ref="Z65:AB65"/>
    <mergeCell ref="AC65:AE65"/>
    <mergeCell ref="AF65:AH65"/>
    <mergeCell ref="AI65:AK65"/>
    <mergeCell ref="C58:AO59"/>
    <mergeCell ref="Z55:AB57"/>
    <mergeCell ref="A71:B71"/>
    <mergeCell ref="AL65:AN65"/>
    <mergeCell ref="C66:C67"/>
    <mergeCell ref="D66:D67"/>
    <mergeCell ref="E66:G66"/>
    <mergeCell ref="H66:J66"/>
    <mergeCell ref="K66:M66"/>
    <mergeCell ref="N66:P66"/>
    <mergeCell ref="Q66:S66"/>
    <mergeCell ref="T66:V66"/>
    <mergeCell ref="W66:Y66"/>
    <mergeCell ref="Z66:AB66"/>
    <mergeCell ref="AC66:AE66"/>
    <mergeCell ref="AF66:AH66"/>
    <mergeCell ref="AI66:AK66"/>
    <mergeCell ref="AL66:AN66"/>
    <mergeCell ref="K65:M65"/>
    <mergeCell ref="N65:P65"/>
    <mergeCell ref="Q65:S65"/>
    <mergeCell ref="A64:AN64"/>
    <mergeCell ref="A65:A67"/>
    <mergeCell ref="B65:B67"/>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0"/>
  <sheetViews>
    <sheetView zoomScale="60" zoomScaleNormal="60" workbookViewId="0">
      <pane ySplit="1" topLeftCell="A11" activePane="bottomLeft" state="frozen"/>
      <selection pane="bottomLeft" activeCell="C19" sqref="C19"/>
    </sheetView>
  </sheetViews>
  <sheetFormatPr baseColWidth="10" defaultColWidth="11.42578125" defaultRowHeight="15" x14ac:dyDescent="0.25"/>
  <cols>
    <col min="1" max="1" width="11.42578125" style="1"/>
    <col min="2" max="2" width="29.42578125" style="1" customWidth="1"/>
    <col min="3" max="3" width="22.85546875" style="1" bestFit="1" customWidth="1"/>
    <col min="4" max="4" width="27.7109375" style="1" customWidth="1"/>
    <col min="5" max="5" width="23.140625" style="1" bestFit="1" customWidth="1"/>
    <col min="6" max="7" width="11.42578125" style="1"/>
    <col min="8" max="8" width="15.5703125" style="1" customWidth="1"/>
    <col min="9" max="16384" width="11.42578125" style="1"/>
  </cols>
  <sheetData>
    <row r="1" spans="1:24" s="46" customFormat="1" ht="58.5" customHeight="1" x14ac:dyDescent="0.25">
      <c r="A1" s="191"/>
      <c r="B1" s="191"/>
      <c r="C1" s="191"/>
      <c r="D1" s="191"/>
      <c r="E1" s="192" t="s">
        <v>3</v>
      </c>
      <c r="F1" s="191"/>
      <c r="G1" s="193"/>
      <c r="H1" s="193"/>
      <c r="I1" s="191"/>
      <c r="J1" s="191"/>
      <c r="K1" s="191"/>
      <c r="L1" s="191"/>
      <c r="M1" s="191"/>
      <c r="N1" s="191"/>
      <c r="O1" s="191"/>
      <c r="P1" s="191"/>
      <c r="Q1" s="191"/>
      <c r="R1" s="191"/>
      <c r="S1" s="191"/>
      <c r="T1" s="191"/>
      <c r="U1" s="191"/>
      <c r="V1" s="191"/>
      <c r="W1" s="191"/>
      <c r="X1" s="191"/>
    </row>
    <row r="6" spans="1:24" ht="15.75" thickBot="1" x14ac:dyDescent="0.3"/>
    <row r="7" spans="1:24" ht="27" thickBot="1" x14ac:dyDescent="0.45">
      <c r="B7" s="397" t="s">
        <v>13</v>
      </c>
      <c r="C7" s="398"/>
      <c r="D7" s="400"/>
    </row>
    <row r="8" spans="1:24" x14ac:dyDescent="0.25">
      <c r="B8" s="168">
        <v>2019</v>
      </c>
      <c r="C8" s="168">
        <v>2020</v>
      </c>
      <c r="D8" s="168">
        <v>2021</v>
      </c>
    </row>
    <row r="9" spans="1:24" x14ac:dyDescent="0.25">
      <c r="B9" s="237">
        <f>Hipótesis!C24</f>
        <v>5.0000000000000001E-3</v>
      </c>
      <c r="C9" s="15">
        <f>Hipótesis!C25</f>
        <v>0.01</v>
      </c>
      <c r="D9" s="15">
        <f>Hipótesis!C26</f>
        <v>0.02</v>
      </c>
    </row>
    <row r="10" spans="1:24" x14ac:dyDescent="0.25">
      <c r="B10" s="12">
        <f>Hipótesis!D24</f>
        <v>11347620</v>
      </c>
      <c r="C10" s="12">
        <f>Hipótesis!D25</f>
        <v>22695240</v>
      </c>
      <c r="D10" s="12">
        <f>Hipótesis!D26</f>
        <v>45390480</v>
      </c>
    </row>
    <row r="14" spans="1:24" ht="15.75" thickBot="1" x14ac:dyDescent="0.3"/>
    <row r="15" spans="1:24" ht="27" thickBot="1" x14ac:dyDescent="0.45">
      <c r="B15" s="436" t="s">
        <v>36</v>
      </c>
      <c r="C15" s="437"/>
      <c r="D15" s="437"/>
      <c r="E15" s="438"/>
    </row>
    <row r="16" spans="1:24" ht="16.5" thickBot="1" x14ac:dyDescent="0.3">
      <c r="B16" s="162" t="s">
        <v>11</v>
      </c>
      <c r="C16" s="163" t="s">
        <v>33</v>
      </c>
      <c r="D16" s="163" t="s">
        <v>34</v>
      </c>
      <c r="E16" s="164" t="s">
        <v>96</v>
      </c>
    </row>
    <row r="17" spans="2:5" ht="16.5" thickBot="1" x14ac:dyDescent="0.3">
      <c r="B17" s="30" t="s">
        <v>65</v>
      </c>
      <c r="C17" s="31">
        <f>'Proy. ventas'!D19</f>
        <v>2564900</v>
      </c>
      <c r="D17" s="31">
        <f>'Proy. ventas'!D68</f>
        <v>5385900</v>
      </c>
      <c r="E17" s="32">
        <f>'Proy. ventas'!D116</f>
        <v>12199200</v>
      </c>
    </row>
    <row r="18" spans="2:5" ht="16.5" thickBot="1" x14ac:dyDescent="0.3">
      <c r="B18" s="159" t="s">
        <v>63</v>
      </c>
      <c r="C18" s="160">
        <f>'Proy. ventas'!D20</f>
        <v>4692500</v>
      </c>
      <c r="D18" s="160">
        <f>'Proy. ventas'!D69</f>
        <v>8855000</v>
      </c>
      <c r="E18" s="161">
        <f>'Proy. ventas'!D117</f>
        <v>18967500</v>
      </c>
    </row>
    <row r="19" spans="2:5" ht="15.75" x14ac:dyDescent="0.25">
      <c r="B19" s="33" t="s">
        <v>64</v>
      </c>
      <c r="C19" s="34">
        <f>'Proy. ventas'!D21</f>
        <v>4176000</v>
      </c>
      <c r="D19" s="34">
        <f>'Proy. ventas'!D70</f>
        <v>8496000</v>
      </c>
      <c r="E19" s="35">
        <f>'Proy. ventas'!D118</f>
        <v>14300000</v>
      </c>
    </row>
    <row r="20" spans="2:5" ht="15.75" thickBot="1" x14ac:dyDescent="0.3">
      <c r="B20" s="165" t="s">
        <v>35</v>
      </c>
      <c r="C20" s="166">
        <f>SUM(C17:C19)</f>
        <v>11433400</v>
      </c>
      <c r="D20" s="166">
        <f>SUM(D17:D19)</f>
        <v>22736900</v>
      </c>
      <c r="E20" s="167">
        <f>SUM(E17:E19)</f>
        <v>45466700</v>
      </c>
    </row>
  </sheetData>
  <mergeCells count="2">
    <mergeCell ref="B7:D7"/>
    <mergeCell ref="B15:E15"/>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0"/>
  <sheetViews>
    <sheetView topLeftCell="F1" zoomScale="80" zoomScaleNormal="80" workbookViewId="0">
      <pane ySplit="1" topLeftCell="A40" activePane="bottomLeft" state="frozen"/>
      <selection pane="bottomLeft" activeCell="N56" sqref="N56"/>
    </sheetView>
  </sheetViews>
  <sheetFormatPr baseColWidth="10" defaultColWidth="11.42578125" defaultRowHeight="15" x14ac:dyDescent="0.25"/>
  <cols>
    <col min="1" max="1" width="18.42578125" style="1" customWidth="1"/>
    <col min="2" max="2" width="37.42578125" style="1" customWidth="1"/>
    <col min="3" max="3" width="27" style="1" customWidth="1"/>
    <col min="4" max="5" width="25" style="1" bestFit="1" customWidth="1"/>
    <col min="6" max="6" width="25.5703125" style="1" customWidth="1"/>
    <col min="7" max="9" width="25" style="1" bestFit="1" customWidth="1"/>
    <col min="10" max="10" width="22.7109375" style="1" customWidth="1"/>
    <col min="11" max="13" width="25" style="1" bestFit="1" customWidth="1"/>
    <col min="14" max="14" width="28.140625" style="1" bestFit="1" customWidth="1"/>
    <col min="15" max="15" width="18.85546875" style="1" bestFit="1" customWidth="1"/>
    <col min="16" max="16" width="21.7109375" style="1" bestFit="1" customWidth="1"/>
    <col min="17" max="17" width="105.28515625" style="1" customWidth="1"/>
    <col min="18" max="16384" width="11.42578125" style="1"/>
  </cols>
  <sheetData>
    <row r="1" spans="1:17" s="46" customFormat="1" ht="58.5" customHeight="1" x14ac:dyDescent="0.25">
      <c r="A1" s="191"/>
      <c r="B1" s="191"/>
      <c r="C1" s="191"/>
      <c r="D1" s="191"/>
      <c r="E1" s="191"/>
      <c r="F1" s="192" t="s">
        <v>4</v>
      </c>
      <c r="G1" s="193"/>
      <c r="H1" s="193"/>
      <c r="I1" s="191"/>
      <c r="J1" s="191"/>
      <c r="K1" s="191"/>
      <c r="L1" s="191"/>
      <c r="M1" s="191"/>
      <c r="N1" s="191"/>
      <c r="O1" s="191"/>
      <c r="P1" s="191"/>
      <c r="Q1" s="191"/>
    </row>
    <row r="2" spans="1:17" ht="15.75" thickBot="1" x14ac:dyDescent="0.3"/>
    <row r="3" spans="1:17" ht="27" thickBot="1" x14ac:dyDescent="0.45">
      <c r="C3" s="397" t="s">
        <v>13</v>
      </c>
      <c r="D3" s="398"/>
      <c r="E3" s="400"/>
      <c r="G3" s="397" t="s">
        <v>50</v>
      </c>
      <c r="H3" s="398"/>
      <c r="I3" s="400"/>
    </row>
    <row r="4" spans="1:17" x14ac:dyDescent="0.25">
      <c r="C4" s="204">
        <v>2020</v>
      </c>
      <c r="D4" s="168">
        <v>2021</v>
      </c>
      <c r="E4" s="205">
        <v>2022</v>
      </c>
      <c r="G4" s="204">
        <v>2020</v>
      </c>
      <c r="H4" s="168">
        <v>2021</v>
      </c>
      <c r="I4" s="205">
        <v>2022</v>
      </c>
    </row>
    <row r="5" spans="1:17" ht="15.75" thickBot="1" x14ac:dyDescent="0.3">
      <c r="C5" s="236">
        <f>Hipótesis!C24</f>
        <v>5.0000000000000001E-3</v>
      </c>
      <c r="D5" s="15">
        <f>Hipótesis!C25</f>
        <v>0.01</v>
      </c>
      <c r="E5" s="19">
        <f>Hipótesis!C26</f>
        <v>0.02</v>
      </c>
      <c r="G5" s="20">
        <f>N29</f>
        <v>5146620.6749999998</v>
      </c>
      <c r="H5" s="21">
        <f>N42</f>
        <v>5661282.7425000006</v>
      </c>
      <c r="I5" s="22">
        <f>N56</f>
        <v>6241564.2236062502</v>
      </c>
    </row>
    <row r="6" spans="1:17" ht="15.75" thickBot="1" x14ac:dyDescent="0.3">
      <c r="C6" s="20">
        <f>Hipótesis!D24</f>
        <v>11347620</v>
      </c>
      <c r="D6" s="21">
        <f>Hipótesis!D25</f>
        <v>22695240</v>
      </c>
      <c r="E6" s="22">
        <f>Hipótesis!D26</f>
        <v>45390480</v>
      </c>
      <c r="G6" s="44"/>
      <c r="H6" s="44"/>
      <c r="I6" s="44"/>
    </row>
    <row r="9" spans="1:17" x14ac:dyDescent="0.25">
      <c r="A9" s="43"/>
      <c r="B9" s="43"/>
      <c r="C9" s="43"/>
      <c r="D9" s="43"/>
      <c r="E9" s="43"/>
      <c r="F9" s="43"/>
      <c r="G9" s="43"/>
      <c r="H9" s="43"/>
      <c r="I9" s="43"/>
      <c r="J9" s="43"/>
      <c r="K9" s="43"/>
      <c r="L9" s="43"/>
      <c r="M9" s="43"/>
      <c r="N9" s="43"/>
    </row>
    <row r="10" spans="1:17" x14ac:dyDescent="0.25">
      <c r="A10" s="43"/>
      <c r="B10" s="43"/>
      <c r="C10" s="43"/>
      <c r="D10" s="43"/>
      <c r="E10" s="43"/>
      <c r="F10" s="43"/>
      <c r="G10" s="43"/>
      <c r="H10" s="43"/>
      <c r="I10" s="43"/>
      <c r="J10" s="43"/>
      <c r="K10" s="43"/>
      <c r="L10" s="43"/>
      <c r="M10" s="43"/>
      <c r="N10" s="43"/>
    </row>
    <row r="11" spans="1:17" x14ac:dyDescent="0.25">
      <c r="A11"/>
      <c r="B11"/>
      <c r="C11"/>
      <c r="D11"/>
      <c r="E11"/>
      <c r="F11"/>
      <c r="G11"/>
      <c r="H11"/>
      <c r="I11"/>
      <c r="J11"/>
      <c r="K11"/>
      <c r="L11"/>
      <c r="M11"/>
      <c r="N11"/>
      <c r="O11"/>
    </row>
    <row r="12" spans="1:17" x14ac:dyDescent="0.25">
      <c r="A12"/>
      <c r="B12"/>
      <c r="C12"/>
      <c r="D12"/>
      <c r="E12"/>
      <c r="F12"/>
      <c r="G12"/>
      <c r="H12"/>
      <c r="I12"/>
      <c r="J12"/>
      <c r="K12"/>
      <c r="L12"/>
      <c r="M12"/>
      <c r="N12"/>
      <c r="O12"/>
    </row>
    <row r="13" spans="1:17" ht="26.25" x14ac:dyDescent="0.4">
      <c r="A13" s="442" t="s">
        <v>100</v>
      </c>
      <c r="B13" s="443"/>
      <c r="C13" s="443"/>
      <c r="D13" s="443"/>
      <c r="E13" s="443"/>
      <c r="F13" s="443"/>
      <c r="G13" s="443"/>
      <c r="H13" s="443"/>
      <c r="I13" s="443"/>
      <c r="J13" s="443"/>
      <c r="K13" s="444"/>
      <c r="L13" s="206"/>
      <c r="M13" s="206"/>
      <c r="N13" s="206"/>
      <c r="O13"/>
    </row>
    <row r="14" spans="1:17" ht="26.25" x14ac:dyDescent="0.4">
      <c r="A14" s="207" t="s">
        <v>48</v>
      </c>
      <c r="B14" s="445" t="s">
        <v>108</v>
      </c>
      <c r="C14" s="446"/>
      <c r="D14" s="446"/>
      <c r="E14" s="446"/>
      <c r="F14" s="446"/>
      <c r="G14" s="446"/>
      <c r="H14" s="446"/>
      <c r="I14" s="446"/>
      <c r="J14" s="446"/>
      <c r="K14" s="446"/>
      <c r="L14" s="206"/>
      <c r="M14" s="206"/>
      <c r="N14" s="206"/>
      <c r="O14"/>
    </row>
    <row r="15" spans="1:17" ht="26.25" x14ac:dyDescent="0.4">
      <c r="A15" s="207" t="s">
        <v>101</v>
      </c>
      <c r="B15" s="447" t="s">
        <v>102</v>
      </c>
      <c r="C15" s="448"/>
      <c r="D15" s="448"/>
      <c r="E15" s="448"/>
      <c r="F15" s="448"/>
      <c r="G15" s="448"/>
      <c r="H15" s="448"/>
      <c r="I15" s="448"/>
      <c r="J15" s="448"/>
      <c r="K15" s="449"/>
      <c r="L15" s="206"/>
      <c r="M15" s="206"/>
      <c r="N15" s="206"/>
      <c r="O15"/>
    </row>
    <row r="16" spans="1:17" ht="26.25" x14ac:dyDescent="0.4">
      <c r="A16" s="207" t="s">
        <v>49</v>
      </c>
      <c r="B16" s="445" t="s">
        <v>107</v>
      </c>
      <c r="C16" s="446"/>
      <c r="D16" s="446"/>
      <c r="E16" s="446"/>
      <c r="F16" s="446"/>
      <c r="G16" s="446"/>
      <c r="H16" s="446"/>
      <c r="I16" s="446"/>
      <c r="J16" s="446"/>
      <c r="K16" s="446"/>
      <c r="L16" s="206"/>
      <c r="M16" s="206"/>
      <c r="N16" s="206"/>
      <c r="O16"/>
    </row>
    <row r="17" spans="1:15" ht="26.25" x14ac:dyDescent="0.4">
      <c r="A17" s="207" t="s">
        <v>103</v>
      </c>
      <c r="B17" s="450" t="s">
        <v>109</v>
      </c>
      <c r="C17" s="448"/>
      <c r="D17" s="448"/>
      <c r="E17" s="448"/>
      <c r="F17" s="448"/>
      <c r="G17" s="448"/>
      <c r="H17" s="448"/>
      <c r="I17" s="448"/>
      <c r="J17" s="448"/>
      <c r="K17" s="449"/>
      <c r="L17" s="206"/>
      <c r="M17" s="206"/>
      <c r="N17" s="206"/>
      <c r="O17"/>
    </row>
    <row r="18" spans="1:15" ht="26.25" x14ac:dyDescent="0.4">
      <c r="A18" s="206"/>
      <c r="B18" s="206"/>
      <c r="C18" s="206"/>
      <c r="D18" s="206"/>
      <c r="E18" s="206"/>
      <c r="F18" s="206"/>
      <c r="G18" s="206"/>
      <c r="H18" s="206"/>
      <c r="I18" s="206"/>
      <c r="J18" s="206"/>
      <c r="K18" s="206"/>
      <c r="L18" s="206"/>
      <c r="M18" s="206"/>
      <c r="N18" s="206"/>
      <c r="O18"/>
    </row>
    <row r="19" spans="1:15" ht="26.25" x14ac:dyDescent="0.4">
      <c r="A19" s="206"/>
      <c r="B19" s="206"/>
      <c r="C19" s="206"/>
      <c r="D19" s="206"/>
      <c r="E19" s="206"/>
      <c r="F19" s="206"/>
      <c r="G19" s="206"/>
      <c r="H19" s="206"/>
      <c r="I19" s="206"/>
      <c r="J19" s="206"/>
      <c r="K19" s="206"/>
      <c r="L19" s="206"/>
      <c r="M19" s="206"/>
      <c r="N19" s="206"/>
      <c r="O19"/>
    </row>
    <row r="20" spans="1:15" ht="26.25" x14ac:dyDescent="0.4">
      <c r="A20" s="206"/>
      <c r="B20" s="206"/>
      <c r="C20" s="206"/>
      <c r="D20" s="206"/>
      <c r="E20" s="206"/>
      <c r="F20" s="206"/>
      <c r="G20" s="206"/>
      <c r="H20" s="206"/>
      <c r="I20" s="206"/>
      <c r="J20" s="206"/>
      <c r="K20" s="206"/>
      <c r="L20" s="206"/>
      <c r="M20" s="206"/>
      <c r="N20" s="206"/>
      <c r="O20"/>
    </row>
    <row r="21" spans="1:15" ht="27" thickBot="1" x14ac:dyDescent="0.3">
      <c r="A21" s="439" t="s">
        <v>52</v>
      </c>
      <c r="B21" s="440"/>
      <c r="C21" s="440"/>
      <c r="D21" s="440"/>
      <c r="E21" s="440"/>
      <c r="F21" s="440"/>
      <c r="G21" s="440"/>
      <c r="H21" s="440"/>
      <c r="I21" s="440"/>
      <c r="J21" s="440"/>
      <c r="K21" s="440"/>
      <c r="L21" s="440"/>
      <c r="M21" s="440"/>
      <c r="N21" s="441"/>
      <c r="O21"/>
    </row>
    <row r="22" spans="1:15" ht="15.75" x14ac:dyDescent="0.25">
      <c r="A22" s="208" t="s">
        <v>40</v>
      </c>
      <c r="B22" s="220" t="s">
        <v>18</v>
      </c>
      <c r="C22" s="221" t="s">
        <v>19</v>
      </c>
      <c r="D22" s="221" t="s">
        <v>20</v>
      </c>
      <c r="E22" s="221" t="s">
        <v>21</v>
      </c>
      <c r="F22" s="221" t="s">
        <v>22</v>
      </c>
      <c r="G22" s="221" t="s">
        <v>23</v>
      </c>
      <c r="H22" s="221" t="s">
        <v>24</v>
      </c>
      <c r="I22" s="221" t="s">
        <v>25</v>
      </c>
      <c r="J22" s="221" t="s">
        <v>26</v>
      </c>
      <c r="K22" s="221" t="s">
        <v>27</v>
      </c>
      <c r="L22" s="221" t="s">
        <v>28</v>
      </c>
      <c r="M22" s="221" t="s">
        <v>29</v>
      </c>
      <c r="N22" s="222" t="s">
        <v>7</v>
      </c>
      <c r="O22"/>
    </row>
    <row r="23" spans="1:15" ht="15.75" x14ac:dyDescent="0.25">
      <c r="A23" s="208" t="s">
        <v>48</v>
      </c>
      <c r="B23" s="209">
        <v>377280.3</v>
      </c>
      <c r="C23" s="209">
        <v>377280.3</v>
      </c>
      <c r="D23" s="209">
        <v>377280.3</v>
      </c>
      <c r="E23" s="209">
        <v>377280.3</v>
      </c>
      <c r="F23" s="209">
        <v>377280.3</v>
      </c>
      <c r="G23" s="209">
        <v>377280.3</v>
      </c>
      <c r="H23" s="209">
        <v>377280.3</v>
      </c>
      <c r="I23" s="210">
        <f>B23*1.05</f>
        <v>396144.315</v>
      </c>
      <c r="J23" s="210">
        <f>C23*1.05</f>
        <v>396144.315</v>
      </c>
      <c r="K23" s="210">
        <f>D23*1.05</f>
        <v>396144.315</v>
      </c>
      <c r="L23" s="210">
        <f>E23*1.05</f>
        <v>396144.315</v>
      </c>
      <c r="M23" s="210">
        <f>F23*1.05</f>
        <v>396144.315</v>
      </c>
      <c r="N23" s="211"/>
      <c r="O23"/>
    </row>
    <row r="24" spans="1:15" ht="15.75" x14ac:dyDescent="0.25">
      <c r="A24" s="208" t="s">
        <v>104</v>
      </c>
      <c r="B24" s="209">
        <v>20000</v>
      </c>
      <c r="C24" s="209">
        <v>20000</v>
      </c>
      <c r="D24" s="209">
        <v>20000</v>
      </c>
      <c r="E24" s="209">
        <v>20000</v>
      </c>
      <c r="F24" s="209">
        <v>20000</v>
      </c>
      <c r="G24" s="209">
        <v>20000</v>
      </c>
      <c r="H24" s="209">
        <v>20000</v>
      </c>
      <c r="I24" s="210">
        <f t="shared" ref="I24:M28" si="0">B24*1.05</f>
        <v>21000</v>
      </c>
      <c r="J24" s="210">
        <f t="shared" si="0"/>
        <v>21000</v>
      </c>
      <c r="K24" s="210">
        <f t="shared" si="0"/>
        <v>21000</v>
      </c>
      <c r="L24" s="210">
        <f t="shared" si="0"/>
        <v>21000</v>
      </c>
      <c r="M24" s="210">
        <f t="shared" si="0"/>
        <v>21000</v>
      </c>
      <c r="N24" s="212"/>
      <c r="O24"/>
    </row>
    <row r="25" spans="1:15" ht="15.75" x14ac:dyDescent="0.25">
      <c r="A25" s="208" t="s">
        <v>47</v>
      </c>
      <c r="B25" s="209">
        <v>15000</v>
      </c>
      <c r="C25" s="209">
        <v>15000</v>
      </c>
      <c r="D25" s="209">
        <v>15000</v>
      </c>
      <c r="E25" s="209">
        <v>15000</v>
      </c>
      <c r="F25" s="209">
        <v>15000</v>
      </c>
      <c r="G25" s="209">
        <v>15000</v>
      </c>
      <c r="H25" s="209">
        <v>15000</v>
      </c>
      <c r="I25" s="210">
        <f t="shared" si="0"/>
        <v>15750</v>
      </c>
      <c r="J25" s="210">
        <f t="shared" si="0"/>
        <v>15750</v>
      </c>
      <c r="K25" s="210">
        <f t="shared" si="0"/>
        <v>15750</v>
      </c>
      <c r="L25" s="210">
        <f t="shared" si="0"/>
        <v>15750</v>
      </c>
      <c r="M25" s="210">
        <f t="shared" si="0"/>
        <v>15750</v>
      </c>
      <c r="N25" s="212"/>
      <c r="O25"/>
    </row>
    <row r="26" spans="1:15" ht="15.75" x14ac:dyDescent="0.25">
      <c r="A26" s="208" t="s">
        <v>103</v>
      </c>
      <c r="B26" s="209">
        <v>1400</v>
      </c>
      <c r="C26" s="209">
        <v>1400</v>
      </c>
      <c r="D26" s="209">
        <v>1400</v>
      </c>
      <c r="E26" s="209">
        <v>1400</v>
      </c>
      <c r="F26" s="209">
        <v>1400</v>
      </c>
      <c r="G26" s="209">
        <v>1400</v>
      </c>
      <c r="H26" s="209">
        <v>1400</v>
      </c>
      <c r="I26" s="210">
        <f t="shared" si="0"/>
        <v>1470</v>
      </c>
      <c r="J26" s="210">
        <f t="shared" si="0"/>
        <v>1470</v>
      </c>
      <c r="K26" s="210">
        <f t="shared" si="0"/>
        <v>1470</v>
      </c>
      <c r="L26" s="210">
        <f t="shared" si="0"/>
        <v>1470</v>
      </c>
      <c r="M26" s="210">
        <f t="shared" si="0"/>
        <v>1470</v>
      </c>
      <c r="N26" s="212"/>
      <c r="O26"/>
    </row>
    <row r="27" spans="1:15" ht="15.75" x14ac:dyDescent="0.25">
      <c r="A27" s="208" t="s">
        <v>105</v>
      </c>
      <c r="B27" s="213">
        <v>0</v>
      </c>
      <c r="C27" s="213">
        <v>0</v>
      </c>
      <c r="D27" s="213">
        <v>0</v>
      </c>
      <c r="E27" s="213">
        <v>0</v>
      </c>
      <c r="F27" s="213">
        <v>0</v>
      </c>
      <c r="G27" s="213">
        <v>0</v>
      </c>
      <c r="H27" s="213">
        <v>0</v>
      </c>
      <c r="I27" s="210">
        <f t="shared" si="0"/>
        <v>0</v>
      </c>
      <c r="J27" s="210">
        <f t="shared" si="0"/>
        <v>0</v>
      </c>
      <c r="K27" s="210">
        <f t="shared" si="0"/>
        <v>0</v>
      </c>
      <c r="L27" s="210">
        <f t="shared" si="0"/>
        <v>0</v>
      </c>
      <c r="M27" s="210">
        <f t="shared" si="0"/>
        <v>0</v>
      </c>
      <c r="N27" s="212"/>
      <c r="O27"/>
    </row>
    <row r="28" spans="1:15" ht="15.75" x14ac:dyDescent="0.25">
      <c r="A28" s="208" t="s">
        <v>49</v>
      </c>
      <c r="B28" s="219">
        <v>6452</v>
      </c>
      <c r="C28" s="219">
        <v>6452</v>
      </c>
      <c r="D28" s="219">
        <v>6452</v>
      </c>
      <c r="E28" s="219">
        <v>6452</v>
      </c>
      <c r="F28" s="219">
        <v>6452</v>
      </c>
      <c r="G28" s="219">
        <v>6452</v>
      </c>
      <c r="H28" s="219">
        <v>6452</v>
      </c>
      <c r="I28" s="210">
        <f t="shared" si="0"/>
        <v>6774.6</v>
      </c>
      <c r="J28" s="210">
        <f t="shared" si="0"/>
        <v>6774.6</v>
      </c>
      <c r="K28" s="210">
        <f t="shared" si="0"/>
        <v>6774.6</v>
      </c>
      <c r="L28" s="210">
        <f t="shared" si="0"/>
        <v>6774.6</v>
      </c>
      <c r="M28" s="210">
        <f t="shared" si="0"/>
        <v>6774.6</v>
      </c>
      <c r="N28" s="214"/>
      <c r="O28"/>
    </row>
    <row r="29" spans="1:15" ht="15.75" x14ac:dyDescent="0.25">
      <c r="A29" s="224" t="s">
        <v>7</v>
      </c>
      <c r="B29" s="215">
        <f t="shared" ref="B29:M29" si="1">SUM(B23:B28)</f>
        <v>420132.3</v>
      </c>
      <c r="C29" s="215">
        <f t="shared" si="1"/>
        <v>420132.3</v>
      </c>
      <c r="D29" s="215">
        <f t="shared" si="1"/>
        <v>420132.3</v>
      </c>
      <c r="E29" s="215">
        <f t="shared" si="1"/>
        <v>420132.3</v>
      </c>
      <c r="F29" s="215">
        <f t="shared" si="1"/>
        <v>420132.3</v>
      </c>
      <c r="G29" s="215">
        <f t="shared" si="1"/>
        <v>420132.3</v>
      </c>
      <c r="H29" s="215">
        <f t="shared" si="1"/>
        <v>420132.3</v>
      </c>
      <c r="I29" s="215">
        <f t="shared" si="1"/>
        <v>441138.91499999998</v>
      </c>
      <c r="J29" s="215">
        <f t="shared" si="1"/>
        <v>441138.91499999998</v>
      </c>
      <c r="K29" s="215">
        <f t="shared" si="1"/>
        <v>441138.91499999998</v>
      </c>
      <c r="L29" s="215">
        <f t="shared" si="1"/>
        <v>441138.91499999998</v>
      </c>
      <c r="M29" s="215">
        <f t="shared" si="1"/>
        <v>441138.91499999998</v>
      </c>
      <c r="N29" s="225">
        <f>SUM(B29:M29)</f>
        <v>5146620.6749999998</v>
      </c>
      <c r="O29"/>
    </row>
    <row r="30" spans="1:15" ht="26.25" x14ac:dyDescent="0.4">
      <c r="A30" s="206"/>
      <c r="B30" s="206"/>
      <c r="C30" s="206"/>
      <c r="D30" s="206"/>
      <c r="E30" s="206"/>
      <c r="F30" s="206"/>
      <c r="G30" s="206"/>
      <c r="H30" s="206"/>
      <c r="I30" s="206"/>
      <c r="J30" s="206"/>
      <c r="K30" s="206"/>
      <c r="L30" s="206"/>
      <c r="M30" s="206"/>
      <c r="N30" s="206"/>
      <c r="O30"/>
    </row>
    <row r="31" spans="1:15" ht="26.25" x14ac:dyDescent="0.4">
      <c r="A31" s="206"/>
      <c r="B31" s="206"/>
      <c r="C31" s="206"/>
      <c r="D31" s="206"/>
      <c r="E31" s="206"/>
      <c r="F31" s="206"/>
      <c r="G31" s="206"/>
      <c r="H31" s="206"/>
      <c r="I31" s="206"/>
      <c r="J31" s="206"/>
      <c r="K31" s="206"/>
      <c r="L31" s="206"/>
      <c r="M31" s="206"/>
      <c r="N31" s="206"/>
      <c r="O31"/>
    </row>
    <row r="32" spans="1:15" ht="26.25" x14ac:dyDescent="0.4">
      <c r="A32" s="206"/>
      <c r="B32" s="206"/>
      <c r="C32" s="206"/>
      <c r="D32" s="206"/>
      <c r="E32" s="206"/>
      <c r="F32" s="206"/>
      <c r="G32" s="206"/>
      <c r="H32" s="206"/>
      <c r="I32" s="206"/>
      <c r="J32" s="206"/>
      <c r="K32" s="206"/>
      <c r="L32" s="206"/>
      <c r="M32" s="206"/>
      <c r="N32" s="206"/>
      <c r="O32"/>
    </row>
    <row r="33" spans="1:15" ht="26.25" x14ac:dyDescent="0.4">
      <c r="A33" s="206"/>
      <c r="B33" s="206"/>
      <c r="C33" s="206"/>
      <c r="D33" s="206"/>
      <c r="E33" s="206"/>
      <c r="F33" s="206"/>
      <c r="G33" s="206"/>
      <c r="H33" s="206"/>
      <c r="I33" s="206"/>
      <c r="J33" s="206"/>
      <c r="K33" s="206"/>
      <c r="L33" s="206"/>
      <c r="M33" s="206"/>
      <c r="N33" s="206"/>
      <c r="O33"/>
    </row>
    <row r="34" spans="1:15" ht="27" thickBot="1" x14ac:dyDescent="0.3">
      <c r="A34" s="439" t="s">
        <v>53</v>
      </c>
      <c r="B34" s="440"/>
      <c r="C34" s="440"/>
      <c r="D34" s="440"/>
      <c r="E34" s="440"/>
      <c r="F34" s="440"/>
      <c r="G34" s="440"/>
      <c r="H34" s="440"/>
      <c r="I34" s="440"/>
      <c r="J34" s="440"/>
      <c r="K34" s="440"/>
      <c r="L34" s="440"/>
      <c r="M34" s="440"/>
      <c r="N34" s="441"/>
      <c r="O34"/>
    </row>
    <row r="35" spans="1:15" ht="15.75" x14ac:dyDescent="0.25">
      <c r="A35" s="208" t="s">
        <v>40</v>
      </c>
      <c r="B35" s="220" t="s">
        <v>18</v>
      </c>
      <c r="C35" s="221" t="s">
        <v>19</v>
      </c>
      <c r="D35" s="221" t="s">
        <v>20</v>
      </c>
      <c r="E35" s="221" t="s">
        <v>21</v>
      </c>
      <c r="F35" s="221" t="s">
        <v>22</v>
      </c>
      <c r="G35" s="221" t="s">
        <v>23</v>
      </c>
      <c r="H35" s="221" t="s">
        <v>24</v>
      </c>
      <c r="I35" s="221" t="s">
        <v>25</v>
      </c>
      <c r="J35" s="221" t="s">
        <v>26</v>
      </c>
      <c r="K35" s="221" t="s">
        <v>27</v>
      </c>
      <c r="L35" s="221" t="s">
        <v>28</v>
      </c>
      <c r="M35" s="221" t="s">
        <v>29</v>
      </c>
      <c r="N35" s="222" t="s">
        <v>7</v>
      </c>
      <c r="O35"/>
    </row>
    <row r="36" spans="1:15" ht="15.75" x14ac:dyDescent="0.25">
      <c r="A36" s="208" t="s">
        <v>48</v>
      </c>
      <c r="B36" s="209">
        <f t="shared" ref="B36:M36" si="2">B23*1.1</f>
        <v>415008.33</v>
      </c>
      <c r="C36" s="209">
        <f t="shared" si="2"/>
        <v>415008.33</v>
      </c>
      <c r="D36" s="209">
        <f t="shared" si="2"/>
        <v>415008.33</v>
      </c>
      <c r="E36" s="209">
        <f t="shared" si="2"/>
        <v>415008.33</v>
      </c>
      <c r="F36" s="209">
        <f t="shared" si="2"/>
        <v>415008.33</v>
      </c>
      <c r="G36" s="209">
        <f t="shared" si="2"/>
        <v>415008.33</v>
      </c>
      <c r="H36" s="209">
        <f t="shared" si="2"/>
        <v>415008.33</v>
      </c>
      <c r="I36" s="209">
        <f t="shared" si="2"/>
        <v>435758.74650000007</v>
      </c>
      <c r="J36" s="209">
        <f t="shared" si="2"/>
        <v>435758.74650000007</v>
      </c>
      <c r="K36" s="209">
        <f t="shared" si="2"/>
        <v>435758.74650000007</v>
      </c>
      <c r="L36" s="209">
        <f t="shared" si="2"/>
        <v>435758.74650000007</v>
      </c>
      <c r="M36" s="209">
        <f t="shared" si="2"/>
        <v>435758.74650000007</v>
      </c>
      <c r="N36" s="211"/>
      <c r="O36"/>
    </row>
    <row r="37" spans="1:15" ht="15.75" x14ac:dyDescent="0.25">
      <c r="A37" s="208" t="s">
        <v>104</v>
      </c>
      <c r="B37" s="209">
        <f t="shared" ref="B37:C41" si="3">B24*1.1</f>
        <v>22000</v>
      </c>
      <c r="C37" s="209">
        <f t="shared" si="3"/>
        <v>22000</v>
      </c>
      <c r="D37" s="209">
        <f t="shared" ref="D37:H37" si="4">D24*1.1</f>
        <v>22000</v>
      </c>
      <c r="E37" s="209">
        <f t="shared" si="4"/>
        <v>22000</v>
      </c>
      <c r="F37" s="209">
        <f t="shared" si="4"/>
        <v>22000</v>
      </c>
      <c r="G37" s="209">
        <f t="shared" si="4"/>
        <v>22000</v>
      </c>
      <c r="H37" s="209">
        <f t="shared" si="4"/>
        <v>22000</v>
      </c>
      <c r="I37" s="209">
        <f t="shared" ref="I37:I41" si="5">I24*1.1</f>
        <v>23100.000000000004</v>
      </c>
      <c r="J37" s="209">
        <f t="shared" ref="J37:J41" si="6">J24*1.1</f>
        <v>23100.000000000004</v>
      </c>
      <c r="K37" s="209">
        <f t="shared" ref="K37:K41" si="7">K24*1.1</f>
        <v>23100.000000000004</v>
      </c>
      <c r="L37" s="209">
        <f t="shared" ref="L37:L41" si="8">L24*1.1</f>
        <v>23100.000000000004</v>
      </c>
      <c r="M37" s="209">
        <f t="shared" ref="M37:M41" si="9">M24*1.1</f>
        <v>23100.000000000004</v>
      </c>
      <c r="N37" s="212"/>
      <c r="O37"/>
    </row>
    <row r="38" spans="1:15" ht="15.75" x14ac:dyDescent="0.25">
      <c r="A38" s="208" t="s">
        <v>47</v>
      </c>
      <c r="B38" s="209">
        <f t="shared" si="3"/>
        <v>16500</v>
      </c>
      <c r="C38" s="209">
        <f t="shared" si="3"/>
        <v>16500</v>
      </c>
      <c r="D38" s="209">
        <f t="shared" ref="D38:H38" si="10">D25*1.1</f>
        <v>16500</v>
      </c>
      <c r="E38" s="209">
        <f t="shared" si="10"/>
        <v>16500</v>
      </c>
      <c r="F38" s="209">
        <f t="shared" si="10"/>
        <v>16500</v>
      </c>
      <c r="G38" s="209">
        <f t="shared" si="10"/>
        <v>16500</v>
      </c>
      <c r="H38" s="209">
        <f t="shared" si="10"/>
        <v>16500</v>
      </c>
      <c r="I38" s="209">
        <f t="shared" si="5"/>
        <v>17325</v>
      </c>
      <c r="J38" s="209">
        <f t="shared" si="6"/>
        <v>17325</v>
      </c>
      <c r="K38" s="209">
        <f t="shared" si="7"/>
        <v>17325</v>
      </c>
      <c r="L38" s="209">
        <f t="shared" si="8"/>
        <v>17325</v>
      </c>
      <c r="M38" s="209">
        <f t="shared" si="9"/>
        <v>17325</v>
      </c>
      <c r="N38" s="212"/>
      <c r="O38"/>
    </row>
    <row r="39" spans="1:15" ht="15.75" x14ac:dyDescent="0.25">
      <c r="A39" s="208" t="s">
        <v>103</v>
      </c>
      <c r="B39" s="209">
        <f t="shared" si="3"/>
        <v>1540.0000000000002</v>
      </c>
      <c r="C39" s="209">
        <f t="shared" si="3"/>
        <v>1540.0000000000002</v>
      </c>
      <c r="D39" s="209">
        <f t="shared" ref="D39:H39" si="11">D26*1.1</f>
        <v>1540.0000000000002</v>
      </c>
      <c r="E39" s="209">
        <f t="shared" si="11"/>
        <v>1540.0000000000002</v>
      </c>
      <c r="F39" s="209">
        <f t="shared" si="11"/>
        <v>1540.0000000000002</v>
      </c>
      <c r="G39" s="209">
        <f t="shared" si="11"/>
        <v>1540.0000000000002</v>
      </c>
      <c r="H39" s="209">
        <f t="shared" si="11"/>
        <v>1540.0000000000002</v>
      </c>
      <c r="I39" s="209">
        <f t="shared" si="5"/>
        <v>1617.0000000000002</v>
      </c>
      <c r="J39" s="209">
        <f t="shared" si="6"/>
        <v>1617.0000000000002</v>
      </c>
      <c r="K39" s="209">
        <f t="shared" si="7"/>
        <v>1617.0000000000002</v>
      </c>
      <c r="L39" s="209">
        <f t="shared" si="8"/>
        <v>1617.0000000000002</v>
      </c>
      <c r="M39" s="209">
        <f t="shared" si="9"/>
        <v>1617.0000000000002</v>
      </c>
      <c r="N39" s="212"/>
      <c r="O39"/>
    </row>
    <row r="40" spans="1:15" ht="15.75" x14ac:dyDescent="0.25">
      <c r="A40" s="208" t="s">
        <v>105</v>
      </c>
      <c r="B40" s="209">
        <f t="shared" si="3"/>
        <v>0</v>
      </c>
      <c r="C40" s="209">
        <f t="shared" si="3"/>
        <v>0</v>
      </c>
      <c r="D40" s="209">
        <f t="shared" ref="D40:H40" si="12">D27*1.1</f>
        <v>0</v>
      </c>
      <c r="E40" s="209">
        <f t="shared" si="12"/>
        <v>0</v>
      </c>
      <c r="F40" s="209">
        <f t="shared" si="12"/>
        <v>0</v>
      </c>
      <c r="G40" s="209">
        <f t="shared" si="12"/>
        <v>0</v>
      </c>
      <c r="H40" s="209">
        <f t="shared" si="12"/>
        <v>0</v>
      </c>
      <c r="I40" s="209">
        <f t="shared" si="5"/>
        <v>0</v>
      </c>
      <c r="J40" s="209">
        <f t="shared" si="6"/>
        <v>0</v>
      </c>
      <c r="K40" s="209">
        <f t="shared" si="7"/>
        <v>0</v>
      </c>
      <c r="L40" s="209">
        <f t="shared" si="8"/>
        <v>0</v>
      </c>
      <c r="M40" s="209">
        <f t="shared" si="9"/>
        <v>0</v>
      </c>
      <c r="N40" s="212"/>
      <c r="O40"/>
    </row>
    <row r="41" spans="1:15" ht="15.75" x14ac:dyDescent="0.25">
      <c r="A41" s="208" t="s">
        <v>49</v>
      </c>
      <c r="B41" s="209">
        <f t="shared" si="3"/>
        <v>7097.2000000000007</v>
      </c>
      <c r="C41" s="209">
        <f t="shared" si="3"/>
        <v>7097.2000000000007</v>
      </c>
      <c r="D41" s="209">
        <f t="shared" ref="D41:H41" si="13">D28*1.1</f>
        <v>7097.2000000000007</v>
      </c>
      <c r="E41" s="209">
        <f t="shared" si="13"/>
        <v>7097.2000000000007</v>
      </c>
      <c r="F41" s="209">
        <f t="shared" si="13"/>
        <v>7097.2000000000007</v>
      </c>
      <c r="G41" s="209">
        <f t="shared" si="13"/>
        <v>7097.2000000000007</v>
      </c>
      <c r="H41" s="209">
        <f t="shared" si="13"/>
        <v>7097.2000000000007</v>
      </c>
      <c r="I41" s="209">
        <f t="shared" si="5"/>
        <v>7452.0600000000013</v>
      </c>
      <c r="J41" s="209">
        <f t="shared" si="6"/>
        <v>7452.0600000000013</v>
      </c>
      <c r="K41" s="209">
        <f t="shared" si="7"/>
        <v>7452.0600000000013</v>
      </c>
      <c r="L41" s="209">
        <f t="shared" si="8"/>
        <v>7452.0600000000013</v>
      </c>
      <c r="M41" s="209">
        <f t="shared" si="9"/>
        <v>7452.0600000000013</v>
      </c>
      <c r="N41" s="214"/>
      <c r="O41"/>
    </row>
    <row r="42" spans="1:15" ht="15.75" x14ac:dyDescent="0.25">
      <c r="A42" s="224" t="s">
        <v>7</v>
      </c>
      <c r="B42" s="215">
        <f t="shared" ref="B42:M42" si="14">SUM(B36:B41)</f>
        <v>462145.53</v>
      </c>
      <c r="C42" s="215">
        <f t="shared" si="14"/>
        <v>462145.53</v>
      </c>
      <c r="D42" s="215">
        <f t="shared" si="14"/>
        <v>462145.53</v>
      </c>
      <c r="E42" s="215">
        <f t="shared" si="14"/>
        <v>462145.53</v>
      </c>
      <c r="F42" s="215">
        <f t="shared" si="14"/>
        <v>462145.53</v>
      </c>
      <c r="G42" s="215">
        <f t="shared" si="14"/>
        <v>462145.53</v>
      </c>
      <c r="H42" s="215">
        <f t="shared" si="14"/>
        <v>462145.53</v>
      </c>
      <c r="I42" s="215">
        <f t="shared" si="14"/>
        <v>485252.80650000006</v>
      </c>
      <c r="J42" s="215">
        <f t="shared" si="14"/>
        <v>485252.80650000006</v>
      </c>
      <c r="K42" s="215">
        <f t="shared" si="14"/>
        <v>485252.80650000006</v>
      </c>
      <c r="L42" s="215">
        <f t="shared" si="14"/>
        <v>485252.80650000006</v>
      </c>
      <c r="M42" s="215">
        <f t="shared" si="14"/>
        <v>485252.80650000006</v>
      </c>
      <c r="N42" s="225">
        <f>SUM(B42:M42)</f>
        <v>5661282.7425000006</v>
      </c>
      <c r="O42"/>
    </row>
    <row r="43" spans="1:15" ht="26.25" x14ac:dyDescent="0.4">
      <c r="A43" s="206"/>
      <c r="B43" s="206"/>
      <c r="C43" s="206"/>
      <c r="D43" s="206"/>
      <c r="E43" s="206"/>
      <c r="F43" s="206"/>
      <c r="G43" s="206"/>
      <c r="H43" s="206"/>
      <c r="I43" s="206"/>
      <c r="J43" s="206"/>
      <c r="K43" s="206"/>
      <c r="L43" s="206"/>
      <c r="M43" s="206"/>
      <c r="N43" s="206"/>
      <c r="O43"/>
    </row>
    <row r="44" spans="1:15" ht="26.25" x14ac:dyDescent="0.4">
      <c r="A44" s="206"/>
      <c r="B44" s="206"/>
      <c r="C44" s="206"/>
      <c r="D44" s="206"/>
      <c r="E44" s="206"/>
      <c r="F44" s="206"/>
      <c r="G44" s="206"/>
      <c r="H44" s="206"/>
      <c r="I44" s="206"/>
      <c r="J44" s="206"/>
      <c r="K44" s="206"/>
      <c r="L44" s="206"/>
      <c r="M44" s="206"/>
      <c r="N44" s="206"/>
      <c r="O44"/>
    </row>
    <row r="45" spans="1:15" ht="26.25" x14ac:dyDescent="0.4">
      <c r="A45" s="206"/>
      <c r="B45" s="206"/>
      <c r="C45" s="206"/>
      <c r="D45" s="206"/>
      <c r="E45" s="206"/>
      <c r="F45" s="206"/>
      <c r="G45" s="206"/>
      <c r="H45" s="206"/>
      <c r="I45" s="206"/>
      <c r="J45" s="206"/>
      <c r="K45" s="206"/>
      <c r="L45" s="206"/>
      <c r="M45" s="206"/>
      <c r="N45" s="206"/>
      <c r="O45"/>
    </row>
    <row r="46" spans="1:15" ht="26.25" x14ac:dyDescent="0.4">
      <c r="A46" s="206"/>
      <c r="B46" s="206"/>
      <c r="C46" s="206"/>
      <c r="D46" s="206"/>
      <c r="E46" s="206"/>
      <c r="F46" s="206"/>
      <c r="G46" s="206"/>
      <c r="H46" s="206"/>
      <c r="I46" s="206"/>
      <c r="J46" s="206"/>
      <c r="K46" s="206"/>
      <c r="L46" s="206"/>
      <c r="M46" s="206"/>
      <c r="N46" s="206"/>
      <c r="O46"/>
    </row>
    <row r="47" spans="1:15" ht="26.25" x14ac:dyDescent="0.4">
      <c r="A47" s="206"/>
      <c r="B47" s="206"/>
      <c r="C47" s="206"/>
      <c r="D47" s="206"/>
      <c r="E47" s="206"/>
      <c r="F47" s="206"/>
      <c r="G47" s="206"/>
      <c r="H47" s="206"/>
      <c r="I47" s="206"/>
      <c r="J47" s="206"/>
      <c r="K47" s="206"/>
      <c r="L47" s="206"/>
      <c r="M47" s="206"/>
      <c r="N47" s="206"/>
      <c r="O47"/>
    </row>
    <row r="48" spans="1:15" ht="26.25" x14ac:dyDescent="0.25">
      <c r="A48" s="439" t="s">
        <v>106</v>
      </c>
      <c r="B48" s="440"/>
      <c r="C48" s="440"/>
      <c r="D48" s="440"/>
      <c r="E48" s="440"/>
      <c r="F48" s="440"/>
      <c r="G48" s="440"/>
      <c r="H48" s="440"/>
      <c r="I48" s="440"/>
      <c r="J48" s="440"/>
      <c r="K48" s="440"/>
      <c r="L48" s="440"/>
      <c r="M48" s="440"/>
      <c r="N48" s="441"/>
      <c r="O48"/>
    </row>
    <row r="49" spans="1:15" ht="15.75" x14ac:dyDescent="0.25">
      <c r="A49" s="216" t="s">
        <v>40</v>
      </c>
      <c r="B49" s="223" t="s">
        <v>18</v>
      </c>
      <c r="C49" s="221" t="s">
        <v>19</v>
      </c>
      <c r="D49" s="221" t="s">
        <v>20</v>
      </c>
      <c r="E49" s="221" t="s">
        <v>21</v>
      </c>
      <c r="F49" s="221" t="s">
        <v>22</v>
      </c>
      <c r="G49" s="221" t="s">
        <v>23</v>
      </c>
      <c r="H49" s="221" t="s">
        <v>24</v>
      </c>
      <c r="I49" s="221" t="s">
        <v>25</v>
      </c>
      <c r="J49" s="221" t="s">
        <v>26</v>
      </c>
      <c r="K49" s="221" t="s">
        <v>27</v>
      </c>
      <c r="L49" s="221" t="s">
        <v>28</v>
      </c>
      <c r="M49" s="221" t="s">
        <v>29</v>
      </c>
      <c r="N49" s="222" t="s">
        <v>7</v>
      </c>
      <c r="O49"/>
    </row>
    <row r="50" spans="1:15" ht="15.75" x14ac:dyDescent="0.25">
      <c r="A50" s="208" t="s">
        <v>48</v>
      </c>
      <c r="B50" s="209">
        <f>J36*1.05</f>
        <v>457546.68382500007</v>
      </c>
      <c r="C50" s="209">
        <f>K36*1.05</f>
        <v>457546.68382500007</v>
      </c>
      <c r="D50" s="209">
        <f>L36*1.05</f>
        <v>457546.68382500007</v>
      </c>
      <c r="E50" s="209">
        <f>J36*1.05</f>
        <v>457546.68382500007</v>
      </c>
      <c r="F50" s="209">
        <f>K36*1.05</f>
        <v>457546.68382500007</v>
      </c>
      <c r="G50" s="209">
        <f>L36*1.05</f>
        <v>457546.68382500007</v>
      </c>
      <c r="H50" s="209">
        <f>M36*1.05</f>
        <v>457546.68382500007</v>
      </c>
      <c r="I50" s="209">
        <f>H50*1.05</f>
        <v>480424.01801625011</v>
      </c>
      <c r="J50" s="209">
        <f>H50*1.05</f>
        <v>480424.01801625011</v>
      </c>
      <c r="K50" s="209">
        <f>H50*1.05</f>
        <v>480424.01801625011</v>
      </c>
      <c r="L50" s="217">
        <f>H50*1.05</f>
        <v>480424.01801625011</v>
      </c>
      <c r="M50" s="218">
        <f>H50*1.05</f>
        <v>480424.01801625011</v>
      </c>
      <c r="N50" s="211"/>
      <c r="O50"/>
    </row>
    <row r="51" spans="1:15" ht="15.75" x14ac:dyDescent="0.25">
      <c r="A51" s="208" t="s">
        <v>104</v>
      </c>
      <c r="B51" s="209">
        <f t="shared" ref="B51:D55" si="15">J37*1.05</f>
        <v>24255.000000000004</v>
      </c>
      <c r="C51" s="209">
        <f t="shared" si="15"/>
        <v>24255.000000000004</v>
      </c>
      <c r="D51" s="209">
        <f t="shared" si="15"/>
        <v>24255.000000000004</v>
      </c>
      <c r="E51" s="209">
        <f t="shared" ref="E51:H55" si="16">J37*1.05</f>
        <v>24255.000000000004</v>
      </c>
      <c r="F51" s="209">
        <f t="shared" si="16"/>
        <v>24255.000000000004</v>
      </c>
      <c r="G51" s="209">
        <f t="shared" si="16"/>
        <v>24255.000000000004</v>
      </c>
      <c r="H51" s="209">
        <f t="shared" si="16"/>
        <v>24255.000000000004</v>
      </c>
      <c r="I51" s="209">
        <f t="shared" ref="I51:I55" si="17">H51*1.05</f>
        <v>25467.750000000004</v>
      </c>
      <c r="J51" s="209">
        <f t="shared" ref="J51:J55" si="18">H51*1.05</f>
        <v>25467.750000000004</v>
      </c>
      <c r="K51" s="209">
        <f t="shared" ref="K51:K55" si="19">H51*1.05</f>
        <v>25467.750000000004</v>
      </c>
      <c r="L51" s="217">
        <f t="shared" ref="L51:L55" si="20">H51*1.05</f>
        <v>25467.750000000004</v>
      </c>
      <c r="M51" s="218">
        <f t="shared" ref="M51:M55" si="21">H51*1.05</f>
        <v>25467.750000000004</v>
      </c>
      <c r="N51" s="212"/>
      <c r="O51"/>
    </row>
    <row r="52" spans="1:15" ht="15.75" x14ac:dyDescent="0.25">
      <c r="A52" s="208" t="s">
        <v>47</v>
      </c>
      <c r="B52" s="209">
        <f t="shared" si="15"/>
        <v>18191.25</v>
      </c>
      <c r="C52" s="209">
        <f t="shared" si="15"/>
        <v>18191.25</v>
      </c>
      <c r="D52" s="209">
        <f t="shared" si="15"/>
        <v>18191.25</v>
      </c>
      <c r="E52" s="209">
        <f t="shared" si="16"/>
        <v>18191.25</v>
      </c>
      <c r="F52" s="209">
        <f t="shared" si="16"/>
        <v>18191.25</v>
      </c>
      <c r="G52" s="209">
        <f t="shared" si="16"/>
        <v>18191.25</v>
      </c>
      <c r="H52" s="209">
        <f t="shared" si="16"/>
        <v>18191.25</v>
      </c>
      <c r="I52" s="209">
        <f t="shared" si="17"/>
        <v>19100.8125</v>
      </c>
      <c r="J52" s="209">
        <f t="shared" si="18"/>
        <v>19100.8125</v>
      </c>
      <c r="K52" s="209">
        <f t="shared" si="19"/>
        <v>19100.8125</v>
      </c>
      <c r="L52" s="217">
        <f t="shared" si="20"/>
        <v>19100.8125</v>
      </c>
      <c r="M52" s="218">
        <f t="shared" si="21"/>
        <v>19100.8125</v>
      </c>
      <c r="N52" s="212"/>
      <c r="O52"/>
    </row>
    <row r="53" spans="1:15" ht="15.75" x14ac:dyDescent="0.25">
      <c r="A53" s="208" t="s">
        <v>103</v>
      </c>
      <c r="B53" s="209">
        <f t="shared" si="15"/>
        <v>1697.8500000000004</v>
      </c>
      <c r="C53" s="209">
        <f t="shared" si="15"/>
        <v>1697.8500000000004</v>
      </c>
      <c r="D53" s="209">
        <f t="shared" si="15"/>
        <v>1697.8500000000004</v>
      </c>
      <c r="E53" s="209">
        <f t="shared" si="16"/>
        <v>1697.8500000000004</v>
      </c>
      <c r="F53" s="209">
        <f t="shared" si="16"/>
        <v>1697.8500000000004</v>
      </c>
      <c r="G53" s="209">
        <f t="shared" si="16"/>
        <v>1697.8500000000004</v>
      </c>
      <c r="H53" s="209">
        <f t="shared" si="16"/>
        <v>1697.8500000000004</v>
      </c>
      <c r="I53" s="209">
        <f t="shared" si="17"/>
        <v>1782.7425000000005</v>
      </c>
      <c r="J53" s="209">
        <f t="shared" si="18"/>
        <v>1782.7425000000005</v>
      </c>
      <c r="K53" s="209">
        <f t="shared" si="19"/>
        <v>1782.7425000000005</v>
      </c>
      <c r="L53" s="217">
        <f t="shared" si="20"/>
        <v>1782.7425000000005</v>
      </c>
      <c r="M53" s="218">
        <f t="shared" si="21"/>
        <v>1782.7425000000005</v>
      </c>
      <c r="N53" s="212"/>
      <c r="O53"/>
    </row>
    <row r="54" spans="1:15" ht="15.75" x14ac:dyDescent="0.25">
      <c r="A54" s="208" t="s">
        <v>105</v>
      </c>
      <c r="B54" s="209">
        <f t="shared" si="15"/>
        <v>0</v>
      </c>
      <c r="C54" s="209">
        <f t="shared" si="15"/>
        <v>0</v>
      </c>
      <c r="D54" s="209">
        <f t="shared" si="15"/>
        <v>0</v>
      </c>
      <c r="E54" s="209">
        <f t="shared" si="16"/>
        <v>0</v>
      </c>
      <c r="F54" s="209">
        <f t="shared" si="16"/>
        <v>0</v>
      </c>
      <c r="G54" s="209">
        <f t="shared" si="16"/>
        <v>0</v>
      </c>
      <c r="H54" s="209">
        <f t="shared" si="16"/>
        <v>0</v>
      </c>
      <c r="I54" s="209">
        <f t="shared" si="17"/>
        <v>0</v>
      </c>
      <c r="J54" s="209">
        <f t="shared" si="18"/>
        <v>0</v>
      </c>
      <c r="K54" s="209">
        <f t="shared" si="19"/>
        <v>0</v>
      </c>
      <c r="L54" s="217">
        <f t="shared" si="20"/>
        <v>0</v>
      </c>
      <c r="M54" s="218">
        <f t="shared" si="21"/>
        <v>0</v>
      </c>
      <c r="N54" s="212"/>
      <c r="O54"/>
    </row>
    <row r="55" spans="1:15" ht="15.75" x14ac:dyDescent="0.25">
      <c r="A55" s="208" t="s">
        <v>49</v>
      </c>
      <c r="B55" s="209">
        <f t="shared" si="15"/>
        <v>7824.6630000000014</v>
      </c>
      <c r="C55" s="209">
        <f t="shared" si="15"/>
        <v>7824.6630000000014</v>
      </c>
      <c r="D55" s="209">
        <f t="shared" si="15"/>
        <v>7824.6630000000014</v>
      </c>
      <c r="E55" s="209">
        <f t="shared" si="16"/>
        <v>7824.6630000000014</v>
      </c>
      <c r="F55" s="209">
        <f t="shared" si="16"/>
        <v>7824.6630000000014</v>
      </c>
      <c r="G55" s="209">
        <f t="shared" si="16"/>
        <v>7824.6630000000014</v>
      </c>
      <c r="H55" s="209">
        <f t="shared" si="16"/>
        <v>7824.6630000000014</v>
      </c>
      <c r="I55" s="209">
        <f t="shared" si="17"/>
        <v>8215.8961500000023</v>
      </c>
      <c r="J55" s="209">
        <f t="shared" si="18"/>
        <v>8215.8961500000023</v>
      </c>
      <c r="K55" s="209">
        <f t="shared" si="19"/>
        <v>8215.8961500000023</v>
      </c>
      <c r="L55" s="217">
        <f t="shared" si="20"/>
        <v>8215.8961500000023</v>
      </c>
      <c r="M55" s="218">
        <f t="shared" si="21"/>
        <v>8215.8961500000023</v>
      </c>
      <c r="N55" s="214"/>
      <c r="O55"/>
    </row>
    <row r="56" spans="1:15" ht="15.75" x14ac:dyDescent="0.25">
      <c r="A56" s="224" t="s">
        <v>7</v>
      </c>
      <c r="B56" s="215">
        <f t="shared" ref="B56:M56" si="22">SUM(B50:B55)</f>
        <v>509515.44682500005</v>
      </c>
      <c r="C56" s="215">
        <f t="shared" si="22"/>
        <v>509515.44682500005</v>
      </c>
      <c r="D56" s="215">
        <f t="shared" si="22"/>
        <v>509515.44682500005</v>
      </c>
      <c r="E56" s="215">
        <f t="shared" si="22"/>
        <v>509515.44682500005</v>
      </c>
      <c r="F56" s="215">
        <f t="shared" si="22"/>
        <v>509515.44682500005</v>
      </c>
      <c r="G56" s="215">
        <f t="shared" si="22"/>
        <v>509515.44682500005</v>
      </c>
      <c r="H56" s="215">
        <f t="shared" si="22"/>
        <v>509515.44682500005</v>
      </c>
      <c r="I56" s="215">
        <f t="shared" si="22"/>
        <v>534991.2191662502</v>
      </c>
      <c r="J56" s="215">
        <f t="shared" si="22"/>
        <v>534991.2191662502</v>
      </c>
      <c r="K56" s="215">
        <f t="shared" si="22"/>
        <v>534991.2191662502</v>
      </c>
      <c r="L56" s="215">
        <f t="shared" si="22"/>
        <v>534991.2191662502</v>
      </c>
      <c r="M56" s="215">
        <f t="shared" si="22"/>
        <v>534991.2191662502</v>
      </c>
      <c r="N56" s="225">
        <f>SUM(B56:M56)</f>
        <v>6241564.2236062502</v>
      </c>
      <c r="O56"/>
    </row>
    <row r="57" spans="1:15" ht="26.25" x14ac:dyDescent="0.4">
      <c r="A57" s="206"/>
      <c r="B57" s="206"/>
      <c r="C57" s="206"/>
      <c r="D57" s="206"/>
      <c r="E57" s="206"/>
      <c r="F57" s="206"/>
      <c r="G57" s="206"/>
      <c r="H57" s="206"/>
      <c r="I57" s="206"/>
      <c r="J57" s="206"/>
      <c r="K57" s="206"/>
      <c r="L57" s="206"/>
      <c r="M57" s="206"/>
      <c r="N57" s="206"/>
      <c r="O57"/>
    </row>
    <row r="58" spans="1:15" ht="26.25" x14ac:dyDescent="0.4">
      <c r="A58" s="206"/>
      <c r="B58" s="206"/>
      <c r="C58" s="206"/>
      <c r="D58" s="206"/>
      <c r="E58" s="206"/>
      <c r="F58" s="206"/>
      <c r="G58" s="206"/>
      <c r="H58" s="206"/>
      <c r="I58" s="206"/>
      <c r="J58" s="206"/>
      <c r="K58" s="206"/>
      <c r="L58" s="206"/>
      <c r="M58" s="206"/>
      <c r="N58" s="206"/>
      <c r="O58"/>
    </row>
    <row r="59" spans="1:15" ht="26.25" x14ac:dyDescent="0.4">
      <c r="A59" s="206"/>
      <c r="B59" s="206"/>
      <c r="C59" s="206"/>
      <c r="D59" s="206"/>
      <c r="E59" s="206"/>
      <c r="F59" s="206"/>
      <c r="G59" s="206"/>
      <c r="H59" s="206"/>
      <c r="I59" s="206"/>
      <c r="J59" s="206"/>
      <c r="K59" s="206"/>
      <c r="L59" s="206"/>
      <c r="M59" s="206"/>
      <c r="N59" s="206"/>
      <c r="O59"/>
    </row>
    <row r="60" spans="1:15" x14ac:dyDescent="0.25">
      <c r="A60"/>
      <c r="B60"/>
      <c r="C60"/>
      <c r="D60"/>
      <c r="E60"/>
      <c r="F60"/>
      <c r="G60"/>
      <c r="H60"/>
      <c r="I60"/>
      <c r="J60"/>
      <c r="K60"/>
      <c r="L60"/>
      <c r="M60"/>
      <c r="N60"/>
      <c r="O60"/>
    </row>
  </sheetData>
  <mergeCells count="10">
    <mergeCell ref="A21:N21"/>
    <mergeCell ref="A34:N34"/>
    <mergeCell ref="A48:N48"/>
    <mergeCell ref="C3:E3"/>
    <mergeCell ref="G3:I3"/>
    <mergeCell ref="A13:K13"/>
    <mergeCell ref="B14:K14"/>
    <mergeCell ref="B15:K15"/>
    <mergeCell ref="B16:K16"/>
    <mergeCell ref="B17:K17"/>
  </mergeCells>
  <hyperlinks>
    <hyperlink ref="B14" r:id="rId1"/>
    <hyperlink ref="B15" r:id="rId2"/>
    <hyperlink ref="B16" r:id="rId3"/>
    <hyperlink ref="B17" r:id="rId4"/>
  </hyperlinks>
  <pageMargins left="0.7" right="0.7" top="0.75" bottom="0.75" header="0.3" footer="0.3"/>
  <pageSetup orientation="portrait" r:id="rId5"/>
  <drawing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0"/>
  <sheetViews>
    <sheetView zoomScale="90" zoomScaleNormal="90" workbookViewId="0">
      <pane xSplit="3" ySplit="1" topLeftCell="M20" activePane="bottomRight" state="frozen"/>
      <selection pane="topRight" activeCell="D1" sqref="D1"/>
      <selection pane="bottomLeft" activeCell="A2" sqref="A2"/>
      <selection pane="bottomRight" activeCell="N23" sqref="N23"/>
    </sheetView>
  </sheetViews>
  <sheetFormatPr baseColWidth="10" defaultColWidth="11.42578125" defaultRowHeight="15" x14ac:dyDescent="0.25"/>
  <cols>
    <col min="1" max="1" width="29.140625" style="1" customWidth="1"/>
    <col min="2" max="2" width="32.85546875" style="1" customWidth="1"/>
    <col min="3" max="3" width="22.7109375" style="1" customWidth="1"/>
    <col min="4" max="4" width="21.7109375" style="1" bestFit="1" customWidth="1"/>
    <col min="5" max="5" width="22.140625" style="1" customWidth="1"/>
    <col min="6" max="6" width="18.42578125" style="1" customWidth="1"/>
    <col min="7" max="7" width="16.28515625" style="1" bestFit="1" customWidth="1"/>
    <col min="8" max="8" width="15.140625" style="1" bestFit="1" customWidth="1"/>
    <col min="9" max="9" width="19" style="1" customWidth="1"/>
    <col min="10" max="10" width="19.42578125" style="1" bestFit="1" customWidth="1"/>
    <col min="11" max="11" width="16.28515625" style="1" bestFit="1" customWidth="1"/>
    <col min="12" max="12" width="15.140625" style="1" customWidth="1"/>
    <col min="13" max="13" width="16.28515625" style="1" bestFit="1" customWidth="1"/>
    <col min="14" max="14" width="14.28515625" style="1" customWidth="1"/>
    <col min="15" max="15" width="15.7109375" style="1" bestFit="1" customWidth="1"/>
    <col min="16" max="16" width="11.42578125" style="1"/>
    <col min="17" max="17" width="16.28515625" style="1" bestFit="1" customWidth="1"/>
    <col min="18" max="18" width="11.42578125" style="1"/>
    <col min="19" max="19" width="16.28515625" style="1" bestFit="1" customWidth="1"/>
    <col min="20" max="20" width="11.42578125" style="1"/>
    <col min="21" max="21" width="16.28515625" style="1" bestFit="1" customWidth="1"/>
    <col min="22" max="22" width="11.42578125" style="1"/>
    <col min="23" max="23" width="16.7109375" style="1" bestFit="1" customWidth="1"/>
    <col min="24" max="24" width="11.42578125" style="1"/>
    <col min="25" max="25" width="16.7109375" style="1" bestFit="1" customWidth="1"/>
    <col min="26" max="26" width="11.42578125" style="1"/>
    <col min="27" max="27" width="16.28515625" style="1" bestFit="1" customWidth="1"/>
    <col min="28" max="28" width="21.28515625" style="1" customWidth="1"/>
    <col min="29" max="16384" width="11.42578125" style="1"/>
  </cols>
  <sheetData>
    <row r="1" spans="1:32" s="46" customFormat="1" ht="58.5" customHeight="1" x14ac:dyDescent="0.25">
      <c r="A1" s="191"/>
      <c r="B1" s="191"/>
      <c r="C1" s="191"/>
      <c r="D1" s="191"/>
      <c r="E1" s="191"/>
      <c r="F1" s="192" t="s">
        <v>5</v>
      </c>
      <c r="G1" s="193"/>
      <c r="H1" s="193"/>
      <c r="I1" s="191"/>
      <c r="J1" s="191"/>
      <c r="K1" s="191"/>
      <c r="L1" s="191"/>
      <c r="M1" s="191"/>
      <c r="N1" s="191"/>
      <c r="O1" s="191"/>
      <c r="P1" s="191"/>
      <c r="Q1" s="191"/>
      <c r="R1" s="191"/>
      <c r="S1" s="191"/>
      <c r="T1" s="191"/>
      <c r="U1" s="191"/>
      <c r="V1" s="191"/>
      <c r="W1" s="191"/>
      <c r="X1" s="191"/>
      <c r="Y1" s="191"/>
      <c r="Z1" s="191"/>
      <c r="AA1" s="191"/>
      <c r="AB1" s="191"/>
      <c r="AC1" s="191"/>
      <c r="AD1" s="191"/>
      <c r="AE1" s="191"/>
      <c r="AF1" s="191"/>
    </row>
    <row r="3" spans="1:32" ht="15.75" thickBot="1" x14ac:dyDescent="0.3"/>
    <row r="4" spans="1:32" ht="27" thickBot="1" x14ac:dyDescent="0.45">
      <c r="B4" s="454" t="s">
        <v>13</v>
      </c>
      <c r="C4" s="455"/>
      <c r="D4" s="456"/>
      <c r="E4" s="14"/>
      <c r="H4" s="454" t="s">
        <v>51</v>
      </c>
      <c r="I4" s="455"/>
      <c r="J4" s="456"/>
    </row>
    <row r="5" spans="1:32" x14ac:dyDescent="0.25">
      <c r="B5" s="74">
        <v>2020</v>
      </c>
      <c r="C5" s="75">
        <v>2021</v>
      </c>
      <c r="D5" s="76">
        <v>2022</v>
      </c>
      <c r="E5" s="41"/>
      <c r="H5" s="74">
        <v>2020</v>
      </c>
      <c r="I5" s="75">
        <v>2021</v>
      </c>
      <c r="J5" s="76">
        <v>2022</v>
      </c>
    </row>
    <row r="6" spans="1:32" ht="15.75" thickBot="1" x14ac:dyDescent="0.3">
      <c r="B6" s="236">
        <f>Hipótesis!C24</f>
        <v>5.0000000000000001E-3</v>
      </c>
      <c r="C6" s="15">
        <f>Hipótesis!C25</f>
        <v>0.01</v>
      </c>
      <c r="D6" s="19">
        <f>Hipótesis!C26</f>
        <v>0.02</v>
      </c>
      <c r="E6" s="45"/>
      <c r="H6" s="20">
        <f>N23</f>
        <v>230628.36</v>
      </c>
      <c r="I6" s="21">
        <f>N32</f>
        <v>248350.20000000004</v>
      </c>
      <c r="J6" s="22">
        <f>N40</f>
        <v>270133.44</v>
      </c>
    </row>
    <row r="7" spans="1:32" ht="15.75" thickBot="1" x14ac:dyDescent="0.3">
      <c r="B7" s="20">
        <f>Hipótesis!D24</f>
        <v>11347620</v>
      </c>
      <c r="C7" s="21">
        <f>Hipótesis!D25</f>
        <v>22695240</v>
      </c>
      <c r="D7" s="22">
        <f>Hipótesis!D26</f>
        <v>45390480</v>
      </c>
      <c r="E7" s="44"/>
    </row>
    <row r="8" spans="1:32" ht="13.5" customHeight="1" x14ac:dyDescent="0.25"/>
    <row r="13" spans="1:32" ht="27.75" x14ac:dyDescent="0.4">
      <c r="A13" s="457" t="s">
        <v>100</v>
      </c>
      <c r="B13" s="458"/>
      <c r="C13" s="458"/>
      <c r="D13" s="458"/>
      <c r="E13" s="458"/>
      <c r="F13" s="458"/>
      <c r="G13" s="458"/>
      <c r="H13" s="458"/>
      <c r="I13" s="458"/>
      <c r="J13" s="458"/>
      <c r="K13" s="459"/>
    </row>
    <row r="14" spans="1:32" x14ac:dyDescent="0.25">
      <c r="A14" s="195" t="s">
        <v>110</v>
      </c>
      <c r="B14" s="460" t="s">
        <v>113</v>
      </c>
      <c r="C14" s="461"/>
      <c r="D14" s="461"/>
      <c r="E14" s="461"/>
      <c r="F14" s="461"/>
      <c r="G14" s="461"/>
      <c r="H14" s="461"/>
      <c r="I14" s="461"/>
      <c r="J14" s="461"/>
      <c r="K14" s="461"/>
    </row>
    <row r="15" spans="1:32" x14ac:dyDescent="0.25">
      <c r="A15" s="195" t="s">
        <v>111</v>
      </c>
      <c r="B15" s="462" t="s">
        <v>112</v>
      </c>
      <c r="C15" s="463"/>
      <c r="D15" s="463"/>
      <c r="E15" s="463"/>
      <c r="F15" s="463"/>
      <c r="G15" s="463"/>
      <c r="H15" s="463"/>
      <c r="I15" s="463"/>
      <c r="J15" s="463"/>
      <c r="K15" s="464"/>
    </row>
    <row r="19" spans="1:14" ht="27" thickBot="1" x14ac:dyDescent="0.3">
      <c r="A19" s="451" t="s">
        <v>52</v>
      </c>
      <c r="B19" s="452"/>
      <c r="C19" s="452"/>
      <c r="D19" s="452"/>
      <c r="E19" s="452"/>
      <c r="F19" s="452"/>
      <c r="G19" s="452"/>
      <c r="H19" s="452"/>
      <c r="I19" s="452"/>
      <c r="J19" s="452"/>
      <c r="K19" s="452"/>
      <c r="L19" s="452"/>
      <c r="M19" s="452"/>
      <c r="N19" s="453"/>
    </row>
    <row r="20" spans="1:14" x14ac:dyDescent="0.25">
      <c r="A20" s="196" t="s">
        <v>40</v>
      </c>
      <c r="B20" s="197" t="s">
        <v>18</v>
      </c>
      <c r="C20" s="198" t="s">
        <v>19</v>
      </c>
      <c r="D20" s="198" t="s">
        <v>20</v>
      </c>
      <c r="E20" s="198" t="s">
        <v>21</v>
      </c>
      <c r="F20" s="198" t="s">
        <v>22</v>
      </c>
      <c r="G20" s="198" t="s">
        <v>23</v>
      </c>
      <c r="H20" s="198" t="s">
        <v>24</v>
      </c>
      <c r="I20" s="198" t="s">
        <v>25</v>
      </c>
      <c r="J20" s="198" t="s">
        <v>26</v>
      </c>
      <c r="K20" s="198" t="s">
        <v>27</v>
      </c>
      <c r="L20" s="198" t="s">
        <v>28</v>
      </c>
      <c r="M20" s="198" t="s">
        <v>29</v>
      </c>
      <c r="N20" s="199" t="s">
        <v>7</v>
      </c>
    </row>
    <row r="21" spans="1:14" x14ac:dyDescent="0.25">
      <c r="A21" s="196" t="s">
        <v>110</v>
      </c>
      <c r="B21" s="200">
        <v>15200</v>
      </c>
      <c r="C21" s="200">
        <v>15200</v>
      </c>
      <c r="D21" s="200">
        <v>15200</v>
      </c>
      <c r="E21" s="200">
        <v>15200</v>
      </c>
      <c r="F21" s="200">
        <v>15200</v>
      </c>
      <c r="G21" s="200">
        <v>15200</v>
      </c>
      <c r="H21" s="200">
        <v>15200</v>
      </c>
      <c r="I21" s="200">
        <v>15200</v>
      </c>
      <c r="J21" s="200">
        <v>15200</v>
      </c>
      <c r="K21" s="200">
        <v>15200</v>
      </c>
      <c r="L21" s="200">
        <v>15200</v>
      </c>
      <c r="M21" s="200">
        <v>15200</v>
      </c>
      <c r="N21" s="201"/>
    </row>
    <row r="22" spans="1:14" x14ac:dyDescent="0.25">
      <c r="A22" s="196" t="s">
        <v>111</v>
      </c>
      <c r="B22" s="200">
        <v>4019.03</v>
      </c>
      <c r="C22" s="200">
        <v>4019.03</v>
      </c>
      <c r="D22" s="200">
        <v>4019.03</v>
      </c>
      <c r="E22" s="200">
        <v>4019.03</v>
      </c>
      <c r="F22" s="200">
        <v>4019.03</v>
      </c>
      <c r="G22" s="200">
        <v>4019.03</v>
      </c>
      <c r="H22" s="200">
        <v>4019.03</v>
      </c>
      <c r="I22" s="200">
        <v>4019.03</v>
      </c>
      <c r="J22" s="200">
        <v>4019.03</v>
      </c>
      <c r="K22" s="200">
        <v>4019.03</v>
      </c>
      <c r="L22" s="200">
        <v>4019.03</v>
      </c>
      <c r="M22" s="200">
        <v>4019.03</v>
      </c>
      <c r="N22" s="202"/>
    </row>
    <row r="23" spans="1:14" x14ac:dyDescent="0.25">
      <c r="A23" s="226" t="s">
        <v>7</v>
      </c>
      <c r="B23" s="203">
        <f t="shared" ref="B23:M23" si="0">SUM(B21:B22)</f>
        <v>19219.03</v>
      </c>
      <c r="C23" s="203">
        <f t="shared" si="0"/>
        <v>19219.03</v>
      </c>
      <c r="D23" s="203">
        <f t="shared" si="0"/>
        <v>19219.03</v>
      </c>
      <c r="E23" s="203">
        <f t="shared" si="0"/>
        <v>19219.03</v>
      </c>
      <c r="F23" s="203">
        <f t="shared" si="0"/>
        <v>19219.03</v>
      </c>
      <c r="G23" s="203">
        <f t="shared" si="0"/>
        <v>19219.03</v>
      </c>
      <c r="H23" s="203">
        <f t="shared" si="0"/>
        <v>19219.03</v>
      </c>
      <c r="I23" s="203">
        <f t="shared" si="0"/>
        <v>19219.03</v>
      </c>
      <c r="J23" s="203">
        <f t="shared" si="0"/>
        <v>19219.03</v>
      </c>
      <c r="K23" s="203">
        <f t="shared" si="0"/>
        <v>19219.03</v>
      </c>
      <c r="L23" s="203">
        <f t="shared" si="0"/>
        <v>19219.03</v>
      </c>
      <c r="M23" s="203">
        <f t="shared" si="0"/>
        <v>19219.03</v>
      </c>
      <c r="N23" s="227">
        <f>SUM(B23:M23)</f>
        <v>230628.36</v>
      </c>
    </row>
    <row r="28" spans="1:14" ht="27" thickBot="1" x14ac:dyDescent="0.3">
      <c r="A28" s="451" t="s">
        <v>53</v>
      </c>
      <c r="B28" s="452"/>
      <c r="C28" s="452"/>
      <c r="D28" s="452"/>
      <c r="E28" s="452"/>
      <c r="F28" s="452"/>
      <c r="G28" s="452"/>
      <c r="H28" s="452"/>
      <c r="I28" s="452"/>
      <c r="J28" s="452"/>
      <c r="K28" s="452"/>
      <c r="L28" s="452"/>
      <c r="M28" s="452"/>
      <c r="N28" s="453"/>
    </row>
    <row r="29" spans="1:14" x14ac:dyDescent="0.25">
      <c r="A29" s="196" t="s">
        <v>40</v>
      </c>
      <c r="B29" s="197" t="s">
        <v>18</v>
      </c>
      <c r="C29" s="198" t="s">
        <v>19</v>
      </c>
      <c r="D29" s="198" t="s">
        <v>20</v>
      </c>
      <c r="E29" s="198" t="s">
        <v>21</v>
      </c>
      <c r="F29" s="198" t="s">
        <v>22</v>
      </c>
      <c r="G29" s="198" t="s">
        <v>23</v>
      </c>
      <c r="H29" s="198" t="s">
        <v>24</v>
      </c>
      <c r="I29" s="198" t="s">
        <v>25</v>
      </c>
      <c r="J29" s="198" t="s">
        <v>26</v>
      </c>
      <c r="K29" s="198" t="s">
        <v>27</v>
      </c>
      <c r="L29" s="198" t="s">
        <v>28</v>
      </c>
      <c r="M29" s="198" t="s">
        <v>29</v>
      </c>
      <c r="N29" s="199" t="s">
        <v>7</v>
      </c>
    </row>
    <row r="30" spans="1:14" x14ac:dyDescent="0.25">
      <c r="A30" s="196" t="s">
        <v>110</v>
      </c>
      <c r="B30" s="200">
        <f>B21*1.15</f>
        <v>17480</v>
      </c>
      <c r="C30" s="200">
        <f t="shared" ref="C30:M30" si="1">C21*1.15</f>
        <v>17480</v>
      </c>
      <c r="D30" s="200">
        <f t="shared" si="1"/>
        <v>17480</v>
      </c>
      <c r="E30" s="200">
        <f t="shared" si="1"/>
        <v>17480</v>
      </c>
      <c r="F30" s="200">
        <f t="shared" si="1"/>
        <v>17480</v>
      </c>
      <c r="G30" s="200">
        <f t="shared" si="1"/>
        <v>17480</v>
      </c>
      <c r="H30" s="200">
        <f t="shared" si="1"/>
        <v>17480</v>
      </c>
      <c r="I30" s="200">
        <f t="shared" si="1"/>
        <v>17480</v>
      </c>
      <c r="J30" s="200">
        <f t="shared" si="1"/>
        <v>17480</v>
      </c>
      <c r="K30" s="200">
        <f t="shared" si="1"/>
        <v>17480</v>
      </c>
      <c r="L30" s="200">
        <f t="shared" si="1"/>
        <v>17480</v>
      </c>
      <c r="M30" s="200">
        <f t="shared" si="1"/>
        <v>17480</v>
      </c>
      <c r="N30" s="201"/>
    </row>
    <row r="31" spans="1:14" x14ac:dyDescent="0.25">
      <c r="A31" s="196" t="s">
        <v>111</v>
      </c>
      <c r="B31" s="200">
        <v>3215.85</v>
      </c>
      <c r="C31" s="200">
        <v>3215.85</v>
      </c>
      <c r="D31" s="200">
        <v>3215.85</v>
      </c>
      <c r="E31" s="200">
        <v>3215.85</v>
      </c>
      <c r="F31" s="200">
        <v>3215.85</v>
      </c>
      <c r="G31" s="200">
        <v>3215.85</v>
      </c>
      <c r="H31" s="200">
        <v>3215.85</v>
      </c>
      <c r="I31" s="200">
        <v>3215.85</v>
      </c>
      <c r="J31" s="200">
        <v>3215.85</v>
      </c>
      <c r="K31" s="200">
        <v>3215.85</v>
      </c>
      <c r="L31" s="200">
        <v>3215.85</v>
      </c>
      <c r="M31" s="200">
        <v>3215.85</v>
      </c>
      <c r="N31" s="202"/>
    </row>
    <row r="32" spans="1:14" x14ac:dyDescent="0.25">
      <c r="A32" s="226" t="s">
        <v>7</v>
      </c>
      <c r="B32" s="203">
        <f t="shared" ref="B32:M32" si="2">SUM(B30:B31)</f>
        <v>20695.849999999999</v>
      </c>
      <c r="C32" s="203">
        <f t="shared" si="2"/>
        <v>20695.849999999999</v>
      </c>
      <c r="D32" s="203">
        <f t="shared" si="2"/>
        <v>20695.849999999999</v>
      </c>
      <c r="E32" s="203">
        <f t="shared" si="2"/>
        <v>20695.849999999999</v>
      </c>
      <c r="F32" s="203">
        <f t="shared" si="2"/>
        <v>20695.849999999999</v>
      </c>
      <c r="G32" s="203">
        <f t="shared" si="2"/>
        <v>20695.849999999999</v>
      </c>
      <c r="H32" s="203">
        <f t="shared" si="2"/>
        <v>20695.849999999999</v>
      </c>
      <c r="I32" s="203">
        <f t="shared" si="2"/>
        <v>20695.849999999999</v>
      </c>
      <c r="J32" s="203">
        <f t="shared" si="2"/>
        <v>20695.849999999999</v>
      </c>
      <c r="K32" s="203">
        <f t="shared" si="2"/>
        <v>20695.849999999999</v>
      </c>
      <c r="L32" s="203">
        <f t="shared" si="2"/>
        <v>20695.849999999999</v>
      </c>
      <c r="M32" s="203">
        <f t="shared" si="2"/>
        <v>20695.849999999999</v>
      </c>
      <c r="N32" s="227">
        <f>SUM(B32:M32)</f>
        <v>248350.20000000004</v>
      </c>
    </row>
    <row r="36" spans="1:14" ht="27" thickBot="1" x14ac:dyDescent="0.3">
      <c r="A36" s="451" t="s">
        <v>106</v>
      </c>
      <c r="B36" s="452"/>
      <c r="C36" s="452"/>
      <c r="D36" s="452"/>
      <c r="E36" s="452"/>
      <c r="F36" s="452"/>
      <c r="G36" s="452"/>
      <c r="H36" s="452"/>
      <c r="I36" s="452"/>
      <c r="J36" s="452"/>
      <c r="K36" s="452"/>
      <c r="L36" s="452"/>
      <c r="M36" s="452"/>
      <c r="N36" s="453"/>
    </row>
    <row r="37" spans="1:14" x14ac:dyDescent="0.25">
      <c r="A37" s="196" t="s">
        <v>40</v>
      </c>
      <c r="B37" s="197" t="s">
        <v>18</v>
      </c>
      <c r="C37" s="198" t="s">
        <v>19</v>
      </c>
      <c r="D37" s="198" t="s">
        <v>20</v>
      </c>
      <c r="E37" s="198" t="s">
        <v>21</v>
      </c>
      <c r="F37" s="198" t="s">
        <v>22</v>
      </c>
      <c r="G37" s="198" t="s">
        <v>23</v>
      </c>
      <c r="H37" s="198" t="s">
        <v>24</v>
      </c>
      <c r="I37" s="198" t="s">
        <v>25</v>
      </c>
      <c r="J37" s="198" t="s">
        <v>26</v>
      </c>
      <c r="K37" s="198" t="s">
        <v>27</v>
      </c>
      <c r="L37" s="198" t="s">
        <v>28</v>
      </c>
      <c r="M37" s="198" t="s">
        <v>29</v>
      </c>
      <c r="N37" s="199" t="s">
        <v>7</v>
      </c>
    </row>
    <row r="38" spans="1:14" x14ac:dyDescent="0.25">
      <c r="A38" s="196" t="s">
        <v>110</v>
      </c>
      <c r="B38" s="200">
        <f>B30*1.15</f>
        <v>20102</v>
      </c>
      <c r="C38" s="200">
        <f t="shared" ref="C38:M38" si="3">C30*1.15</f>
        <v>20102</v>
      </c>
      <c r="D38" s="200">
        <f t="shared" si="3"/>
        <v>20102</v>
      </c>
      <c r="E38" s="200">
        <f t="shared" si="3"/>
        <v>20102</v>
      </c>
      <c r="F38" s="200">
        <f t="shared" si="3"/>
        <v>20102</v>
      </c>
      <c r="G38" s="200">
        <f t="shared" si="3"/>
        <v>20102</v>
      </c>
      <c r="H38" s="200">
        <f t="shared" si="3"/>
        <v>20102</v>
      </c>
      <c r="I38" s="200">
        <f t="shared" si="3"/>
        <v>20102</v>
      </c>
      <c r="J38" s="200">
        <f t="shared" si="3"/>
        <v>20102</v>
      </c>
      <c r="K38" s="200">
        <f t="shared" si="3"/>
        <v>20102</v>
      </c>
      <c r="L38" s="200">
        <f t="shared" si="3"/>
        <v>20102</v>
      </c>
      <c r="M38" s="200">
        <f t="shared" si="3"/>
        <v>20102</v>
      </c>
      <c r="N38" s="201"/>
    </row>
    <row r="39" spans="1:14" x14ac:dyDescent="0.25">
      <c r="A39" s="196" t="s">
        <v>111</v>
      </c>
      <c r="B39" s="200">
        <v>2409.12</v>
      </c>
      <c r="C39" s="200">
        <v>2409.12</v>
      </c>
      <c r="D39" s="200">
        <v>2409.12</v>
      </c>
      <c r="E39" s="200">
        <v>2409.12</v>
      </c>
      <c r="F39" s="200">
        <v>2409.12</v>
      </c>
      <c r="G39" s="200">
        <v>2409.12</v>
      </c>
      <c r="H39" s="200">
        <v>2409.12</v>
      </c>
      <c r="I39" s="200">
        <v>2409.12</v>
      </c>
      <c r="J39" s="200">
        <v>2409.12</v>
      </c>
      <c r="K39" s="200">
        <v>2409.12</v>
      </c>
      <c r="L39" s="200">
        <v>2409.12</v>
      </c>
      <c r="M39" s="200">
        <v>2409.12</v>
      </c>
      <c r="N39" s="202"/>
    </row>
    <row r="40" spans="1:14" x14ac:dyDescent="0.25">
      <c r="A40" s="226" t="s">
        <v>7</v>
      </c>
      <c r="B40" s="203">
        <f t="shared" ref="B40:M40" si="4">SUM(B38:B39)</f>
        <v>22511.119999999999</v>
      </c>
      <c r="C40" s="203">
        <f t="shared" si="4"/>
        <v>22511.119999999999</v>
      </c>
      <c r="D40" s="203">
        <f t="shared" si="4"/>
        <v>22511.119999999999</v>
      </c>
      <c r="E40" s="203">
        <f t="shared" si="4"/>
        <v>22511.119999999999</v>
      </c>
      <c r="F40" s="203">
        <f t="shared" si="4"/>
        <v>22511.119999999999</v>
      </c>
      <c r="G40" s="203">
        <f t="shared" si="4"/>
        <v>22511.119999999999</v>
      </c>
      <c r="H40" s="203">
        <f t="shared" si="4"/>
        <v>22511.119999999999</v>
      </c>
      <c r="I40" s="203">
        <f t="shared" si="4"/>
        <v>22511.119999999999</v>
      </c>
      <c r="J40" s="203">
        <f t="shared" si="4"/>
        <v>22511.119999999999</v>
      </c>
      <c r="K40" s="203">
        <f t="shared" si="4"/>
        <v>22511.119999999999</v>
      </c>
      <c r="L40" s="203">
        <f t="shared" si="4"/>
        <v>22511.119999999999</v>
      </c>
      <c r="M40" s="203">
        <f t="shared" si="4"/>
        <v>22511.119999999999</v>
      </c>
      <c r="N40" s="227">
        <f>SUM(B40:M40)</f>
        <v>270133.44</v>
      </c>
    </row>
  </sheetData>
  <mergeCells count="8">
    <mergeCell ref="A19:N19"/>
    <mergeCell ref="A28:N28"/>
    <mergeCell ref="A36:N36"/>
    <mergeCell ref="H4:J4"/>
    <mergeCell ref="B4:D4"/>
    <mergeCell ref="A13:K13"/>
    <mergeCell ref="B14:K14"/>
    <mergeCell ref="B15:K15"/>
  </mergeCells>
  <hyperlinks>
    <hyperlink ref="B14" r:id="rId1" location="/addService"/>
    <hyperlink ref="B15" r:id="rId2" location="commercial?billing=yearly"/>
  </hyperlinks>
  <pageMargins left="0.7" right="0.7" top="0.75" bottom="0.75" header="0.3" footer="0.3"/>
  <pageSetup orientation="portrait"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1"/>
  <sheetViews>
    <sheetView topLeftCell="A73" workbookViewId="0">
      <selection activeCell="B85" sqref="B85:B96"/>
    </sheetView>
  </sheetViews>
  <sheetFormatPr baseColWidth="10" defaultRowHeight="15" x14ac:dyDescent="0.25"/>
  <cols>
    <col min="2" max="2" width="27.7109375" customWidth="1"/>
    <col min="3" max="3" width="28" customWidth="1"/>
    <col min="4" max="4" width="16.7109375" customWidth="1"/>
    <col min="5" max="5" width="20.28515625" customWidth="1"/>
    <col min="6" max="6" width="12.7109375" bestFit="1" customWidth="1"/>
    <col min="7" max="7" width="14.28515625" customWidth="1"/>
    <col min="8" max="8" width="13.85546875" customWidth="1"/>
    <col min="9" max="9" width="14" customWidth="1"/>
    <col min="10" max="10" width="15" customWidth="1"/>
    <col min="11" max="11" width="14.85546875" customWidth="1"/>
    <col min="12" max="12" width="17" customWidth="1"/>
    <col min="14" max="14" width="12.7109375" bestFit="1" customWidth="1"/>
    <col min="16" max="16" width="12.7109375" bestFit="1" customWidth="1"/>
    <col min="18" max="18" width="12.7109375" bestFit="1" customWidth="1"/>
    <col min="20" max="20" width="12.7109375" bestFit="1" customWidth="1"/>
    <col min="22" max="22" width="12.7109375" bestFit="1" customWidth="1"/>
    <col min="24" max="24" width="12.7109375" bestFit="1" customWidth="1"/>
    <col min="26" max="26" width="12.7109375" bestFit="1" customWidth="1"/>
    <col min="27" max="27" width="14.140625" bestFit="1" customWidth="1"/>
  </cols>
  <sheetData>
    <row r="1" spans="1:32" ht="46.5" x14ac:dyDescent="0.25">
      <c r="A1" s="49"/>
      <c r="B1" s="49"/>
      <c r="C1" s="49"/>
      <c r="D1" s="49"/>
      <c r="E1" s="72" t="s">
        <v>118</v>
      </c>
      <c r="F1" s="279"/>
      <c r="G1" s="279"/>
      <c r="H1" s="49"/>
      <c r="I1" s="49"/>
      <c r="J1" s="49"/>
      <c r="K1" s="49"/>
      <c r="L1" s="49"/>
      <c r="M1" s="49"/>
      <c r="N1" s="49"/>
      <c r="O1" s="49"/>
      <c r="P1" s="49"/>
      <c r="Q1" s="49"/>
      <c r="R1" s="49"/>
      <c r="S1" s="49"/>
      <c r="T1" s="49"/>
      <c r="U1" s="49"/>
      <c r="V1" s="49"/>
      <c r="W1" s="49"/>
      <c r="X1" s="49"/>
      <c r="Y1" s="49"/>
      <c r="Z1" s="49"/>
      <c r="AA1" s="49"/>
      <c r="AB1" s="49"/>
      <c r="AC1" s="49"/>
      <c r="AD1" s="49"/>
      <c r="AE1" s="49"/>
    </row>
    <row r="2" spans="1:32" x14ac:dyDescent="0.2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r="3" spans="1:32" ht="15.75" thickBot="1" x14ac:dyDescent="0.3">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row>
    <row r="4" spans="1:32" ht="27" thickBot="1" x14ac:dyDescent="0.45">
      <c r="A4" s="1"/>
      <c r="B4" s="454" t="s">
        <v>13</v>
      </c>
      <c r="C4" s="455"/>
      <c r="D4" s="456"/>
      <c r="E4" s="245"/>
      <c r="F4" s="1"/>
      <c r="G4" s="1"/>
      <c r="H4" s="454" t="s">
        <v>119</v>
      </c>
      <c r="I4" s="455"/>
      <c r="J4" s="456"/>
      <c r="K4" s="1"/>
      <c r="L4" s="1"/>
      <c r="M4" s="1"/>
      <c r="N4" s="1"/>
      <c r="O4" s="1"/>
      <c r="P4" s="1"/>
      <c r="Q4" s="1"/>
      <c r="R4" s="1"/>
      <c r="S4" s="1"/>
      <c r="T4" s="1"/>
      <c r="U4" s="1"/>
      <c r="V4" s="1"/>
      <c r="W4" s="1"/>
      <c r="X4" s="1"/>
      <c r="Y4" s="1"/>
      <c r="Z4" s="1"/>
      <c r="AA4" s="1"/>
      <c r="AB4" s="1"/>
      <c r="AC4" s="1"/>
      <c r="AD4" s="1"/>
      <c r="AE4" s="1"/>
      <c r="AF4" s="1"/>
    </row>
    <row r="5" spans="1:32" x14ac:dyDescent="0.25">
      <c r="A5" s="1"/>
      <c r="B5" s="168">
        <v>2019</v>
      </c>
      <c r="C5" s="168">
        <v>2020</v>
      </c>
      <c r="D5" s="168">
        <v>2021</v>
      </c>
      <c r="E5" s="246"/>
      <c r="F5" s="1"/>
      <c r="G5" s="1"/>
      <c r="H5" s="204">
        <v>2020</v>
      </c>
      <c r="I5" s="168">
        <v>2021</v>
      </c>
      <c r="J5" s="205">
        <v>2022</v>
      </c>
      <c r="K5" s="1"/>
      <c r="L5" s="1"/>
      <c r="M5" s="1"/>
      <c r="N5" s="1"/>
      <c r="O5" s="1"/>
      <c r="P5" s="1"/>
      <c r="Q5" s="1"/>
      <c r="R5" s="1"/>
      <c r="S5" s="1"/>
      <c r="T5" s="1"/>
      <c r="U5" s="1"/>
      <c r="V5" s="1"/>
      <c r="W5" s="1"/>
      <c r="X5" s="1"/>
      <c r="Y5" s="1"/>
      <c r="Z5" s="1"/>
      <c r="AA5" s="1"/>
      <c r="AB5" s="1"/>
      <c r="AC5" s="1"/>
      <c r="AD5" s="1"/>
      <c r="AE5" s="1"/>
      <c r="AF5" s="1"/>
    </row>
    <row r="6" spans="1:32" ht="15.75" thickBot="1" x14ac:dyDescent="0.3">
      <c r="A6" s="1"/>
      <c r="B6" s="491">
        <f>Hipótesis!C24</f>
        <v>5.0000000000000001E-3</v>
      </c>
      <c r="C6" s="247">
        <f>Hipótesis!C25</f>
        <v>0.01</v>
      </c>
      <c r="D6" s="247">
        <f>Hipótesis!C26</f>
        <v>0.02</v>
      </c>
      <c r="E6" s="248"/>
      <c r="F6" s="1"/>
      <c r="G6" s="1"/>
      <c r="H6" s="249">
        <f>$AA$50</f>
        <v>13883659.199999997</v>
      </c>
      <c r="I6" s="250">
        <f>$AA$68</f>
        <v>17530201.969999991</v>
      </c>
      <c r="J6" s="251">
        <f>$AA$97</f>
        <v>29104702.049999997</v>
      </c>
      <c r="K6" s="1"/>
      <c r="L6" s="1"/>
      <c r="M6" s="1"/>
      <c r="N6" s="1"/>
      <c r="O6" s="1"/>
      <c r="P6" s="1"/>
      <c r="Q6" s="1"/>
      <c r="R6" s="1"/>
      <c r="S6" s="1"/>
      <c r="T6" s="1"/>
      <c r="U6" s="1"/>
      <c r="V6" s="1"/>
      <c r="W6" s="1"/>
      <c r="X6" s="1"/>
      <c r="Y6" s="1"/>
      <c r="Z6" s="1"/>
      <c r="AA6" s="1"/>
      <c r="AB6" s="1"/>
      <c r="AC6" s="1"/>
      <c r="AD6" s="1"/>
      <c r="AE6" s="1"/>
      <c r="AF6" s="1"/>
    </row>
    <row r="7" spans="1:32" x14ac:dyDescent="0.25">
      <c r="A7" s="1"/>
      <c r="B7" s="252">
        <f>Hipótesis!D24</f>
        <v>11347620</v>
      </c>
      <c r="C7" s="252">
        <f>Hipótesis!D25</f>
        <v>22695240</v>
      </c>
      <c r="D7" s="252">
        <f>Hipótesis!D26</f>
        <v>45390480</v>
      </c>
      <c r="E7" s="253"/>
      <c r="F7" s="1"/>
      <c r="G7" s="1"/>
      <c r="H7" s="1"/>
      <c r="I7" s="1"/>
      <c r="J7" s="1"/>
      <c r="K7" s="1"/>
      <c r="L7" s="1"/>
      <c r="M7" s="1"/>
      <c r="N7" s="1"/>
      <c r="O7" s="1"/>
      <c r="P7" s="1"/>
      <c r="Q7" s="1"/>
      <c r="R7" s="1"/>
      <c r="S7" s="1"/>
      <c r="T7" s="1"/>
      <c r="U7" s="1"/>
      <c r="V7" s="1"/>
      <c r="W7" s="1"/>
      <c r="X7" s="1"/>
      <c r="Y7" s="1"/>
      <c r="Z7" s="1"/>
      <c r="AA7" s="1"/>
      <c r="AB7" s="1"/>
      <c r="AC7" s="1"/>
      <c r="AD7" s="1"/>
      <c r="AE7" s="1"/>
      <c r="AF7" s="1"/>
    </row>
    <row r="8" spans="1:32" x14ac:dyDescent="0.25">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row>
    <row r="9" spans="1:32" x14ac:dyDescent="0.25">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row>
    <row r="10" spans="1:32" ht="15.75" thickBot="1" x14ac:dyDescent="0.3">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row>
    <row r="11" spans="1:32" ht="27" thickBot="1" x14ac:dyDescent="0.45">
      <c r="A11" s="1"/>
      <c r="B11" s="397" t="s">
        <v>120</v>
      </c>
      <c r="C11" s="398"/>
      <c r="D11" s="398"/>
      <c r="E11" s="398"/>
      <c r="F11" s="398"/>
      <c r="G11" s="398"/>
      <c r="H11" s="398"/>
      <c r="I11" s="398"/>
      <c r="J11" s="398"/>
      <c r="K11" s="398"/>
      <c r="L11" s="400"/>
      <c r="M11" s="1"/>
      <c r="N11" s="1"/>
      <c r="O11" s="1"/>
      <c r="P11" s="1"/>
      <c r="Q11" s="1"/>
      <c r="R11" s="1"/>
      <c r="S11" s="1"/>
      <c r="T11" s="1"/>
      <c r="U11" s="1"/>
      <c r="V11" s="1"/>
      <c r="W11" s="1"/>
      <c r="X11" s="1"/>
      <c r="Y11" s="1"/>
      <c r="Z11" s="1"/>
      <c r="AA11" s="1"/>
      <c r="AB11" s="1"/>
      <c r="AC11" s="1"/>
      <c r="AD11" s="1"/>
      <c r="AE11" s="1"/>
      <c r="AF11" s="1"/>
    </row>
    <row r="12" spans="1:32" ht="15.75" x14ac:dyDescent="0.25">
      <c r="A12" s="1"/>
      <c r="B12" s="483" t="s">
        <v>121</v>
      </c>
      <c r="C12" s="485" t="s">
        <v>122</v>
      </c>
      <c r="D12" s="487" t="s">
        <v>123</v>
      </c>
      <c r="E12" s="280" t="s">
        <v>124</v>
      </c>
      <c r="F12" s="281" t="s">
        <v>125</v>
      </c>
      <c r="G12" s="281" t="s">
        <v>126</v>
      </c>
      <c r="H12" s="281" t="s">
        <v>127</v>
      </c>
      <c r="I12" s="282" t="s">
        <v>128</v>
      </c>
      <c r="J12" s="283" t="s">
        <v>129</v>
      </c>
      <c r="K12" s="489" t="s">
        <v>130</v>
      </c>
      <c r="L12" s="489" t="s">
        <v>131</v>
      </c>
      <c r="M12" s="1"/>
      <c r="N12" s="1"/>
      <c r="O12" s="1"/>
      <c r="P12" s="1"/>
      <c r="Q12" s="1"/>
      <c r="R12" s="1"/>
      <c r="S12" s="1"/>
      <c r="T12" s="1"/>
      <c r="U12" s="1"/>
      <c r="V12" s="1"/>
      <c r="W12" s="1"/>
      <c r="X12" s="1"/>
      <c r="Y12" s="1"/>
      <c r="Z12" s="1"/>
      <c r="AA12" s="1"/>
      <c r="AB12" s="1"/>
      <c r="AC12" s="1"/>
      <c r="AD12" s="1"/>
      <c r="AE12" s="1"/>
      <c r="AF12" s="1"/>
    </row>
    <row r="13" spans="1:32" ht="16.5" thickBot="1" x14ac:dyDescent="0.3">
      <c r="A13" s="1"/>
      <c r="B13" s="484"/>
      <c r="C13" s="486"/>
      <c r="D13" s="488"/>
      <c r="E13" s="284">
        <v>0.1047</v>
      </c>
      <c r="F13" s="285">
        <v>1.54E-2</v>
      </c>
      <c r="G13" s="286">
        <v>0.06</v>
      </c>
      <c r="H13" s="285">
        <v>9.1999999999999998E-3</v>
      </c>
      <c r="I13" s="286" t="s">
        <v>153</v>
      </c>
      <c r="J13" s="287">
        <v>0.03</v>
      </c>
      <c r="K13" s="490"/>
      <c r="L13" s="490"/>
      <c r="M13" s="1"/>
      <c r="N13" s="1"/>
      <c r="O13" s="1"/>
      <c r="P13" s="1"/>
      <c r="Q13" s="1"/>
      <c r="R13" s="1"/>
      <c r="S13" s="1"/>
      <c r="T13" s="1"/>
      <c r="U13" s="1"/>
      <c r="V13" s="1"/>
      <c r="W13" s="1"/>
      <c r="X13" s="1"/>
      <c r="Y13" s="1"/>
      <c r="Z13" s="1"/>
      <c r="AA13" s="1"/>
      <c r="AB13" s="1"/>
      <c r="AC13" s="1"/>
      <c r="AD13" s="1"/>
      <c r="AE13" s="1"/>
      <c r="AF13" s="1"/>
    </row>
    <row r="14" spans="1:32" ht="15.75" thickBot="1" x14ac:dyDescent="0.3">
      <c r="A14" s="1"/>
      <c r="B14" s="254" t="s">
        <v>132</v>
      </c>
      <c r="C14" s="255" t="s">
        <v>143</v>
      </c>
      <c r="D14" s="256">
        <v>180000</v>
      </c>
      <c r="E14" s="257">
        <f>$D$14*E13</f>
        <v>18846</v>
      </c>
      <c r="F14" s="258">
        <f t="shared" ref="F14:J14" si="0">$D$14*F13</f>
        <v>2772</v>
      </c>
      <c r="G14" s="258">
        <f t="shared" si="0"/>
        <v>10800</v>
      </c>
      <c r="H14" s="259">
        <f t="shared" si="0"/>
        <v>1656</v>
      </c>
      <c r="I14" s="260">
        <v>21.43</v>
      </c>
      <c r="J14" s="323">
        <f t="shared" si="0"/>
        <v>5400</v>
      </c>
      <c r="K14" s="260">
        <f>SUM(E14:J14)</f>
        <v>39495.43</v>
      </c>
      <c r="L14" s="288">
        <f>D14+K14</f>
        <v>219495.43</v>
      </c>
      <c r="M14" s="1"/>
      <c r="N14" s="1"/>
      <c r="O14" s="1"/>
      <c r="P14" s="1"/>
      <c r="Q14" s="1"/>
      <c r="R14" s="1"/>
      <c r="S14" s="1"/>
      <c r="T14" s="1"/>
      <c r="U14" s="1"/>
      <c r="V14" s="1"/>
      <c r="W14" s="1"/>
      <c r="X14" s="1"/>
      <c r="Y14" s="1"/>
      <c r="Z14" s="1"/>
      <c r="AA14" s="1"/>
      <c r="AB14" s="1"/>
      <c r="AC14" s="1"/>
      <c r="AD14" s="1"/>
      <c r="AE14" s="1"/>
      <c r="AF14" s="1"/>
    </row>
    <row r="15" spans="1:32" x14ac:dyDescent="0.25">
      <c r="A15" s="1"/>
      <c r="B15" s="473" t="s">
        <v>133</v>
      </c>
      <c r="C15" s="307" t="s">
        <v>144</v>
      </c>
      <c r="D15" s="312">
        <v>130000</v>
      </c>
      <c r="E15" s="315">
        <f>$D$15*E13</f>
        <v>13611</v>
      </c>
      <c r="F15" s="262">
        <f t="shared" ref="F15:J15" si="1">$D$15*F13</f>
        <v>2002</v>
      </c>
      <c r="G15" s="262">
        <f t="shared" si="1"/>
        <v>7800</v>
      </c>
      <c r="H15" s="262">
        <f t="shared" si="1"/>
        <v>1196</v>
      </c>
      <c r="I15" s="302">
        <v>21.43</v>
      </c>
      <c r="J15" s="263">
        <f t="shared" si="1"/>
        <v>3900</v>
      </c>
      <c r="K15" s="264">
        <f t="shared" ref="K15:K36" si="2">SUM(E15:J15)</f>
        <v>28530.43</v>
      </c>
      <c r="L15" s="289">
        <f t="shared" ref="L15:L36" si="3">D15+K15</f>
        <v>158530.43</v>
      </c>
      <c r="M15" s="1"/>
      <c r="N15" s="1"/>
      <c r="O15" s="1"/>
      <c r="P15" s="1"/>
      <c r="Q15" s="1"/>
      <c r="R15" s="1"/>
      <c r="S15" s="1"/>
      <c r="T15" s="1"/>
      <c r="U15" s="1"/>
      <c r="V15" s="1"/>
      <c r="W15" s="1"/>
      <c r="X15" s="1"/>
      <c r="Y15" s="1"/>
      <c r="Z15" s="1"/>
      <c r="AA15" s="1"/>
      <c r="AB15" s="1"/>
      <c r="AC15" s="1"/>
      <c r="AD15" s="1"/>
      <c r="AE15" s="1"/>
      <c r="AF15" s="1"/>
    </row>
    <row r="16" spans="1:32" x14ac:dyDescent="0.25">
      <c r="A16" s="1"/>
      <c r="B16" s="474"/>
      <c r="C16" s="309" t="s">
        <v>73</v>
      </c>
      <c r="D16" s="313">
        <v>60000</v>
      </c>
      <c r="E16" s="316">
        <f>$D$16*E13</f>
        <v>6282</v>
      </c>
      <c r="F16" s="266">
        <f t="shared" ref="F16:J16" si="4">$D$16*F13</f>
        <v>924</v>
      </c>
      <c r="G16" s="266">
        <f t="shared" si="4"/>
        <v>3600</v>
      </c>
      <c r="H16" s="266">
        <f t="shared" si="4"/>
        <v>552</v>
      </c>
      <c r="I16" s="266">
        <v>21.43</v>
      </c>
      <c r="J16" s="267">
        <f t="shared" si="4"/>
        <v>1800</v>
      </c>
      <c r="K16" s="268">
        <f t="shared" si="2"/>
        <v>13179.43</v>
      </c>
      <c r="L16" s="290">
        <f t="shared" si="3"/>
        <v>73179.429999999993</v>
      </c>
      <c r="M16" s="1"/>
      <c r="N16" s="1"/>
      <c r="O16" s="1"/>
      <c r="P16" s="1"/>
      <c r="Q16" s="1"/>
      <c r="R16" s="1"/>
      <c r="S16" s="1"/>
      <c r="T16" s="1"/>
      <c r="U16" s="1"/>
      <c r="V16" s="1"/>
      <c r="W16" s="1"/>
      <c r="X16" s="1"/>
      <c r="Y16" s="1"/>
      <c r="Z16" s="1"/>
      <c r="AA16" s="1"/>
      <c r="AB16" s="1"/>
      <c r="AC16" s="1"/>
      <c r="AD16" s="1"/>
      <c r="AE16" s="1"/>
      <c r="AF16" s="1"/>
    </row>
    <row r="17" spans="1:32" x14ac:dyDescent="0.25">
      <c r="A17" s="1"/>
      <c r="B17" s="474"/>
      <c r="C17" s="309" t="s">
        <v>74</v>
      </c>
      <c r="D17" s="313">
        <v>45000</v>
      </c>
      <c r="E17" s="316">
        <f>$D$17*E13</f>
        <v>4711.5</v>
      </c>
      <c r="F17" s="266">
        <f t="shared" ref="F17:H17" si="5">$D$17*F13</f>
        <v>693</v>
      </c>
      <c r="G17" s="266">
        <f t="shared" si="5"/>
        <v>2700</v>
      </c>
      <c r="H17" s="266">
        <f t="shared" si="5"/>
        <v>414</v>
      </c>
      <c r="I17" s="266">
        <v>21.43</v>
      </c>
      <c r="J17" s="267">
        <f>$D$17*J13</f>
        <v>1350</v>
      </c>
      <c r="K17" s="268">
        <f t="shared" si="2"/>
        <v>9889.93</v>
      </c>
      <c r="L17" s="290">
        <f t="shared" si="3"/>
        <v>54889.93</v>
      </c>
      <c r="M17" s="1"/>
      <c r="N17" s="1"/>
      <c r="O17" s="1"/>
      <c r="P17" s="1"/>
      <c r="Q17" s="1"/>
      <c r="R17" s="1"/>
      <c r="S17" s="1"/>
      <c r="T17" s="1"/>
      <c r="U17" s="1"/>
      <c r="V17" s="1"/>
      <c r="W17" s="1"/>
      <c r="X17" s="1"/>
      <c r="Y17" s="1"/>
      <c r="Z17" s="1"/>
      <c r="AA17" s="1"/>
      <c r="AB17" s="1"/>
      <c r="AC17" s="1"/>
      <c r="AD17" s="1"/>
      <c r="AE17" s="1"/>
      <c r="AF17" s="1"/>
    </row>
    <row r="18" spans="1:32" x14ac:dyDescent="0.25">
      <c r="A18" s="1"/>
      <c r="B18" s="474"/>
      <c r="C18" s="309" t="s">
        <v>75</v>
      </c>
      <c r="D18" s="313">
        <v>60000</v>
      </c>
      <c r="E18" s="316">
        <f>$D$18*E13</f>
        <v>6282</v>
      </c>
      <c r="F18" s="266">
        <f t="shared" ref="F18:J18" si="6">$D$18*F13</f>
        <v>924</v>
      </c>
      <c r="G18" s="266">
        <f t="shared" si="6"/>
        <v>3600</v>
      </c>
      <c r="H18" s="266">
        <f t="shared" si="6"/>
        <v>552</v>
      </c>
      <c r="I18" s="266">
        <v>21.43</v>
      </c>
      <c r="J18" s="267">
        <f t="shared" si="6"/>
        <v>1800</v>
      </c>
      <c r="K18" s="268">
        <f t="shared" si="2"/>
        <v>13179.43</v>
      </c>
      <c r="L18" s="290">
        <f t="shared" si="3"/>
        <v>73179.429999999993</v>
      </c>
      <c r="M18" s="1"/>
      <c r="N18" s="1"/>
      <c r="O18" s="1"/>
      <c r="P18" s="1"/>
      <c r="Q18" s="1"/>
      <c r="R18" s="1"/>
      <c r="S18" s="1"/>
      <c r="T18" s="1"/>
      <c r="U18" s="1"/>
      <c r="V18" s="1"/>
      <c r="W18" s="1"/>
      <c r="X18" s="1"/>
      <c r="Y18" s="1"/>
      <c r="Z18" s="1"/>
      <c r="AA18" s="1"/>
      <c r="AB18" s="1"/>
      <c r="AC18" s="1"/>
      <c r="AD18" s="1"/>
      <c r="AE18" s="1"/>
      <c r="AF18" s="1"/>
    </row>
    <row r="19" spans="1:32" x14ac:dyDescent="0.25">
      <c r="A19" s="1"/>
      <c r="B19" s="475"/>
      <c r="C19" s="310" t="s">
        <v>76</v>
      </c>
      <c r="D19" s="314">
        <v>60000</v>
      </c>
      <c r="E19" s="317">
        <f>D19*$E$13</f>
        <v>6282</v>
      </c>
      <c r="F19" s="297">
        <f>D19*$F$13</f>
        <v>924</v>
      </c>
      <c r="G19" s="297">
        <f>D19*$G$13</f>
        <v>3600</v>
      </c>
      <c r="H19" s="297">
        <f>D19*$H$13</f>
        <v>552</v>
      </c>
      <c r="I19" s="266">
        <v>21.43</v>
      </c>
      <c r="J19" s="298">
        <f>D19*$J$13</f>
        <v>1800</v>
      </c>
      <c r="K19" s="299">
        <f>SUM(E19:J19)</f>
        <v>13179.43</v>
      </c>
      <c r="L19" s="300">
        <f>D19+K19</f>
        <v>73179.429999999993</v>
      </c>
      <c r="M19" s="1"/>
      <c r="N19" s="1"/>
      <c r="O19" s="1"/>
      <c r="P19" s="1"/>
      <c r="Q19" s="1"/>
      <c r="R19" s="1"/>
      <c r="S19" s="1"/>
      <c r="T19" s="1"/>
      <c r="U19" s="1"/>
      <c r="V19" s="1"/>
      <c r="W19" s="1"/>
      <c r="X19" s="1"/>
      <c r="Y19" s="1"/>
      <c r="Z19" s="1"/>
      <c r="AA19" s="1"/>
      <c r="AB19" s="1"/>
      <c r="AC19" s="1"/>
      <c r="AD19" s="1"/>
      <c r="AE19" s="1"/>
      <c r="AF19" s="1"/>
    </row>
    <row r="20" spans="1:32" x14ac:dyDescent="0.25">
      <c r="A20" s="1"/>
      <c r="B20" s="475"/>
      <c r="C20" s="309" t="s">
        <v>145</v>
      </c>
      <c r="D20" s="313">
        <v>80000</v>
      </c>
      <c r="E20" s="317">
        <f t="shared" ref="E20:E34" si="7">D20*$E$13</f>
        <v>8376</v>
      </c>
      <c r="F20" s="297">
        <f t="shared" ref="F20:F34" si="8">D20*$F$13</f>
        <v>1232</v>
      </c>
      <c r="G20" s="297">
        <f t="shared" ref="G20:G35" si="9">D20*$G$13</f>
        <v>4800</v>
      </c>
      <c r="H20" s="297">
        <f t="shared" ref="H20:H34" si="10">D20*$H$13</f>
        <v>736</v>
      </c>
      <c r="I20" s="266">
        <v>21.43</v>
      </c>
      <c r="J20" s="298">
        <f t="shared" ref="J20:J34" si="11">D20*$J$13</f>
        <v>2400</v>
      </c>
      <c r="K20" s="299">
        <f t="shared" ref="K20:K21" si="12">SUM(E20:J20)</f>
        <v>17565.43</v>
      </c>
      <c r="L20" s="300">
        <f t="shared" ref="L20:L21" si="13">D20+K20</f>
        <v>97565.43</v>
      </c>
      <c r="M20" s="1"/>
      <c r="N20" s="1"/>
      <c r="O20" s="1"/>
      <c r="P20" s="1"/>
      <c r="Q20" s="1"/>
      <c r="R20" s="1"/>
      <c r="S20" s="1"/>
      <c r="T20" s="1"/>
      <c r="U20" s="1"/>
      <c r="V20" s="1"/>
      <c r="W20" s="1"/>
      <c r="X20" s="1"/>
      <c r="Y20" s="1"/>
      <c r="Z20" s="1"/>
      <c r="AA20" s="1"/>
      <c r="AB20" s="1"/>
      <c r="AC20" s="1"/>
      <c r="AD20" s="1"/>
      <c r="AE20" s="1"/>
      <c r="AF20" s="1"/>
    </row>
    <row r="21" spans="1:32" ht="15.75" thickBot="1" x14ac:dyDescent="0.3">
      <c r="A21" s="1"/>
      <c r="B21" s="476"/>
      <c r="C21" s="311" t="s">
        <v>78</v>
      </c>
      <c r="D21" s="314">
        <v>45000</v>
      </c>
      <c r="E21" s="317">
        <f t="shared" si="7"/>
        <v>4711.5</v>
      </c>
      <c r="F21" s="297">
        <f t="shared" si="8"/>
        <v>693</v>
      </c>
      <c r="G21" s="297">
        <f t="shared" si="9"/>
        <v>2700</v>
      </c>
      <c r="H21" s="297">
        <f t="shared" si="10"/>
        <v>414</v>
      </c>
      <c r="I21" s="297">
        <v>21.43</v>
      </c>
      <c r="J21" s="298">
        <f t="shared" si="11"/>
        <v>1350</v>
      </c>
      <c r="K21" s="299">
        <f t="shared" si="12"/>
        <v>9889.93</v>
      </c>
      <c r="L21" s="300">
        <f t="shared" si="13"/>
        <v>54889.93</v>
      </c>
      <c r="M21" s="1"/>
      <c r="N21" s="1"/>
      <c r="O21" s="1"/>
      <c r="P21" s="1"/>
      <c r="Q21" s="1"/>
      <c r="R21" s="1"/>
      <c r="S21" s="1"/>
      <c r="T21" s="1"/>
      <c r="U21" s="1"/>
      <c r="V21" s="1"/>
      <c r="W21" s="1"/>
      <c r="X21" s="1"/>
      <c r="Y21" s="1"/>
      <c r="Z21" s="1"/>
      <c r="AA21" s="1"/>
      <c r="AB21" s="1"/>
      <c r="AC21" s="1"/>
      <c r="AD21" s="1"/>
      <c r="AE21" s="1"/>
      <c r="AF21" s="1"/>
    </row>
    <row r="22" spans="1:32" x14ac:dyDescent="0.25">
      <c r="A22" s="1"/>
      <c r="B22" s="477" t="s">
        <v>134</v>
      </c>
      <c r="C22" s="303" t="s">
        <v>81</v>
      </c>
      <c r="D22" s="261">
        <v>120000</v>
      </c>
      <c r="E22" s="319">
        <f t="shared" si="7"/>
        <v>12564</v>
      </c>
      <c r="F22" s="320">
        <f t="shared" si="8"/>
        <v>1848</v>
      </c>
      <c r="G22" s="320">
        <f t="shared" si="9"/>
        <v>7200</v>
      </c>
      <c r="H22" s="320">
        <f t="shared" si="10"/>
        <v>1104</v>
      </c>
      <c r="I22" s="262">
        <v>21.43</v>
      </c>
      <c r="J22" s="321">
        <f t="shared" si="11"/>
        <v>3600</v>
      </c>
      <c r="K22" s="264">
        <f t="shared" si="2"/>
        <v>26337.43</v>
      </c>
      <c r="L22" s="289">
        <f t="shared" si="3"/>
        <v>146337.43</v>
      </c>
      <c r="M22" s="1"/>
      <c r="N22" s="1"/>
      <c r="O22" s="1"/>
      <c r="P22" s="1"/>
      <c r="Q22" s="1"/>
      <c r="R22" s="1"/>
      <c r="S22" s="1"/>
      <c r="T22" s="1"/>
      <c r="U22" s="1"/>
      <c r="V22" s="1"/>
      <c r="W22" s="1"/>
      <c r="X22" s="1"/>
      <c r="Y22" s="1"/>
      <c r="Z22" s="1"/>
      <c r="AA22" s="1"/>
      <c r="AB22" s="1"/>
      <c r="AC22" s="1"/>
      <c r="AD22" s="1"/>
      <c r="AE22" s="1"/>
      <c r="AF22" s="1"/>
    </row>
    <row r="23" spans="1:32" x14ac:dyDescent="0.25">
      <c r="A23" s="1"/>
      <c r="B23" s="478"/>
      <c r="C23" s="304" t="s">
        <v>82</v>
      </c>
      <c r="D23" s="273">
        <v>65000</v>
      </c>
      <c r="E23" s="317">
        <f t="shared" si="7"/>
        <v>6805.5</v>
      </c>
      <c r="F23" s="297">
        <f t="shared" si="8"/>
        <v>1001</v>
      </c>
      <c r="G23" s="297">
        <f t="shared" si="9"/>
        <v>3900</v>
      </c>
      <c r="H23" s="297">
        <f t="shared" si="10"/>
        <v>598</v>
      </c>
      <c r="I23" s="266">
        <v>21.43</v>
      </c>
      <c r="J23" s="298">
        <f t="shared" si="11"/>
        <v>1950</v>
      </c>
      <c r="K23" s="299">
        <f>SUM(E23:J23)</f>
        <v>14275.93</v>
      </c>
      <c r="L23" s="300">
        <f>D23+K23</f>
        <v>79275.929999999993</v>
      </c>
      <c r="M23" s="1"/>
      <c r="N23" s="1"/>
      <c r="O23" s="1"/>
      <c r="P23" s="1"/>
      <c r="Q23" s="1"/>
      <c r="R23" s="1"/>
      <c r="S23" s="1"/>
      <c r="T23" s="1"/>
      <c r="U23" s="1"/>
      <c r="V23" s="1"/>
      <c r="W23" s="1"/>
      <c r="X23" s="1"/>
      <c r="Y23" s="1"/>
      <c r="Z23" s="1"/>
      <c r="AA23" s="1"/>
      <c r="AB23" s="1"/>
      <c r="AC23" s="1"/>
      <c r="AD23" s="1"/>
      <c r="AE23" s="1"/>
      <c r="AF23" s="1"/>
    </row>
    <row r="24" spans="1:32" ht="15.75" thickBot="1" x14ac:dyDescent="0.3">
      <c r="A24" s="1"/>
      <c r="B24" s="479"/>
      <c r="C24" s="305" t="s">
        <v>147</v>
      </c>
      <c r="D24" s="269">
        <v>45000</v>
      </c>
      <c r="E24" s="318">
        <f t="shared" si="7"/>
        <v>4711.5</v>
      </c>
      <c r="F24" s="270">
        <f t="shared" si="8"/>
        <v>693</v>
      </c>
      <c r="G24" s="270">
        <f t="shared" si="9"/>
        <v>2700</v>
      </c>
      <c r="H24" s="270">
        <f t="shared" si="10"/>
        <v>414</v>
      </c>
      <c r="I24" s="270">
        <v>21.43</v>
      </c>
      <c r="J24" s="271">
        <f t="shared" si="11"/>
        <v>1350</v>
      </c>
      <c r="K24" s="272">
        <f t="shared" ref="K24:K34" si="14">SUM(E24:J24)</f>
        <v>9889.93</v>
      </c>
      <c r="L24" s="291">
        <f>D24+K24</f>
        <v>54889.93</v>
      </c>
      <c r="M24" s="1"/>
      <c r="N24" s="1"/>
      <c r="O24" s="1"/>
      <c r="P24" s="1"/>
      <c r="Q24" s="1"/>
      <c r="R24" s="1"/>
      <c r="S24" s="1"/>
      <c r="T24" s="1"/>
      <c r="U24" s="1"/>
      <c r="V24" s="1"/>
      <c r="W24" s="1"/>
      <c r="X24" s="1"/>
      <c r="Y24" s="1"/>
      <c r="Z24" s="1"/>
      <c r="AA24" s="1"/>
      <c r="AB24" s="1"/>
      <c r="AC24" s="1"/>
      <c r="AD24" s="1"/>
      <c r="AE24" s="1"/>
      <c r="AF24" s="1"/>
    </row>
    <row r="25" spans="1:32" x14ac:dyDescent="0.25">
      <c r="A25" s="1"/>
      <c r="B25" s="480" t="s">
        <v>135</v>
      </c>
      <c r="C25" s="303" t="s">
        <v>84</v>
      </c>
      <c r="D25" s="261">
        <v>150000</v>
      </c>
      <c r="E25" s="319">
        <f t="shared" si="7"/>
        <v>15705</v>
      </c>
      <c r="F25" s="320">
        <f t="shared" si="8"/>
        <v>2310</v>
      </c>
      <c r="G25" s="320">
        <f t="shared" si="9"/>
        <v>9000</v>
      </c>
      <c r="H25" s="320">
        <f t="shared" si="10"/>
        <v>1380</v>
      </c>
      <c r="I25" s="262">
        <v>21.43</v>
      </c>
      <c r="J25" s="321">
        <f t="shared" si="11"/>
        <v>4500</v>
      </c>
      <c r="K25" s="322">
        <f t="shared" si="14"/>
        <v>32916.43</v>
      </c>
      <c r="L25" s="289">
        <f t="shared" si="3"/>
        <v>182916.43</v>
      </c>
      <c r="M25" s="1"/>
      <c r="N25" s="1"/>
      <c r="O25" s="1"/>
      <c r="P25" s="1"/>
      <c r="Q25" s="1"/>
      <c r="R25" s="1"/>
      <c r="S25" s="1"/>
      <c r="T25" s="1"/>
      <c r="U25" s="1"/>
      <c r="V25" s="1"/>
      <c r="W25" s="1"/>
      <c r="X25" s="1"/>
      <c r="Y25" s="1"/>
      <c r="Z25" s="1"/>
      <c r="AA25" s="1"/>
      <c r="AB25" s="1"/>
      <c r="AC25" s="1"/>
      <c r="AD25" s="1"/>
      <c r="AE25" s="1"/>
      <c r="AF25" s="1"/>
    </row>
    <row r="26" spans="1:32" x14ac:dyDescent="0.25">
      <c r="A26" s="1"/>
      <c r="B26" s="481"/>
      <c r="C26" s="277" t="s">
        <v>85</v>
      </c>
      <c r="D26" s="265">
        <v>80000</v>
      </c>
      <c r="E26" s="317">
        <f t="shared" si="7"/>
        <v>8376</v>
      </c>
      <c r="F26" s="297">
        <f t="shared" si="8"/>
        <v>1232</v>
      </c>
      <c r="G26" s="297">
        <f t="shared" si="9"/>
        <v>4800</v>
      </c>
      <c r="H26" s="297">
        <f t="shared" si="10"/>
        <v>736</v>
      </c>
      <c r="I26" s="266">
        <v>21.43</v>
      </c>
      <c r="J26" s="298">
        <f t="shared" si="11"/>
        <v>2400</v>
      </c>
      <c r="K26" s="299">
        <f t="shared" si="14"/>
        <v>17565.43</v>
      </c>
      <c r="L26" s="290">
        <f t="shared" si="3"/>
        <v>97565.43</v>
      </c>
      <c r="M26" s="1"/>
      <c r="N26" s="1"/>
      <c r="O26" s="1"/>
      <c r="P26" s="1"/>
      <c r="Q26" s="1"/>
      <c r="R26" s="1"/>
      <c r="S26" s="1"/>
      <c r="T26" s="1"/>
      <c r="U26" s="1"/>
      <c r="V26" s="1"/>
      <c r="W26" s="1"/>
      <c r="X26" s="1"/>
      <c r="Y26" s="1"/>
      <c r="Z26" s="1"/>
      <c r="AA26" s="1"/>
      <c r="AB26" s="1"/>
      <c r="AC26" s="1"/>
      <c r="AD26" s="1"/>
      <c r="AE26" s="1"/>
      <c r="AF26" s="1"/>
    </row>
    <row r="27" spans="1:32" x14ac:dyDescent="0.25">
      <c r="A27" s="1"/>
      <c r="B27" s="482"/>
      <c r="C27" s="277" t="s">
        <v>86</v>
      </c>
      <c r="D27" s="265">
        <v>75000</v>
      </c>
      <c r="E27" s="317">
        <f t="shared" si="7"/>
        <v>7852.5</v>
      </c>
      <c r="F27" s="297">
        <f t="shared" si="8"/>
        <v>1155</v>
      </c>
      <c r="G27" s="297">
        <f t="shared" si="9"/>
        <v>4500</v>
      </c>
      <c r="H27" s="297">
        <f t="shared" si="10"/>
        <v>690</v>
      </c>
      <c r="I27" s="266">
        <v>21.43</v>
      </c>
      <c r="J27" s="298">
        <f t="shared" si="11"/>
        <v>2250</v>
      </c>
      <c r="K27" s="299">
        <f t="shared" si="14"/>
        <v>16468.93</v>
      </c>
      <c r="L27" s="290">
        <f t="shared" si="3"/>
        <v>91468.93</v>
      </c>
      <c r="M27" s="1"/>
      <c r="N27" s="1"/>
      <c r="O27" s="1"/>
      <c r="P27" s="1"/>
      <c r="Q27" s="1"/>
      <c r="R27" s="1"/>
      <c r="S27" s="1"/>
      <c r="T27" s="1"/>
      <c r="U27" s="1"/>
      <c r="V27" s="1"/>
      <c r="W27" s="1"/>
      <c r="X27" s="1"/>
      <c r="Y27" s="1"/>
      <c r="Z27" s="1"/>
      <c r="AA27" s="1"/>
      <c r="AB27" s="1"/>
      <c r="AC27" s="1"/>
      <c r="AD27" s="1"/>
      <c r="AE27" s="1"/>
      <c r="AF27" s="1"/>
    </row>
    <row r="28" spans="1:32" x14ac:dyDescent="0.25">
      <c r="A28" s="1"/>
      <c r="B28" s="482"/>
      <c r="C28" s="304" t="s">
        <v>87</v>
      </c>
      <c r="D28" s="273">
        <v>45000</v>
      </c>
      <c r="E28" s="317">
        <f t="shared" si="7"/>
        <v>4711.5</v>
      </c>
      <c r="F28" s="297">
        <f t="shared" si="8"/>
        <v>693</v>
      </c>
      <c r="G28" s="297">
        <f t="shared" si="9"/>
        <v>2700</v>
      </c>
      <c r="H28" s="297">
        <f t="shared" si="10"/>
        <v>414</v>
      </c>
      <c r="I28" s="266">
        <v>21.43</v>
      </c>
      <c r="J28" s="298">
        <f t="shared" si="11"/>
        <v>1350</v>
      </c>
      <c r="K28" s="299">
        <f t="shared" si="14"/>
        <v>9889.93</v>
      </c>
      <c r="L28" s="290">
        <f t="shared" si="3"/>
        <v>54889.93</v>
      </c>
      <c r="M28" s="1"/>
      <c r="N28" s="1"/>
      <c r="O28" s="1"/>
      <c r="P28" s="1"/>
      <c r="Q28" s="1"/>
      <c r="R28" s="1"/>
      <c r="S28" s="1"/>
      <c r="T28" s="1"/>
      <c r="U28" s="1"/>
      <c r="V28" s="1"/>
      <c r="W28" s="1"/>
      <c r="X28" s="1"/>
      <c r="Y28" s="1"/>
      <c r="Z28" s="1"/>
      <c r="AA28" s="1"/>
      <c r="AB28" s="1"/>
      <c r="AC28" s="1"/>
      <c r="AD28" s="1"/>
      <c r="AE28" s="1"/>
      <c r="AF28" s="1"/>
    </row>
    <row r="29" spans="1:32" x14ac:dyDescent="0.25">
      <c r="A29" s="1"/>
      <c r="B29" s="482"/>
      <c r="C29" s="304" t="s">
        <v>88</v>
      </c>
      <c r="D29" s="273">
        <v>55000</v>
      </c>
      <c r="E29" s="317">
        <f t="shared" si="7"/>
        <v>5758.5</v>
      </c>
      <c r="F29" s="297">
        <f t="shared" si="8"/>
        <v>847</v>
      </c>
      <c r="G29" s="297">
        <f t="shared" si="9"/>
        <v>3300</v>
      </c>
      <c r="H29" s="297">
        <f t="shared" si="10"/>
        <v>506</v>
      </c>
      <c r="I29" s="266">
        <v>21.43</v>
      </c>
      <c r="J29" s="298">
        <f t="shared" si="11"/>
        <v>1650</v>
      </c>
      <c r="K29" s="299">
        <f t="shared" si="14"/>
        <v>12082.93</v>
      </c>
      <c r="L29" s="300">
        <f>D29+K29</f>
        <v>67082.929999999993</v>
      </c>
      <c r="M29" s="1"/>
      <c r="N29" s="1"/>
      <c r="O29" s="1"/>
      <c r="P29" s="1"/>
      <c r="Q29" s="1"/>
      <c r="R29" s="1"/>
      <c r="S29" s="1"/>
      <c r="T29" s="1"/>
      <c r="U29" s="1"/>
      <c r="V29" s="1"/>
      <c r="W29" s="1"/>
      <c r="X29" s="1"/>
      <c r="Y29" s="1"/>
      <c r="Z29" s="1"/>
      <c r="AA29" s="1"/>
      <c r="AB29" s="1"/>
      <c r="AC29" s="1"/>
      <c r="AD29" s="1"/>
      <c r="AE29" s="1"/>
      <c r="AF29" s="1"/>
    </row>
    <row r="30" spans="1:32" ht="15.75" thickBot="1" x14ac:dyDescent="0.3">
      <c r="A30" s="1"/>
      <c r="B30" s="479"/>
      <c r="C30" s="305" t="s">
        <v>89</v>
      </c>
      <c r="D30" s="269">
        <v>55000</v>
      </c>
      <c r="E30" s="318">
        <f t="shared" si="7"/>
        <v>5758.5</v>
      </c>
      <c r="F30" s="270">
        <f t="shared" si="8"/>
        <v>847</v>
      </c>
      <c r="G30" s="270">
        <f t="shared" si="9"/>
        <v>3300</v>
      </c>
      <c r="H30" s="270">
        <f t="shared" si="10"/>
        <v>506</v>
      </c>
      <c r="I30" s="270">
        <v>21.43</v>
      </c>
      <c r="J30" s="271">
        <f t="shared" si="11"/>
        <v>1650</v>
      </c>
      <c r="K30" s="272">
        <f t="shared" si="14"/>
        <v>12082.93</v>
      </c>
      <c r="L30" s="306">
        <f>D30+K30</f>
        <v>67082.929999999993</v>
      </c>
      <c r="M30" s="1"/>
      <c r="N30" s="1"/>
      <c r="O30" s="1"/>
      <c r="P30" s="1"/>
      <c r="Q30" s="1"/>
      <c r="R30" s="1"/>
      <c r="S30" s="1"/>
      <c r="T30" s="1"/>
      <c r="U30" s="1"/>
      <c r="V30" s="1"/>
      <c r="W30" s="1"/>
      <c r="X30" s="1"/>
      <c r="Y30" s="1"/>
      <c r="Z30" s="1"/>
      <c r="AA30" s="1"/>
      <c r="AB30" s="1"/>
      <c r="AC30" s="1"/>
      <c r="AD30" s="1"/>
      <c r="AE30" s="1"/>
      <c r="AF30" s="1"/>
    </row>
    <row r="31" spans="1:32" x14ac:dyDescent="0.25">
      <c r="A31" s="1"/>
      <c r="B31" s="480" t="s">
        <v>149</v>
      </c>
      <c r="C31" s="303" t="s">
        <v>148</v>
      </c>
      <c r="D31" s="261">
        <v>150000</v>
      </c>
      <c r="E31" s="319">
        <f t="shared" si="7"/>
        <v>15705</v>
      </c>
      <c r="F31" s="320">
        <f t="shared" si="8"/>
        <v>2310</v>
      </c>
      <c r="G31" s="320">
        <f t="shared" si="9"/>
        <v>9000</v>
      </c>
      <c r="H31" s="320">
        <f t="shared" si="10"/>
        <v>1380</v>
      </c>
      <c r="I31" s="262">
        <v>21.43</v>
      </c>
      <c r="J31" s="321">
        <f t="shared" si="11"/>
        <v>4500</v>
      </c>
      <c r="K31" s="322">
        <f t="shared" si="14"/>
        <v>32916.43</v>
      </c>
      <c r="L31" s="289">
        <f t="shared" si="3"/>
        <v>182916.43</v>
      </c>
      <c r="M31" s="1"/>
      <c r="N31" s="1"/>
      <c r="O31" s="1"/>
      <c r="P31" s="1"/>
      <c r="Q31" s="1"/>
      <c r="R31" s="1"/>
      <c r="S31" s="1"/>
      <c r="T31" s="1"/>
      <c r="U31" s="1"/>
      <c r="V31" s="1"/>
      <c r="W31" s="1"/>
      <c r="X31" s="1"/>
      <c r="Y31" s="1"/>
      <c r="Z31" s="1"/>
      <c r="AA31" s="1"/>
      <c r="AB31" s="1"/>
      <c r="AC31" s="1"/>
      <c r="AD31" s="1"/>
      <c r="AE31" s="1"/>
      <c r="AF31" s="1"/>
    </row>
    <row r="32" spans="1:32" x14ac:dyDescent="0.25">
      <c r="A32" s="1"/>
      <c r="B32" s="481"/>
      <c r="C32" s="277" t="s">
        <v>91</v>
      </c>
      <c r="D32" s="265">
        <v>80000</v>
      </c>
      <c r="E32" s="317">
        <f t="shared" si="7"/>
        <v>8376</v>
      </c>
      <c r="F32" s="297">
        <f t="shared" si="8"/>
        <v>1232</v>
      </c>
      <c r="G32" s="297">
        <f t="shared" si="9"/>
        <v>4800</v>
      </c>
      <c r="H32" s="297">
        <f t="shared" si="10"/>
        <v>736</v>
      </c>
      <c r="I32" s="266">
        <v>21.43</v>
      </c>
      <c r="J32" s="298">
        <f t="shared" si="11"/>
        <v>2400</v>
      </c>
      <c r="K32" s="299">
        <f t="shared" si="14"/>
        <v>17565.43</v>
      </c>
      <c r="L32" s="290">
        <f t="shared" si="3"/>
        <v>97565.43</v>
      </c>
      <c r="M32" s="1"/>
      <c r="N32" s="1"/>
      <c r="O32" s="1"/>
      <c r="P32" s="1"/>
      <c r="Q32" s="1"/>
      <c r="R32" s="1"/>
      <c r="S32" s="1"/>
      <c r="T32" s="1"/>
      <c r="U32" s="1"/>
      <c r="V32" s="1"/>
      <c r="W32" s="1"/>
      <c r="X32" s="1"/>
      <c r="Y32" s="1"/>
      <c r="Z32" s="1"/>
      <c r="AA32" s="1"/>
      <c r="AB32" s="1"/>
      <c r="AC32" s="1"/>
      <c r="AD32" s="1"/>
      <c r="AE32" s="1"/>
      <c r="AF32" s="1"/>
    </row>
    <row r="33" spans="1:32" x14ac:dyDescent="0.25">
      <c r="A33" s="1"/>
      <c r="B33" s="482"/>
      <c r="C33" s="304" t="s">
        <v>150</v>
      </c>
      <c r="D33" s="273">
        <v>80000</v>
      </c>
      <c r="E33" s="317">
        <f t="shared" si="7"/>
        <v>8376</v>
      </c>
      <c r="F33" s="297">
        <f t="shared" si="8"/>
        <v>1232</v>
      </c>
      <c r="G33" s="297">
        <f t="shared" si="9"/>
        <v>4800</v>
      </c>
      <c r="H33" s="297">
        <f t="shared" si="10"/>
        <v>736</v>
      </c>
      <c r="I33" s="266">
        <v>21.43</v>
      </c>
      <c r="J33" s="298">
        <f t="shared" si="11"/>
        <v>2400</v>
      </c>
      <c r="K33" s="299">
        <f t="shared" si="14"/>
        <v>17565.43</v>
      </c>
      <c r="L33" s="300">
        <f>D33+K33</f>
        <v>97565.43</v>
      </c>
      <c r="M33" s="1"/>
      <c r="N33" s="1"/>
      <c r="O33" s="1"/>
      <c r="P33" s="1"/>
      <c r="Q33" s="1"/>
      <c r="R33" s="1"/>
      <c r="S33" s="1"/>
      <c r="T33" s="1"/>
      <c r="U33" s="1"/>
      <c r="V33" s="1"/>
      <c r="W33" s="1"/>
      <c r="X33" s="1"/>
      <c r="Y33" s="1"/>
      <c r="Z33" s="1"/>
      <c r="AA33" s="1"/>
      <c r="AB33" s="1"/>
      <c r="AC33" s="1"/>
      <c r="AD33" s="1"/>
      <c r="AE33" s="1"/>
      <c r="AF33" s="1"/>
    </row>
    <row r="34" spans="1:32" ht="15.75" thickBot="1" x14ac:dyDescent="0.3">
      <c r="A34" s="1"/>
      <c r="B34" s="479"/>
      <c r="C34" s="305" t="s">
        <v>93</v>
      </c>
      <c r="D34" s="269">
        <v>70000</v>
      </c>
      <c r="E34" s="318">
        <f t="shared" si="7"/>
        <v>7329</v>
      </c>
      <c r="F34" s="270">
        <f t="shared" si="8"/>
        <v>1078</v>
      </c>
      <c r="G34" s="270">
        <f t="shared" si="9"/>
        <v>4200</v>
      </c>
      <c r="H34" s="270">
        <f t="shared" si="10"/>
        <v>644</v>
      </c>
      <c r="I34" s="270">
        <v>21.43</v>
      </c>
      <c r="J34" s="271">
        <f t="shared" si="11"/>
        <v>2100</v>
      </c>
      <c r="K34" s="272">
        <f t="shared" si="14"/>
        <v>15372.43</v>
      </c>
      <c r="L34" s="306">
        <f>D34+K34</f>
        <v>85372.43</v>
      </c>
      <c r="M34" s="1"/>
      <c r="N34" s="1"/>
      <c r="O34" s="1"/>
      <c r="P34" s="1"/>
      <c r="Q34" s="1"/>
      <c r="R34" s="1"/>
      <c r="S34" s="1"/>
      <c r="T34" s="1"/>
      <c r="U34" s="1"/>
      <c r="V34" s="1"/>
      <c r="W34" s="1"/>
      <c r="X34" s="1"/>
      <c r="Y34" s="1"/>
      <c r="Z34" s="1"/>
      <c r="AA34" s="1"/>
      <c r="AB34" s="1"/>
      <c r="AC34" s="1"/>
      <c r="AD34" s="1"/>
      <c r="AE34" s="1"/>
      <c r="AF34" s="1"/>
    </row>
    <row r="35" spans="1:32" x14ac:dyDescent="0.25">
      <c r="A35" s="1"/>
      <c r="B35" s="473" t="s">
        <v>151</v>
      </c>
      <c r="C35" s="324" t="s">
        <v>152</v>
      </c>
      <c r="D35" s="301">
        <v>100000</v>
      </c>
      <c r="E35" s="315">
        <f>$D$35*E13</f>
        <v>10470</v>
      </c>
      <c r="F35" s="262">
        <f>$D$35*F13</f>
        <v>1540</v>
      </c>
      <c r="G35" s="320">
        <f t="shared" si="9"/>
        <v>6000</v>
      </c>
      <c r="H35" s="262">
        <f>$D$35*H13</f>
        <v>920</v>
      </c>
      <c r="I35" s="262">
        <v>21.43</v>
      </c>
      <c r="J35" s="263">
        <f>$D$35*J13</f>
        <v>3000</v>
      </c>
      <c r="K35" s="264">
        <f t="shared" si="2"/>
        <v>21951.43</v>
      </c>
      <c r="L35" s="289">
        <f t="shared" si="3"/>
        <v>121951.43</v>
      </c>
      <c r="M35" s="1"/>
      <c r="N35" s="1"/>
      <c r="O35" s="1"/>
      <c r="P35" s="1"/>
      <c r="Q35" s="1"/>
      <c r="R35" s="1"/>
      <c r="S35" s="1"/>
      <c r="T35" s="1"/>
      <c r="U35" s="1"/>
      <c r="V35" s="1"/>
      <c r="W35" s="1"/>
      <c r="X35" s="1"/>
      <c r="Y35" s="1"/>
      <c r="Z35" s="1"/>
      <c r="AA35" s="1"/>
      <c r="AB35" s="1"/>
      <c r="AC35" s="1"/>
      <c r="AD35" s="1"/>
      <c r="AE35" s="1"/>
      <c r="AF35" s="1"/>
    </row>
    <row r="36" spans="1:32" ht="15.75" thickBot="1" x14ac:dyDescent="0.3">
      <c r="A36" s="1"/>
      <c r="B36" s="476"/>
      <c r="C36" s="308" t="s">
        <v>80</v>
      </c>
      <c r="D36" s="269">
        <v>60000</v>
      </c>
      <c r="E36" s="318">
        <f>$D$36*E13</f>
        <v>6282</v>
      </c>
      <c r="F36" s="270">
        <f>$D$36*F13</f>
        <v>924</v>
      </c>
      <c r="G36" s="270">
        <f>$D$36*G13</f>
        <v>3600</v>
      </c>
      <c r="H36" s="270">
        <f>$D$36*H13</f>
        <v>552</v>
      </c>
      <c r="I36" s="270">
        <v>21.43</v>
      </c>
      <c r="J36" s="271">
        <f>$D$36*J13</f>
        <v>1800</v>
      </c>
      <c r="K36" s="272">
        <f t="shared" si="2"/>
        <v>13179.43</v>
      </c>
      <c r="L36" s="291">
        <f t="shared" si="3"/>
        <v>73179.429999999993</v>
      </c>
      <c r="M36" s="1"/>
      <c r="N36" s="1"/>
      <c r="O36" s="1"/>
      <c r="P36" s="1"/>
      <c r="Q36" s="1"/>
      <c r="R36" s="1"/>
      <c r="S36" s="1"/>
      <c r="T36" s="1"/>
      <c r="U36" s="1"/>
      <c r="V36" s="1"/>
      <c r="W36" s="1"/>
      <c r="X36" s="1"/>
      <c r="Y36" s="1"/>
      <c r="Z36" s="1"/>
      <c r="AA36" s="1"/>
      <c r="AB36" s="1"/>
      <c r="AC36" s="1"/>
      <c r="AD36" s="1"/>
      <c r="AE36" s="1"/>
      <c r="AF36" s="1"/>
    </row>
    <row r="37" spans="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row>
    <row r="38" spans="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row>
    <row r="39" spans="1:32" ht="15.75" thickBo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row>
    <row r="40" spans="1:32" ht="27" thickBot="1" x14ac:dyDescent="0.45">
      <c r="A40" s="1"/>
      <c r="B40" s="468" t="s">
        <v>141</v>
      </c>
      <c r="C40" s="469"/>
      <c r="D40" s="469"/>
      <c r="E40" s="469"/>
      <c r="F40" s="469"/>
      <c r="G40" s="469"/>
      <c r="H40" s="469"/>
      <c r="I40" s="469"/>
      <c r="J40" s="469"/>
      <c r="K40" s="469"/>
      <c r="L40" s="469"/>
      <c r="M40" s="469"/>
      <c r="N40" s="469"/>
      <c r="O40" s="469"/>
      <c r="P40" s="469"/>
      <c r="Q40" s="469"/>
      <c r="R40" s="469"/>
      <c r="S40" s="469"/>
      <c r="T40" s="469"/>
      <c r="U40" s="469"/>
      <c r="V40" s="469"/>
      <c r="W40" s="469"/>
      <c r="X40" s="469"/>
      <c r="Y40" s="469"/>
      <c r="Z40" s="469"/>
      <c r="AA40" s="470"/>
      <c r="AB40" s="1"/>
      <c r="AC40" s="1"/>
      <c r="AD40" s="1"/>
      <c r="AE40" s="1"/>
      <c r="AF40" s="1"/>
    </row>
    <row r="41" spans="1:32" ht="15.75" x14ac:dyDescent="0.25">
      <c r="A41" s="1"/>
      <c r="B41" s="471" t="s">
        <v>122</v>
      </c>
      <c r="C41" s="465" t="s">
        <v>18</v>
      </c>
      <c r="D41" s="465"/>
      <c r="E41" s="465" t="s">
        <v>19</v>
      </c>
      <c r="F41" s="465"/>
      <c r="G41" s="465" t="s">
        <v>20</v>
      </c>
      <c r="H41" s="465"/>
      <c r="I41" s="465" t="s">
        <v>21</v>
      </c>
      <c r="J41" s="465"/>
      <c r="K41" s="465" t="s">
        <v>22</v>
      </c>
      <c r="L41" s="465"/>
      <c r="M41" s="465" t="s">
        <v>136</v>
      </c>
      <c r="N41" s="465"/>
      <c r="O41" s="465" t="s">
        <v>24</v>
      </c>
      <c r="P41" s="465"/>
      <c r="Q41" s="465" t="s">
        <v>25</v>
      </c>
      <c r="R41" s="465"/>
      <c r="S41" s="465" t="s">
        <v>26</v>
      </c>
      <c r="T41" s="465"/>
      <c r="U41" s="465" t="s">
        <v>27</v>
      </c>
      <c r="V41" s="465"/>
      <c r="W41" s="465" t="s">
        <v>28</v>
      </c>
      <c r="X41" s="465"/>
      <c r="Y41" s="465" t="s">
        <v>137</v>
      </c>
      <c r="Z41" s="465"/>
      <c r="AA41" s="466" t="s">
        <v>138</v>
      </c>
      <c r="AB41" s="1"/>
      <c r="AC41" s="1"/>
      <c r="AD41" s="1"/>
      <c r="AE41" s="1"/>
      <c r="AF41" s="1"/>
    </row>
    <row r="42" spans="1:32" ht="15.75" x14ac:dyDescent="0.25">
      <c r="A42" s="1"/>
      <c r="B42" s="472"/>
      <c r="C42" s="292" t="s">
        <v>37</v>
      </c>
      <c r="D42" s="292" t="s">
        <v>139</v>
      </c>
      <c r="E42" s="292" t="s">
        <v>37</v>
      </c>
      <c r="F42" s="292" t="s">
        <v>139</v>
      </c>
      <c r="G42" s="292" t="s">
        <v>37</v>
      </c>
      <c r="H42" s="292" t="s">
        <v>139</v>
      </c>
      <c r="I42" s="292" t="s">
        <v>37</v>
      </c>
      <c r="J42" s="292" t="s">
        <v>139</v>
      </c>
      <c r="K42" s="292" t="s">
        <v>37</v>
      </c>
      <c r="L42" s="292" t="s">
        <v>139</v>
      </c>
      <c r="M42" s="292" t="s">
        <v>37</v>
      </c>
      <c r="N42" s="292" t="s">
        <v>139</v>
      </c>
      <c r="O42" s="292" t="s">
        <v>37</v>
      </c>
      <c r="P42" s="292" t="s">
        <v>139</v>
      </c>
      <c r="Q42" s="292" t="s">
        <v>37</v>
      </c>
      <c r="R42" s="292" t="s">
        <v>139</v>
      </c>
      <c r="S42" s="292" t="s">
        <v>37</v>
      </c>
      <c r="T42" s="292" t="s">
        <v>139</v>
      </c>
      <c r="U42" s="292" t="s">
        <v>37</v>
      </c>
      <c r="V42" s="292" t="s">
        <v>139</v>
      </c>
      <c r="W42" s="292" t="s">
        <v>37</v>
      </c>
      <c r="X42" s="292" t="s">
        <v>139</v>
      </c>
      <c r="Y42" s="292" t="s">
        <v>37</v>
      </c>
      <c r="Z42" s="292" t="s">
        <v>139</v>
      </c>
      <c r="AA42" s="467"/>
      <c r="AB42" s="1"/>
      <c r="AC42" s="1"/>
      <c r="AD42" s="1"/>
      <c r="AE42" s="1"/>
      <c r="AF42" s="1"/>
    </row>
    <row r="43" spans="1:32" x14ac:dyDescent="0.25">
      <c r="A43" s="1"/>
      <c r="B43" s="274" t="s">
        <v>143</v>
      </c>
      <c r="C43" s="275">
        <v>1</v>
      </c>
      <c r="D43" s="276">
        <f>$L$14</f>
        <v>219495.43</v>
      </c>
      <c r="E43" s="275">
        <v>1</v>
      </c>
      <c r="F43" s="276">
        <f>$L$14</f>
        <v>219495.43</v>
      </c>
      <c r="G43" s="275">
        <v>1</v>
      </c>
      <c r="H43" s="276">
        <f>$L$14</f>
        <v>219495.43</v>
      </c>
      <c r="I43" s="275">
        <v>1</v>
      </c>
      <c r="J43" s="276">
        <f>$L$14</f>
        <v>219495.43</v>
      </c>
      <c r="K43" s="275">
        <v>1</v>
      </c>
      <c r="L43" s="276">
        <f>$L$14</f>
        <v>219495.43</v>
      </c>
      <c r="M43" s="275">
        <v>1</v>
      </c>
      <c r="N43" s="276">
        <f>$L$14*1.5</f>
        <v>329243.14500000002</v>
      </c>
      <c r="O43" s="275">
        <v>1</v>
      </c>
      <c r="P43" s="276">
        <f>$L$14</f>
        <v>219495.43</v>
      </c>
      <c r="Q43" s="275">
        <v>1</v>
      </c>
      <c r="R43" s="276">
        <f>$L$14</f>
        <v>219495.43</v>
      </c>
      <c r="S43" s="275">
        <v>1</v>
      </c>
      <c r="T43" s="276">
        <f>$L$14</f>
        <v>219495.43</v>
      </c>
      <c r="U43" s="275">
        <v>1</v>
      </c>
      <c r="V43" s="276">
        <f>$L$14</f>
        <v>219495.43</v>
      </c>
      <c r="W43" s="275">
        <v>1</v>
      </c>
      <c r="X43" s="276">
        <f>$L$14</f>
        <v>219495.43</v>
      </c>
      <c r="Y43" s="275">
        <v>1</v>
      </c>
      <c r="Z43" s="276">
        <f>$L$14*1.5</f>
        <v>329243.14500000002</v>
      </c>
      <c r="AA43" s="296">
        <f>D43+F43+H43+J43+L43+N43+P43+R43+T43+V43+X43+Z43</f>
        <v>2853440.59</v>
      </c>
      <c r="AB43" s="1"/>
      <c r="AC43" s="1"/>
      <c r="AD43" s="1"/>
      <c r="AE43" s="1"/>
      <c r="AF43" s="1"/>
    </row>
    <row r="44" spans="1:32" x14ac:dyDescent="0.25">
      <c r="A44" s="1"/>
      <c r="B44" s="277" t="s">
        <v>72</v>
      </c>
      <c r="C44" s="275">
        <v>1</v>
      </c>
      <c r="D44" s="276">
        <f>$L$15</f>
        <v>158530.43</v>
      </c>
      <c r="E44" s="275">
        <v>1</v>
      </c>
      <c r="F44" s="276">
        <f>$L$15</f>
        <v>158530.43</v>
      </c>
      <c r="G44" s="275">
        <v>1</v>
      </c>
      <c r="H44" s="276">
        <f>$L$15</f>
        <v>158530.43</v>
      </c>
      <c r="I44" s="275">
        <v>1</v>
      </c>
      <c r="J44" s="276">
        <f>$L$15</f>
        <v>158530.43</v>
      </c>
      <c r="K44" s="275">
        <v>1</v>
      </c>
      <c r="L44" s="276">
        <f>$L$15</f>
        <v>158530.43</v>
      </c>
      <c r="M44" s="275">
        <v>1</v>
      </c>
      <c r="N44" s="276">
        <f>$L$15*1.5</f>
        <v>237795.64499999999</v>
      </c>
      <c r="O44" s="275">
        <v>1</v>
      </c>
      <c r="P44" s="276">
        <f>$L$15</f>
        <v>158530.43</v>
      </c>
      <c r="Q44" s="275">
        <v>1</v>
      </c>
      <c r="R44" s="276">
        <f>$L$15</f>
        <v>158530.43</v>
      </c>
      <c r="S44" s="275">
        <v>1</v>
      </c>
      <c r="T44" s="276">
        <f>$L$15</f>
        <v>158530.43</v>
      </c>
      <c r="U44" s="275">
        <v>1</v>
      </c>
      <c r="V44" s="276">
        <f>$L$15</f>
        <v>158530.43</v>
      </c>
      <c r="W44" s="275">
        <v>1</v>
      </c>
      <c r="X44" s="276">
        <f>$L$15</f>
        <v>158530.43</v>
      </c>
      <c r="Y44" s="275">
        <v>1</v>
      </c>
      <c r="Z44" s="276">
        <f>$L$15*1.5</f>
        <v>237795.64499999999</v>
      </c>
      <c r="AA44" s="296">
        <f t="shared" ref="AA44:AA49" si="15">D44+F44+H44+J44+L44+N44+P44+R44+T44+V44+X44+Z44</f>
        <v>2060895.5899999996</v>
      </c>
      <c r="AB44" s="1"/>
      <c r="AC44" s="1"/>
      <c r="AD44" s="1"/>
      <c r="AE44" s="1"/>
      <c r="AF44" s="1"/>
    </row>
    <row r="45" spans="1:32" x14ac:dyDescent="0.25">
      <c r="A45" s="1"/>
      <c r="B45" s="277" t="s">
        <v>152</v>
      </c>
      <c r="C45" s="275">
        <v>1</v>
      </c>
      <c r="D45" s="276">
        <f>$L$35</f>
        <v>121951.43</v>
      </c>
      <c r="E45" s="275">
        <v>1</v>
      </c>
      <c r="F45" s="276">
        <f>$L$35</f>
        <v>121951.43</v>
      </c>
      <c r="G45" s="275">
        <v>1</v>
      </c>
      <c r="H45" s="276">
        <f>$L$35</f>
        <v>121951.43</v>
      </c>
      <c r="I45" s="275">
        <v>1</v>
      </c>
      <c r="J45" s="276">
        <f>$L$35</f>
        <v>121951.43</v>
      </c>
      <c r="K45" s="275">
        <v>1</v>
      </c>
      <c r="L45" s="276">
        <f>$L$35</f>
        <v>121951.43</v>
      </c>
      <c r="M45" s="275">
        <v>1</v>
      </c>
      <c r="N45" s="276">
        <f>$L$35*1.5</f>
        <v>182927.14499999999</v>
      </c>
      <c r="O45" s="275">
        <v>1</v>
      </c>
      <c r="P45" s="276">
        <f>$L$35</f>
        <v>121951.43</v>
      </c>
      <c r="Q45" s="275">
        <v>1</v>
      </c>
      <c r="R45" s="276">
        <f>$L$35</f>
        <v>121951.43</v>
      </c>
      <c r="S45" s="275">
        <v>1</v>
      </c>
      <c r="T45" s="276">
        <f>$L$35</f>
        <v>121951.43</v>
      </c>
      <c r="U45" s="275">
        <v>1</v>
      </c>
      <c r="V45" s="276">
        <f>$L$35</f>
        <v>121951.43</v>
      </c>
      <c r="W45" s="275">
        <v>1</v>
      </c>
      <c r="X45" s="276">
        <f>$L$35</f>
        <v>121951.43</v>
      </c>
      <c r="Y45" s="275">
        <v>1</v>
      </c>
      <c r="Z45" s="276">
        <f>$L$35*1.5</f>
        <v>182927.14499999999</v>
      </c>
      <c r="AA45" s="296">
        <f t="shared" si="15"/>
        <v>1585368.5899999996</v>
      </c>
      <c r="AB45" s="1"/>
      <c r="AC45" s="1"/>
      <c r="AD45" s="1"/>
      <c r="AE45" s="1"/>
      <c r="AF45" s="1"/>
    </row>
    <row r="46" spans="1:32" x14ac:dyDescent="0.25">
      <c r="A46" s="1"/>
      <c r="B46" s="277" t="s">
        <v>81</v>
      </c>
      <c r="C46" s="275">
        <v>1</v>
      </c>
      <c r="D46" s="276">
        <f>$L$22</f>
        <v>146337.43</v>
      </c>
      <c r="E46" s="275">
        <v>1</v>
      </c>
      <c r="F46" s="276">
        <f>$L$22</f>
        <v>146337.43</v>
      </c>
      <c r="G46" s="275">
        <v>1</v>
      </c>
      <c r="H46" s="276">
        <f>$L$22</f>
        <v>146337.43</v>
      </c>
      <c r="I46" s="275">
        <v>1</v>
      </c>
      <c r="J46" s="276">
        <f>$L$22</f>
        <v>146337.43</v>
      </c>
      <c r="K46" s="275">
        <v>1</v>
      </c>
      <c r="L46" s="276">
        <f>$L$22</f>
        <v>146337.43</v>
      </c>
      <c r="M46" s="275">
        <v>1</v>
      </c>
      <c r="N46" s="276">
        <f>$L$22</f>
        <v>146337.43</v>
      </c>
      <c r="O46" s="275">
        <v>1</v>
      </c>
      <c r="P46" s="276">
        <f>$L$22</f>
        <v>146337.43</v>
      </c>
      <c r="Q46" s="275">
        <v>1</v>
      </c>
      <c r="R46" s="276">
        <f>$L$22</f>
        <v>146337.43</v>
      </c>
      <c r="S46" s="275">
        <v>1</v>
      </c>
      <c r="T46" s="276">
        <f>$L$22</f>
        <v>146337.43</v>
      </c>
      <c r="U46" s="275">
        <v>1</v>
      </c>
      <c r="V46" s="276">
        <f>$L$22</f>
        <v>146337.43</v>
      </c>
      <c r="W46" s="325">
        <v>1</v>
      </c>
      <c r="X46" s="276">
        <f>$L$22</f>
        <v>146337.43</v>
      </c>
      <c r="Y46" s="275">
        <v>1</v>
      </c>
      <c r="Z46" s="276">
        <f>$L$22</f>
        <v>146337.43</v>
      </c>
      <c r="AA46" s="296">
        <f t="shared" si="15"/>
        <v>1756049.1599999995</v>
      </c>
      <c r="AB46" s="1"/>
      <c r="AC46" s="1"/>
      <c r="AD46" s="1"/>
      <c r="AE46" s="1"/>
      <c r="AF46" s="1"/>
    </row>
    <row r="47" spans="1:32" x14ac:dyDescent="0.25">
      <c r="A47" s="1"/>
      <c r="B47" s="277" t="s">
        <v>84</v>
      </c>
      <c r="C47" s="275">
        <v>1</v>
      </c>
      <c r="D47" s="276">
        <f>$L$25</f>
        <v>182916.43</v>
      </c>
      <c r="E47" s="275">
        <v>1</v>
      </c>
      <c r="F47" s="276">
        <f>$L$25</f>
        <v>182916.43</v>
      </c>
      <c r="G47" s="275">
        <v>1</v>
      </c>
      <c r="H47" s="276">
        <f>$L$25</f>
        <v>182916.43</v>
      </c>
      <c r="I47" s="275">
        <v>1</v>
      </c>
      <c r="J47" s="276">
        <f>$L$25</f>
        <v>182916.43</v>
      </c>
      <c r="K47" s="275">
        <v>1</v>
      </c>
      <c r="L47" s="276">
        <f>$L$25</f>
        <v>182916.43</v>
      </c>
      <c r="M47" s="275">
        <v>1</v>
      </c>
      <c r="N47" s="276">
        <f>$L$25*1.5</f>
        <v>274374.64500000002</v>
      </c>
      <c r="O47" s="275">
        <v>1</v>
      </c>
      <c r="P47" s="276">
        <f>$L$25</f>
        <v>182916.43</v>
      </c>
      <c r="Q47" s="275">
        <v>1</v>
      </c>
      <c r="R47" s="276">
        <f>$L$25</f>
        <v>182916.43</v>
      </c>
      <c r="S47" s="275">
        <v>1</v>
      </c>
      <c r="T47" s="276">
        <f>$L$25</f>
        <v>182916.43</v>
      </c>
      <c r="U47" s="275">
        <v>1</v>
      </c>
      <c r="V47" s="276">
        <f>$L$25</f>
        <v>182916.43</v>
      </c>
      <c r="W47" s="275">
        <v>1</v>
      </c>
      <c r="X47" s="276">
        <f>$L$25</f>
        <v>182916.43</v>
      </c>
      <c r="Y47" s="275">
        <v>1</v>
      </c>
      <c r="Z47" s="276">
        <f>$L$25*1.5</f>
        <v>274374.64500000002</v>
      </c>
      <c r="AA47" s="296">
        <f t="shared" si="15"/>
        <v>2377913.59</v>
      </c>
      <c r="AB47" s="1"/>
      <c r="AC47" s="1"/>
      <c r="AD47" s="1"/>
      <c r="AE47" s="1"/>
      <c r="AF47" s="1"/>
    </row>
    <row r="48" spans="1:32" x14ac:dyDescent="0.25">
      <c r="A48" s="1"/>
      <c r="B48" s="277" t="s">
        <v>88</v>
      </c>
      <c r="C48" s="275">
        <v>1</v>
      </c>
      <c r="D48" s="276">
        <f>$L$29</f>
        <v>67082.929999999993</v>
      </c>
      <c r="E48" s="275">
        <v>1</v>
      </c>
      <c r="F48" s="276">
        <f>$L$29</f>
        <v>67082.929999999993</v>
      </c>
      <c r="G48" s="275">
        <v>1</v>
      </c>
      <c r="H48" s="276">
        <f>$L$29</f>
        <v>67082.929999999993</v>
      </c>
      <c r="I48" s="275">
        <v>1</v>
      </c>
      <c r="J48" s="276">
        <f>$L$29</f>
        <v>67082.929999999993</v>
      </c>
      <c r="K48" s="275">
        <v>1</v>
      </c>
      <c r="L48" s="276">
        <f>$L$29</f>
        <v>67082.929999999993</v>
      </c>
      <c r="M48" s="275">
        <v>1</v>
      </c>
      <c r="N48" s="276">
        <f>$L$29*1.5</f>
        <v>100624.39499999999</v>
      </c>
      <c r="O48" s="275">
        <v>1</v>
      </c>
      <c r="P48" s="276">
        <f>$L$29</f>
        <v>67082.929999999993</v>
      </c>
      <c r="Q48" s="275">
        <v>1</v>
      </c>
      <c r="R48" s="276">
        <f>$L$29</f>
        <v>67082.929999999993</v>
      </c>
      <c r="S48" s="275">
        <v>1</v>
      </c>
      <c r="T48" s="276">
        <f>$L$29</f>
        <v>67082.929999999993</v>
      </c>
      <c r="U48" s="275">
        <v>1</v>
      </c>
      <c r="V48" s="276">
        <f>$L$29</f>
        <v>67082.929999999993</v>
      </c>
      <c r="W48" s="275">
        <v>1</v>
      </c>
      <c r="X48" s="276">
        <f>$L$29</f>
        <v>67082.929999999993</v>
      </c>
      <c r="Y48" s="275">
        <v>1</v>
      </c>
      <c r="Z48" s="276">
        <f>$L$29*1.5</f>
        <v>100624.39499999999</v>
      </c>
      <c r="AA48" s="296">
        <f t="shared" si="15"/>
        <v>872078.08999999985</v>
      </c>
      <c r="AB48" s="1"/>
      <c r="AC48" s="1"/>
      <c r="AD48" s="1"/>
      <c r="AE48" s="1"/>
      <c r="AF48" s="1"/>
    </row>
    <row r="49" spans="1:32" x14ac:dyDescent="0.25">
      <c r="A49" s="1"/>
      <c r="B49" s="277" t="s">
        <v>90</v>
      </c>
      <c r="C49" s="275">
        <v>1</v>
      </c>
      <c r="D49" s="276">
        <f>$L$31</f>
        <v>182916.43</v>
      </c>
      <c r="E49" s="275">
        <v>1</v>
      </c>
      <c r="F49" s="276">
        <f>$L$31</f>
        <v>182916.43</v>
      </c>
      <c r="G49" s="275">
        <v>1</v>
      </c>
      <c r="H49" s="276">
        <f>$L$31</f>
        <v>182916.43</v>
      </c>
      <c r="I49" s="275">
        <v>1</v>
      </c>
      <c r="J49" s="276">
        <f>$L$31</f>
        <v>182916.43</v>
      </c>
      <c r="K49" s="275">
        <v>1</v>
      </c>
      <c r="L49" s="276">
        <f>$L$31</f>
        <v>182916.43</v>
      </c>
      <c r="M49" s="275">
        <v>1</v>
      </c>
      <c r="N49" s="276">
        <f>$L$31*1.5</f>
        <v>274374.64500000002</v>
      </c>
      <c r="O49" s="275">
        <v>1</v>
      </c>
      <c r="P49" s="276">
        <f>$L$31</f>
        <v>182916.43</v>
      </c>
      <c r="Q49" s="275">
        <v>1</v>
      </c>
      <c r="R49" s="276">
        <f>$L$31</f>
        <v>182916.43</v>
      </c>
      <c r="S49" s="275">
        <v>1</v>
      </c>
      <c r="T49" s="276">
        <f>$L$31</f>
        <v>182916.43</v>
      </c>
      <c r="U49" s="275">
        <v>1</v>
      </c>
      <c r="V49" s="276">
        <f>$L$31</f>
        <v>182916.43</v>
      </c>
      <c r="W49" s="275">
        <v>1</v>
      </c>
      <c r="X49" s="276">
        <f>$L$31</f>
        <v>182916.43</v>
      </c>
      <c r="Y49" s="275">
        <v>1</v>
      </c>
      <c r="Z49" s="276">
        <f>$L$31*1.5</f>
        <v>274374.64500000002</v>
      </c>
      <c r="AA49" s="296">
        <f t="shared" si="15"/>
        <v>2377913.59</v>
      </c>
      <c r="AB49" s="1"/>
      <c r="AC49" s="1"/>
      <c r="AD49" s="1"/>
      <c r="AE49" s="1"/>
      <c r="AF49" s="1"/>
    </row>
    <row r="50" spans="1:32" ht="16.5" thickBot="1" x14ac:dyDescent="0.3">
      <c r="A50" s="1"/>
      <c r="B50" s="293" t="s">
        <v>140</v>
      </c>
      <c r="C50" s="294">
        <f t="shared" ref="C50:Z50" si="16">SUM(C43:C49)</f>
        <v>7</v>
      </c>
      <c r="D50" s="295">
        <f t="shared" si="16"/>
        <v>1079230.5099999998</v>
      </c>
      <c r="E50" s="294">
        <f t="shared" si="16"/>
        <v>7</v>
      </c>
      <c r="F50" s="295">
        <f t="shared" si="16"/>
        <v>1079230.5099999998</v>
      </c>
      <c r="G50" s="294">
        <f t="shared" si="16"/>
        <v>7</v>
      </c>
      <c r="H50" s="295">
        <f t="shared" si="16"/>
        <v>1079230.5099999998</v>
      </c>
      <c r="I50" s="294">
        <f t="shared" si="16"/>
        <v>7</v>
      </c>
      <c r="J50" s="295">
        <f t="shared" si="16"/>
        <v>1079230.5099999998</v>
      </c>
      <c r="K50" s="294">
        <f t="shared" si="16"/>
        <v>7</v>
      </c>
      <c r="L50" s="295">
        <f t="shared" si="16"/>
        <v>1079230.5099999998</v>
      </c>
      <c r="M50" s="294">
        <f t="shared" si="16"/>
        <v>7</v>
      </c>
      <c r="N50" s="295">
        <f t="shared" si="16"/>
        <v>1545677.05</v>
      </c>
      <c r="O50" s="294">
        <f t="shared" si="16"/>
        <v>7</v>
      </c>
      <c r="P50" s="295">
        <f t="shared" si="16"/>
        <v>1079230.5099999998</v>
      </c>
      <c r="Q50" s="294">
        <f t="shared" si="16"/>
        <v>7</v>
      </c>
      <c r="R50" s="295">
        <f t="shared" si="16"/>
        <v>1079230.5099999998</v>
      </c>
      <c r="S50" s="294">
        <f t="shared" si="16"/>
        <v>7</v>
      </c>
      <c r="T50" s="295">
        <f t="shared" si="16"/>
        <v>1079230.5099999998</v>
      </c>
      <c r="U50" s="294">
        <f t="shared" si="16"/>
        <v>7</v>
      </c>
      <c r="V50" s="295">
        <f t="shared" si="16"/>
        <v>1079230.5099999998</v>
      </c>
      <c r="W50" s="294">
        <f t="shared" si="16"/>
        <v>7</v>
      </c>
      <c r="X50" s="295">
        <f t="shared" si="16"/>
        <v>1079230.5099999998</v>
      </c>
      <c r="Y50" s="294">
        <f t="shared" si="16"/>
        <v>7</v>
      </c>
      <c r="Z50" s="295">
        <f t="shared" si="16"/>
        <v>1545677.05</v>
      </c>
      <c r="AA50" s="278">
        <f>Z50+X50+V50+T50+R50+P50+N50+L50+J50+H50+F50+D50</f>
        <v>13883659.199999997</v>
      </c>
      <c r="AB50" s="1"/>
      <c r="AC50" s="1"/>
      <c r="AD50" s="1"/>
      <c r="AE50" s="1"/>
      <c r="AF50" s="1"/>
    </row>
    <row r="51" spans="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row>
    <row r="52" spans="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row>
    <row r="53" spans="1:32"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row>
    <row r="54" spans="1:32" ht="27" thickBot="1" x14ac:dyDescent="0.45">
      <c r="A54" s="1"/>
      <c r="B54" s="468" t="s">
        <v>142</v>
      </c>
      <c r="C54" s="469"/>
      <c r="D54" s="469"/>
      <c r="E54" s="469"/>
      <c r="F54" s="469"/>
      <c r="G54" s="469"/>
      <c r="H54" s="469"/>
      <c r="I54" s="469"/>
      <c r="J54" s="469"/>
      <c r="K54" s="469"/>
      <c r="L54" s="469"/>
      <c r="M54" s="469"/>
      <c r="N54" s="469"/>
      <c r="O54" s="469"/>
      <c r="P54" s="469"/>
      <c r="Q54" s="469"/>
      <c r="R54" s="469"/>
      <c r="S54" s="469"/>
      <c r="T54" s="469"/>
      <c r="U54" s="469"/>
      <c r="V54" s="469"/>
      <c r="W54" s="469"/>
      <c r="X54" s="469"/>
      <c r="Y54" s="469"/>
      <c r="Z54" s="469"/>
      <c r="AA54" s="470"/>
      <c r="AB54" s="1"/>
      <c r="AC54" s="1"/>
      <c r="AD54" s="1"/>
      <c r="AE54" s="1"/>
      <c r="AF54" s="1"/>
    </row>
    <row r="55" spans="1:32" ht="15.75" x14ac:dyDescent="0.25">
      <c r="A55" s="1"/>
      <c r="B55" s="471" t="s">
        <v>122</v>
      </c>
      <c r="C55" s="465" t="s">
        <v>18</v>
      </c>
      <c r="D55" s="465"/>
      <c r="E55" s="465" t="s">
        <v>19</v>
      </c>
      <c r="F55" s="465"/>
      <c r="G55" s="465" t="s">
        <v>20</v>
      </c>
      <c r="H55" s="465"/>
      <c r="I55" s="465" t="s">
        <v>21</v>
      </c>
      <c r="J55" s="465"/>
      <c r="K55" s="465" t="s">
        <v>22</v>
      </c>
      <c r="L55" s="465"/>
      <c r="M55" s="465" t="s">
        <v>136</v>
      </c>
      <c r="N55" s="465"/>
      <c r="O55" s="465" t="s">
        <v>24</v>
      </c>
      <c r="P55" s="465"/>
      <c r="Q55" s="465" t="s">
        <v>25</v>
      </c>
      <c r="R55" s="465"/>
      <c r="S55" s="465" t="s">
        <v>26</v>
      </c>
      <c r="T55" s="465"/>
      <c r="U55" s="465" t="s">
        <v>27</v>
      </c>
      <c r="V55" s="465"/>
      <c r="W55" s="465" t="s">
        <v>28</v>
      </c>
      <c r="X55" s="465"/>
      <c r="Y55" s="465" t="s">
        <v>137</v>
      </c>
      <c r="Z55" s="465"/>
      <c r="AA55" s="466" t="s">
        <v>138</v>
      </c>
      <c r="AB55" s="1"/>
      <c r="AC55" s="1"/>
      <c r="AD55" s="1"/>
      <c r="AE55" s="1"/>
      <c r="AF55" s="1"/>
    </row>
    <row r="56" spans="1:32" ht="15.75" x14ac:dyDescent="0.25">
      <c r="A56" s="1"/>
      <c r="B56" s="472"/>
      <c r="C56" s="292" t="s">
        <v>37</v>
      </c>
      <c r="D56" s="292" t="s">
        <v>139</v>
      </c>
      <c r="E56" s="292" t="s">
        <v>37</v>
      </c>
      <c r="F56" s="292" t="s">
        <v>139</v>
      </c>
      <c r="G56" s="292" t="s">
        <v>37</v>
      </c>
      <c r="H56" s="292" t="s">
        <v>139</v>
      </c>
      <c r="I56" s="292" t="s">
        <v>37</v>
      </c>
      <c r="J56" s="292" t="s">
        <v>139</v>
      </c>
      <c r="K56" s="292" t="s">
        <v>37</v>
      </c>
      <c r="L56" s="292" t="s">
        <v>139</v>
      </c>
      <c r="M56" s="292" t="s">
        <v>37</v>
      </c>
      <c r="N56" s="292" t="s">
        <v>139</v>
      </c>
      <c r="O56" s="292" t="s">
        <v>37</v>
      </c>
      <c r="P56" s="292" t="s">
        <v>139</v>
      </c>
      <c r="Q56" s="292" t="s">
        <v>37</v>
      </c>
      <c r="R56" s="292" t="s">
        <v>139</v>
      </c>
      <c r="S56" s="292" t="s">
        <v>37</v>
      </c>
      <c r="T56" s="292" t="s">
        <v>139</v>
      </c>
      <c r="U56" s="292" t="s">
        <v>37</v>
      </c>
      <c r="V56" s="292" t="s">
        <v>139</v>
      </c>
      <c r="W56" s="292" t="s">
        <v>37</v>
      </c>
      <c r="X56" s="292" t="s">
        <v>139</v>
      </c>
      <c r="Y56" s="292" t="s">
        <v>37</v>
      </c>
      <c r="Z56" s="292" t="s">
        <v>139</v>
      </c>
      <c r="AA56" s="467"/>
      <c r="AB56" s="1"/>
      <c r="AC56" s="1"/>
      <c r="AD56" s="1"/>
      <c r="AE56" s="1"/>
      <c r="AF56" s="1"/>
    </row>
    <row r="57" spans="1:32" x14ac:dyDescent="0.25">
      <c r="A57" s="1"/>
      <c r="B57" s="274" t="s">
        <v>143</v>
      </c>
      <c r="C57" s="275">
        <v>1</v>
      </c>
      <c r="D57" s="276">
        <f>$L$14</f>
        <v>219495.43</v>
      </c>
      <c r="E57" s="275">
        <v>1</v>
      </c>
      <c r="F57" s="276">
        <f>$L$14</f>
        <v>219495.43</v>
      </c>
      <c r="G57" s="275">
        <v>1</v>
      </c>
      <c r="H57" s="276">
        <f>$L$14</f>
        <v>219495.43</v>
      </c>
      <c r="I57" s="275">
        <v>1</v>
      </c>
      <c r="J57" s="276">
        <f>$L$14</f>
        <v>219495.43</v>
      </c>
      <c r="K57" s="275">
        <v>1</v>
      </c>
      <c r="L57" s="276">
        <f>$L$14</f>
        <v>219495.43</v>
      </c>
      <c r="M57" s="275">
        <v>1</v>
      </c>
      <c r="N57" s="276">
        <f>$L$14*1.5</f>
        <v>329243.14500000002</v>
      </c>
      <c r="O57" s="275">
        <v>1</v>
      </c>
      <c r="P57" s="276">
        <f>$L$14</f>
        <v>219495.43</v>
      </c>
      <c r="Q57" s="275">
        <v>1</v>
      </c>
      <c r="R57" s="276">
        <f>$L$14</f>
        <v>219495.43</v>
      </c>
      <c r="S57" s="275">
        <v>1</v>
      </c>
      <c r="T57" s="276">
        <f>$L$14</f>
        <v>219495.43</v>
      </c>
      <c r="U57" s="275">
        <v>1</v>
      </c>
      <c r="V57" s="276">
        <f>$L$14</f>
        <v>219495.43</v>
      </c>
      <c r="W57" s="275">
        <v>1</v>
      </c>
      <c r="X57" s="276">
        <f>$L$14</f>
        <v>219495.43</v>
      </c>
      <c r="Y57" s="275">
        <v>1</v>
      </c>
      <c r="Z57" s="276">
        <f>$L$14*1.5</f>
        <v>329243.14500000002</v>
      </c>
      <c r="AA57" s="296">
        <f>D57+F57+H57+J57+L57+N57+P57+R57+T57+V57+X57+Z57</f>
        <v>2853440.59</v>
      </c>
      <c r="AB57" s="1"/>
      <c r="AC57" s="1"/>
      <c r="AD57" s="1"/>
      <c r="AE57" s="1"/>
      <c r="AF57" s="1"/>
    </row>
    <row r="58" spans="1:32" x14ac:dyDescent="0.25">
      <c r="A58" s="1"/>
      <c r="B58" s="277" t="s">
        <v>72</v>
      </c>
      <c r="C58" s="275">
        <v>1</v>
      </c>
      <c r="D58" s="276">
        <f>$L$15</f>
        <v>158530.43</v>
      </c>
      <c r="E58" s="275">
        <v>1</v>
      </c>
      <c r="F58" s="276">
        <f>$L$15</f>
        <v>158530.43</v>
      </c>
      <c r="G58" s="275">
        <v>1</v>
      </c>
      <c r="H58" s="276">
        <f>$L$15</f>
        <v>158530.43</v>
      </c>
      <c r="I58" s="275">
        <v>1</v>
      </c>
      <c r="J58" s="276">
        <f>$L$15</f>
        <v>158530.43</v>
      </c>
      <c r="K58" s="275">
        <v>1</v>
      </c>
      <c r="L58" s="276">
        <f>$L$15</f>
        <v>158530.43</v>
      </c>
      <c r="M58" s="275">
        <v>1</v>
      </c>
      <c r="N58" s="276">
        <f>$L$15*1.5</f>
        <v>237795.64499999999</v>
      </c>
      <c r="O58" s="275">
        <v>1</v>
      </c>
      <c r="P58" s="276">
        <f>$L$15</f>
        <v>158530.43</v>
      </c>
      <c r="Q58" s="275">
        <v>1</v>
      </c>
      <c r="R58" s="276">
        <f>$L$15</f>
        <v>158530.43</v>
      </c>
      <c r="S58" s="275">
        <v>1</v>
      </c>
      <c r="T58" s="276">
        <f>$L$15</f>
        <v>158530.43</v>
      </c>
      <c r="U58" s="275">
        <v>1</v>
      </c>
      <c r="V58" s="276">
        <f>$L$15</f>
        <v>158530.43</v>
      </c>
      <c r="W58" s="275">
        <v>1</v>
      </c>
      <c r="X58" s="276">
        <f>$L$15</f>
        <v>158530.43</v>
      </c>
      <c r="Y58" s="275">
        <v>1</v>
      </c>
      <c r="Z58" s="276">
        <f>$L$15*1.5</f>
        <v>237795.64499999999</v>
      </c>
      <c r="AA58" s="296">
        <f t="shared" ref="AA58:AA62" si="17">D58+F58+H58+J58+L58+N58+P58+R58+T58+V58+X58+Z58</f>
        <v>2060895.5899999996</v>
      </c>
      <c r="AB58" s="1"/>
      <c r="AC58" s="1"/>
      <c r="AD58" s="1"/>
      <c r="AE58" s="1"/>
      <c r="AF58" s="1"/>
    </row>
    <row r="59" spans="1:32" x14ac:dyDescent="0.25">
      <c r="A59" s="1"/>
      <c r="B59" s="277" t="s">
        <v>152</v>
      </c>
      <c r="C59" s="275">
        <v>1</v>
      </c>
      <c r="D59" s="276">
        <f>$L$35</f>
        <v>121951.43</v>
      </c>
      <c r="E59" s="275">
        <v>1</v>
      </c>
      <c r="F59" s="276">
        <f>$L$35</f>
        <v>121951.43</v>
      </c>
      <c r="G59" s="275">
        <v>1</v>
      </c>
      <c r="H59" s="276">
        <f>$L$35</f>
        <v>121951.43</v>
      </c>
      <c r="I59" s="275">
        <v>1</v>
      </c>
      <c r="J59" s="276">
        <f>$L$35</f>
        <v>121951.43</v>
      </c>
      <c r="K59" s="275">
        <v>1</v>
      </c>
      <c r="L59" s="276">
        <f>$L$35</f>
        <v>121951.43</v>
      </c>
      <c r="M59" s="275">
        <v>1</v>
      </c>
      <c r="N59" s="276">
        <f>$L$35*1.5</f>
        <v>182927.14499999999</v>
      </c>
      <c r="O59" s="275">
        <v>1</v>
      </c>
      <c r="P59" s="276">
        <f>$L$35</f>
        <v>121951.43</v>
      </c>
      <c r="Q59" s="275">
        <v>1</v>
      </c>
      <c r="R59" s="276">
        <f>$L$35</f>
        <v>121951.43</v>
      </c>
      <c r="S59" s="275">
        <v>1</v>
      </c>
      <c r="T59" s="276">
        <f>$L$35</f>
        <v>121951.43</v>
      </c>
      <c r="U59" s="275">
        <v>1</v>
      </c>
      <c r="V59" s="276">
        <f>$L$35</f>
        <v>121951.43</v>
      </c>
      <c r="W59" s="275">
        <v>1</v>
      </c>
      <c r="X59" s="276">
        <f>$L$35</f>
        <v>121951.43</v>
      </c>
      <c r="Y59" s="275">
        <v>1</v>
      </c>
      <c r="Z59" s="276">
        <f>$L$35*1.5</f>
        <v>182927.14499999999</v>
      </c>
      <c r="AA59" s="296">
        <f t="shared" si="17"/>
        <v>1585368.5899999996</v>
      </c>
      <c r="AB59" s="1"/>
      <c r="AC59" s="1"/>
      <c r="AD59" s="1"/>
      <c r="AE59" s="1"/>
      <c r="AF59" s="1"/>
    </row>
    <row r="60" spans="1:32" x14ac:dyDescent="0.25">
      <c r="A60" s="1"/>
      <c r="B60" s="277" t="s">
        <v>81</v>
      </c>
      <c r="C60" s="275">
        <v>1</v>
      </c>
      <c r="D60" s="276">
        <f>$L$22</f>
        <v>146337.43</v>
      </c>
      <c r="E60" s="275">
        <v>1</v>
      </c>
      <c r="F60" s="276">
        <f>$L$22</f>
        <v>146337.43</v>
      </c>
      <c r="G60" s="275">
        <v>1</v>
      </c>
      <c r="H60" s="276">
        <f>$L$22</f>
        <v>146337.43</v>
      </c>
      <c r="I60" s="275">
        <v>1</v>
      </c>
      <c r="J60" s="276">
        <f>$L$22</f>
        <v>146337.43</v>
      </c>
      <c r="K60" s="275">
        <v>1</v>
      </c>
      <c r="L60" s="276">
        <f>$L$22</f>
        <v>146337.43</v>
      </c>
      <c r="M60" s="275">
        <v>1</v>
      </c>
      <c r="N60" s="276">
        <f>$L$22</f>
        <v>146337.43</v>
      </c>
      <c r="O60" s="275">
        <v>1</v>
      </c>
      <c r="P60" s="276">
        <f>$L$22</f>
        <v>146337.43</v>
      </c>
      <c r="Q60" s="275">
        <v>1</v>
      </c>
      <c r="R60" s="276">
        <f>$L$22</f>
        <v>146337.43</v>
      </c>
      <c r="S60" s="275">
        <v>1</v>
      </c>
      <c r="T60" s="276">
        <f>$L$22</f>
        <v>146337.43</v>
      </c>
      <c r="U60" s="275">
        <v>1</v>
      </c>
      <c r="V60" s="276">
        <f>$L$22</f>
        <v>146337.43</v>
      </c>
      <c r="W60" s="326">
        <v>1</v>
      </c>
      <c r="X60" s="276">
        <f>$L$22</f>
        <v>146337.43</v>
      </c>
      <c r="Y60" s="275">
        <v>1</v>
      </c>
      <c r="Z60" s="276">
        <f>$L$22</f>
        <v>146337.43</v>
      </c>
      <c r="AA60" s="296">
        <f t="shared" si="17"/>
        <v>1756049.1599999995</v>
      </c>
      <c r="AB60" s="1"/>
      <c r="AC60" s="1"/>
      <c r="AD60" s="1"/>
      <c r="AE60" s="1"/>
      <c r="AF60" s="1"/>
    </row>
    <row r="61" spans="1:32" x14ac:dyDescent="0.25">
      <c r="A61" s="1"/>
      <c r="B61" s="277" t="s">
        <v>84</v>
      </c>
      <c r="C61" s="275">
        <v>1</v>
      </c>
      <c r="D61" s="276">
        <f>$L$25</f>
        <v>182916.43</v>
      </c>
      <c r="E61" s="275">
        <v>1</v>
      </c>
      <c r="F61" s="276">
        <f>$L$25</f>
        <v>182916.43</v>
      </c>
      <c r="G61" s="275">
        <v>1</v>
      </c>
      <c r="H61" s="276">
        <f>$L$25</f>
        <v>182916.43</v>
      </c>
      <c r="I61" s="275">
        <v>1</v>
      </c>
      <c r="J61" s="276">
        <f>$L$25</f>
        <v>182916.43</v>
      </c>
      <c r="K61" s="275">
        <v>1</v>
      </c>
      <c r="L61" s="276">
        <f>$L$25</f>
        <v>182916.43</v>
      </c>
      <c r="M61" s="275">
        <v>1</v>
      </c>
      <c r="N61" s="276">
        <f>$L$25*1.5</f>
        <v>274374.64500000002</v>
      </c>
      <c r="O61" s="275">
        <v>1</v>
      </c>
      <c r="P61" s="276">
        <f>$L$25</f>
        <v>182916.43</v>
      </c>
      <c r="Q61" s="275">
        <v>1</v>
      </c>
      <c r="R61" s="276">
        <f>$L$25</f>
        <v>182916.43</v>
      </c>
      <c r="S61" s="275">
        <v>1</v>
      </c>
      <c r="T61" s="276">
        <f>$L$25</f>
        <v>182916.43</v>
      </c>
      <c r="U61" s="275">
        <v>1</v>
      </c>
      <c r="V61" s="276">
        <f>$L$25</f>
        <v>182916.43</v>
      </c>
      <c r="W61" s="275">
        <v>1</v>
      </c>
      <c r="X61" s="276">
        <f>$L$25</f>
        <v>182916.43</v>
      </c>
      <c r="Y61" s="275">
        <v>1</v>
      </c>
      <c r="Z61" s="276">
        <f>$L$25*1.5</f>
        <v>274374.64500000002</v>
      </c>
      <c r="AA61" s="296">
        <f t="shared" si="17"/>
        <v>2377913.59</v>
      </c>
      <c r="AB61" s="1"/>
      <c r="AC61" s="1"/>
      <c r="AD61" s="1"/>
      <c r="AE61" s="1"/>
      <c r="AF61" s="1"/>
    </row>
    <row r="62" spans="1:32" x14ac:dyDescent="0.25">
      <c r="A62" s="1"/>
      <c r="B62" s="277" t="s">
        <v>88</v>
      </c>
      <c r="C62" s="275">
        <v>1</v>
      </c>
      <c r="D62" s="276">
        <f>$L$29</f>
        <v>67082.929999999993</v>
      </c>
      <c r="E62" s="275">
        <v>1</v>
      </c>
      <c r="F62" s="276">
        <f>$L$29</f>
        <v>67082.929999999993</v>
      </c>
      <c r="G62" s="275">
        <v>1</v>
      </c>
      <c r="H62" s="276">
        <f>$L$29</f>
        <v>67082.929999999993</v>
      </c>
      <c r="I62" s="275">
        <v>1</v>
      </c>
      <c r="J62" s="276">
        <f>$L$29</f>
        <v>67082.929999999993</v>
      </c>
      <c r="K62" s="275">
        <v>1</v>
      </c>
      <c r="L62" s="276">
        <f>$L$29</f>
        <v>67082.929999999993</v>
      </c>
      <c r="M62" s="275">
        <v>1</v>
      </c>
      <c r="N62" s="276">
        <f>$L$29*1.5</f>
        <v>100624.39499999999</v>
      </c>
      <c r="O62" s="275">
        <v>1</v>
      </c>
      <c r="P62" s="276">
        <f>$L$29</f>
        <v>67082.929999999993</v>
      </c>
      <c r="Q62" s="275">
        <v>1</v>
      </c>
      <c r="R62" s="276">
        <f>$L$29</f>
        <v>67082.929999999993</v>
      </c>
      <c r="S62" s="275">
        <v>1</v>
      </c>
      <c r="T62" s="276">
        <f>$L$29</f>
        <v>67082.929999999993</v>
      </c>
      <c r="U62" s="275">
        <v>1</v>
      </c>
      <c r="V62" s="276">
        <f>$L$29</f>
        <v>67082.929999999993</v>
      </c>
      <c r="W62" s="275">
        <v>1</v>
      </c>
      <c r="X62" s="276">
        <f>$L$29</f>
        <v>67082.929999999993</v>
      </c>
      <c r="Y62" s="275">
        <v>1</v>
      </c>
      <c r="Z62" s="276">
        <f>$L$29*1.5</f>
        <v>100624.39499999999</v>
      </c>
      <c r="AA62" s="296">
        <f t="shared" si="17"/>
        <v>872078.08999999985</v>
      </c>
      <c r="AB62" s="1"/>
      <c r="AC62" s="1"/>
      <c r="AD62" s="1"/>
      <c r="AE62" s="1"/>
      <c r="AF62" s="1"/>
    </row>
    <row r="63" spans="1:32" x14ac:dyDescent="0.25">
      <c r="A63" s="1"/>
      <c r="B63" s="277" t="s">
        <v>90</v>
      </c>
      <c r="C63" s="275">
        <v>1</v>
      </c>
      <c r="D63" s="276">
        <f>$L$31</f>
        <v>182916.43</v>
      </c>
      <c r="E63" s="275">
        <v>1</v>
      </c>
      <c r="F63" s="276">
        <f>$L$31</f>
        <v>182916.43</v>
      </c>
      <c r="G63" s="275">
        <v>1</v>
      </c>
      <c r="H63" s="276">
        <f>$L$31</f>
        <v>182916.43</v>
      </c>
      <c r="I63" s="275">
        <v>1</v>
      </c>
      <c r="J63" s="276">
        <f>$L$31</f>
        <v>182916.43</v>
      </c>
      <c r="K63" s="275">
        <v>1</v>
      </c>
      <c r="L63" s="276">
        <f>$L$31</f>
        <v>182916.43</v>
      </c>
      <c r="M63" s="275">
        <v>1</v>
      </c>
      <c r="N63" s="276">
        <f>$L$31*1.5</f>
        <v>274374.64500000002</v>
      </c>
      <c r="O63" s="275">
        <v>1</v>
      </c>
      <c r="P63" s="276">
        <f>$L$31</f>
        <v>182916.43</v>
      </c>
      <c r="Q63" s="275">
        <v>1</v>
      </c>
      <c r="R63" s="276">
        <f>$L$31</f>
        <v>182916.43</v>
      </c>
      <c r="S63" s="275">
        <v>1</v>
      </c>
      <c r="T63" s="276">
        <f>$L$31</f>
        <v>182916.43</v>
      </c>
      <c r="U63" s="275">
        <v>1</v>
      </c>
      <c r="V63" s="276">
        <f>$L$31</f>
        <v>182916.43</v>
      </c>
      <c r="W63" s="275">
        <v>1</v>
      </c>
      <c r="X63" s="276">
        <f>$L$31</f>
        <v>182916.43</v>
      </c>
      <c r="Y63" s="275">
        <v>1</v>
      </c>
      <c r="Z63" s="276">
        <f>$L$31*1.5</f>
        <v>274374.64500000002</v>
      </c>
      <c r="AA63" s="296">
        <f>D63+F63+H63+J63+L63+N63+P63+R63+T63+V63+X63+Z63</f>
        <v>2377913.59</v>
      </c>
      <c r="AB63" s="1"/>
      <c r="AC63" s="1"/>
      <c r="AD63" s="1"/>
      <c r="AE63" s="1"/>
      <c r="AF63" s="1"/>
    </row>
    <row r="64" spans="1:32" x14ac:dyDescent="0.25">
      <c r="A64" s="1"/>
      <c r="B64" s="327" t="s">
        <v>91</v>
      </c>
      <c r="C64" s="328">
        <v>1</v>
      </c>
      <c r="D64" s="329">
        <f>$L$32</f>
        <v>97565.43</v>
      </c>
      <c r="E64" s="328">
        <v>1</v>
      </c>
      <c r="F64" s="329">
        <f>$L$32</f>
        <v>97565.43</v>
      </c>
      <c r="G64" s="328">
        <v>1</v>
      </c>
      <c r="H64" s="329">
        <f>$L$32</f>
        <v>97565.43</v>
      </c>
      <c r="I64" s="328">
        <v>1</v>
      </c>
      <c r="J64" s="329">
        <f>$L$32</f>
        <v>97565.43</v>
      </c>
      <c r="K64" s="328">
        <v>1</v>
      </c>
      <c r="L64" s="329">
        <f>$L$32</f>
        <v>97565.43</v>
      </c>
      <c r="M64" s="328">
        <v>1</v>
      </c>
      <c r="N64" s="329">
        <f>$L$32*1.5</f>
        <v>146348.14499999999</v>
      </c>
      <c r="O64" s="328">
        <v>1</v>
      </c>
      <c r="P64" s="329">
        <f>$L$32</f>
        <v>97565.43</v>
      </c>
      <c r="Q64" s="328">
        <v>1</v>
      </c>
      <c r="R64" s="329">
        <f>$L$32</f>
        <v>97565.43</v>
      </c>
      <c r="S64" s="328">
        <v>1</v>
      </c>
      <c r="T64" s="329">
        <f>$L$32</f>
        <v>97565.43</v>
      </c>
      <c r="U64" s="328">
        <v>1</v>
      </c>
      <c r="V64" s="329">
        <f>$L$32</f>
        <v>97565.43</v>
      </c>
      <c r="W64" s="328">
        <v>1</v>
      </c>
      <c r="X64" s="329">
        <f>$L$32</f>
        <v>97565.43</v>
      </c>
      <c r="Y64" s="328">
        <v>1</v>
      </c>
      <c r="Z64" s="329">
        <f>$L$32*1.5</f>
        <v>146348.14499999999</v>
      </c>
      <c r="AA64" s="296">
        <f t="shared" ref="AA64:AA67" si="18">D64+F64+H64+J64+L64+N64+P64+R64+T64+V64+X64+Z64</f>
        <v>1268350.5899999996</v>
      </c>
      <c r="AB64" s="1"/>
      <c r="AC64" s="1"/>
      <c r="AD64" s="1"/>
      <c r="AE64" s="1"/>
      <c r="AF64" s="1"/>
    </row>
    <row r="65" spans="1:32" x14ac:dyDescent="0.25">
      <c r="A65" s="1"/>
      <c r="B65" s="327" t="s">
        <v>150</v>
      </c>
      <c r="C65" s="328">
        <v>1</v>
      </c>
      <c r="D65" s="329">
        <f>$L$33</f>
        <v>97565.43</v>
      </c>
      <c r="E65" s="328">
        <v>1</v>
      </c>
      <c r="F65" s="329">
        <f>$L$33</f>
        <v>97565.43</v>
      </c>
      <c r="G65" s="328">
        <v>1</v>
      </c>
      <c r="H65" s="329">
        <f>$L$33</f>
        <v>97565.43</v>
      </c>
      <c r="I65" s="328">
        <v>1</v>
      </c>
      <c r="J65" s="329">
        <f>$L$33</f>
        <v>97565.43</v>
      </c>
      <c r="K65" s="328">
        <v>1</v>
      </c>
      <c r="L65" s="329">
        <f>$L$33</f>
        <v>97565.43</v>
      </c>
      <c r="M65" s="328">
        <v>1</v>
      </c>
      <c r="N65" s="329">
        <f>$L$33*1.5</f>
        <v>146348.14499999999</v>
      </c>
      <c r="O65" s="328">
        <v>1</v>
      </c>
      <c r="P65" s="329">
        <f>$L$33</f>
        <v>97565.43</v>
      </c>
      <c r="Q65" s="328">
        <v>1</v>
      </c>
      <c r="R65" s="329">
        <f>$L$33</f>
        <v>97565.43</v>
      </c>
      <c r="S65" s="328">
        <v>1</v>
      </c>
      <c r="T65" s="329">
        <f>$L$33</f>
        <v>97565.43</v>
      </c>
      <c r="U65" s="328">
        <v>1</v>
      </c>
      <c r="V65" s="329">
        <f>$L$33</f>
        <v>97565.43</v>
      </c>
      <c r="W65" s="328">
        <v>1</v>
      </c>
      <c r="X65" s="329">
        <f>$L$33</f>
        <v>97565.43</v>
      </c>
      <c r="Y65" s="328">
        <v>1</v>
      </c>
      <c r="Z65" s="329">
        <f>$L$33*1.5</f>
        <v>146348.14499999999</v>
      </c>
      <c r="AA65" s="296">
        <f t="shared" si="18"/>
        <v>1268350.5899999996</v>
      </c>
      <c r="AB65" s="1"/>
      <c r="AC65" s="1"/>
      <c r="AD65" s="1"/>
      <c r="AE65" s="1"/>
      <c r="AF65" s="1"/>
    </row>
    <row r="66" spans="1:32" x14ac:dyDescent="0.25">
      <c r="A66" s="1"/>
      <c r="B66" s="327" t="s">
        <v>93</v>
      </c>
      <c r="C66" s="328">
        <v>1</v>
      </c>
      <c r="D66" s="329">
        <f>$L$34</f>
        <v>85372.43</v>
      </c>
      <c r="E66" s="328">
        <v>1</v>
      </c>
      <c r="F66" s="329">
        <f>$L$34</f>
        <v>85372.43</v>
      </c>
      <c r="G66" s="328">
        <v>1</v>
      </c>
      <c r="H66" s="329">
        <f>$L$34</f>
        <v>85372.43</v>
      </c>
      <c r="I66" s="328">
        <v>1</v>
      </c>
      <c r="J66" s="329">
        <f>$L$34</f>
        <v>85372.43</v>
      </c>
      <c r="K66" s="328">
        <v>1</v>
      </c>
      <c r="L66" s="329">
        <f>$L$34</f>
        <v>85372.43</v>
      </c>
      <c r="M66" s="328">
        <v>1</v>
      </c>
      <c r="N66" s="329">
        <f>$L$34*1.5</f>
        <v>128058.64499999999</v>
      </c>
      <c r="O66" s="328">
        <v>1</v>
      </c>
      <c r="P66" s="329">
        <f>$L$34</f>
        <v>85372.43</v>
      </c>
      <c r="Q66" s="328">
        <v>1</v>
      </c>
      <c r="R66" s="329">
        <f>$L$34</f>
        <v>85372.43</v>
      </c>
      <c r="S66" s="328">
        <v>1</v>
      </c>
      <c r="T66" s="329">
        <f>$L$34</f>
        <v>85372.43</v>
      </c>
      <c r="U66" s="328">
        <v>1</v>
      </c>
      <c r="V66" s="329">
        <f>$L$34</f>
        <v>85372.43</v>
      </c>
      <c r="W66" s="328">
        <v>1</v>
      </c>
      <c r="X66" s="329">
        <f>$L$34</f>
        <v>85372.43</v>
      </c>
      <c r="Y66" s="328">
        <v>1</v>
      </c>
      <c r="Z66" s="329">
        <f>$L$34*1.5</f>
        <v>128058.64499999999</v>
      </c>
      <c r="AA66" s="296">
        <f t="shared" si="18"/>
        <v>1109841.5899999996</v>
      </c>
      <c r="AB66" s="1"/>
      <c r="AC66" s="1"/>
      <c r="AD66" s="1"/>
      <c r="AE66" s="1"/>
      <c r="AF66" s="1"/>
    </row>
    <row r="67" spans="1:32" x14ac:dyDescent="0.25">
      <c r="A67" s="1"/>
      <c r="B67" s="327" t="s">
        <v>77</v>
      </c>
      <c r="C67" s="328">
        <v>1</v>
      </c>
      <c r="D67" s="329">
        <f>$L$20</f>
        <v>97565.43</v>
      </c>
      <c r="E67" s="328">
        <v>1</v>
      </c>
      <c r="F67" s="329">
        <f>$L$20</f>
        <v>97565.43</v>
      </c>
      <c r="G67" s="328">
        <v>1</v>
      </c>
      <c r="H67" s="329">
        <f>$L$20</f>
        <v>97565.43</v>
      </c>
      <c r="I67" s="328">
        <v>1</v>
      </c>
      <c r="J67" s="329">
        <f>$L$20</f>
        <v>97565.43</v>
      </c>
      <c r="K67" s="328">
        <v>1</v>
      </c>
      <c r="L67" s="329">
        <f>$L$20</f>
        <v>97565.43</v>
      </c>
      <c r="M67" s="328">
        <v>1</v>
      </c>
      <c r="N67" s="329">
        <f>$L$20*1.5</f>
        <v>146348.14499999999</v>
      </c>
      <c r="O67" s="328">
        <v>1</v>
      </c>
      <c r="P67" s="329">
        <f>$L$20</f>
        <v>97565.43</v>
      </c>
      <c r="Q67" s="328">
        <v>1</v>
      </c>
      <c r="R67" s="329">
        <f>$L$20</f>
        <v>97565.43</v>
      </c>
      <c r="S67" s="328">
        <v>1</v>
      </c>
      <c r="T67" s="329">
        <f>$L$20</f>
        <v>97565.43</v>
      </c>
      <c r="U67" s="328">
        <v>1</v>
      </c>
      <c r="V67" s="329">
        <f>$L$20</f>
        <v>97565.43</v>
      </c>
      <c r="W67" s="328">
        <v>1</v>
      </c>
      <c r="X67" s="329">
        <f>$L$20</f>
        <v>97565.43</v>
      </c>
      <c r="Y67" s="328">
        <v>1</v>
      </c>
      <c r="Z67" s="329">
        <f>$L$20*1.5</f>
        <v>146348.14499999999</v>
      </c>
      <c r="AA67" s="296">
        <f t="shared" si="18"/>
        <v>1268350.5899999996</v>
      </c>
      <c r="AB67" s="1"/>
      <c r="AC67" s="1"/>
      <c r="AD67" s="1"/>
      <c r="AE67" s="1"/>
      <c r="AF67" s="1"/>
    </row>
    <row r="68" spans="1:32" ht="16.5" thickBot="1" x14ac:dyDescent="0.3">
      <c r="A68" s="1"/>
      <c r="B68" s="293" t="s">
        <v>140</v>
      </c>
      <c r="C68" s="294">
        <f>SUM(C57:C67)</f>
        <v>11</v>
      </c>
      <c r="D68" s="295">
        <f>SUM(D57:D66)</f>
        <v>1359733.7999999996</v>
      </c>
      <c r="E68" s="294">
        <f>SUM(E57:E67)</f>
        <v>11</v>
      </c>
      <c r="F68" s="295">
        <f>SUM(F57:F66)</f>
        <v>1359733.7999999996</v>
      </c>
      <c r="G68" s="294">
        <f>SUM(G57:G67)</f>
        <v>11</v>
      </c>
      <c r="H68" s="295">
        <f>SUM(H57:H66)</f>
        <v>1359733.7999999996</v>
      </c>
      <c r="I68" s="294">
        <f>SUM(I57:I67)</f>
        <v>11</v>
      </c>
      <c r="J68" s="295">
        <f>SUM(J57:J66)</f>
        <v>1359733.7999999996</v>
      </c>
      <c r="K68" s="294">
        <f>SUM(K57:K67)</f>
        <v>11</v>
      </c>
      <c r="L68" s="295">
        <f>SUM(L57:L66)</f>
        <v>1359733.7999999996</v>
      </c>
      <c r="M68" s="294">
        <f>SUM(M57:M67)</f>
        <v>11</v>
      </c>
      <c r="N68" s="295">
        <f>SUM(N57:N66)</f>
        <v>1966431.9850000001</v>
      </c>
      <c r="O68" s="294">
        <f>SUM(O57:O67)</f>
        <v>11</v>
      </c>
      <c r="P68" s="295">
        <f>SUM(P57:P66)</f>
        <v>1359733.7999999996</v>
      </c>
      <c r="Q68" s="294">
        <f>SUM(Q57:Q67)</f>
        <v>11</v>
      </c>
      <c r="R68" s="295">
        <f>SUM(R57:R66)</f>
        <v>1359733.7999999996</v>
      </c>
      <c r="S68" s="294">
        <f>SUM(S57:S67)</f>
        <v>11</v>
      </c>
      <c r="T68" s="295">
        <f>SUM(T57:T66)</f>
        <v>1359733.7999999996</v>
      </c>
      <c r="U68" s="294">
        <f>SUM(U57:U67)</f>
        <v>11</v>
      </c>
      <c r="V68" s="295">
        <f>SUM(V57:V66)</f>
        <v>1359733.7999999996</v>
      </c>
      <c r="W68" s="294">
        <f>SUM(W57:W67)</f>
        <v>11</v>
      </c>
      <c r="X68" s="295">
        <f>SUM(X57:X66)</f>
        <v>1359733.7999999996</v>
      </c>
      <c r="Y68" s="294">
        <f>SUM(Y57:Y67)</f>
        <v>11</v>
      </c>
      <c r="Z68" s="295">
        <f>SUM(Z57:Z66)</f>
        <v>1966431.9850000001</v>
      </c>
      <c r="AA68" s="278">
        <f>Z68+X68+V68+T68+R68+P68+N68+L68+J68+H68+F68+D68</f>
        <v>17530201.969999991</v>
      </c>
      <c r="AB68" s="1"/>
      <c r="AC68" s="1"/>
      <c r="AD68" s="1"/>
      <c r="AE68" s="1"/>
      <c r="AF68" s="1"/>
    </row>
    <row r="69" spans="1:32" ht="15.75" x14ac:dyDescent="0.25">
      <c r="A69" s="1"/>
      <c r="B69" s="331"/>
      <c r="C69" s="41"/>
      <c r="D69" s="332"/>
      <c r="E69" s="41"/>
      <c r="F69" s="332"/>
      <c r="G69" s="41"/>
      <c r="H69" s="332"/>
      <c r="I69" s="41"/>
      <c r="J69" s="332"/>
      <c r="K69" s="41"/>
      <c r="L69" s="332"/>
      <c r="M69" s="41"/>
      <c r="N69" s="332"/>
      <c r="O69" s="41"/>
      <c r="P69" s="332"/>
      <c r="Q69" s="41"/>
      <c r="R69" s="332"/>
      <c r="S69" s="41"/>
      <c r="T69" s="332"/>
      <c r="U69" s="41"/>
      <c r="V69" s="332"/>
      <c r="W69" s="41"/>
      <c r="X69" s="332"/>
      <c r="Y69" s="41"/>
      <c r="Z69" s="332"/>
      <c r="AA69" s="333"/>
      <c r="AB69" s="1"/>
      <c r="AC69" s="1"/>
      <c r="AD69" s="1"/>
      <c r="AE69" s="1"/>
      <c r="AF69" s="1"/>
    </row>
    <row r="70" spans="1:32"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row>
    <row r="71" spans="1:32" ht="27" thickBot="1" x14ac:dyDescent="0.45">
      <c r="A71" s="1"/>
      <c r="B71" s="468" t="s">
        <v>154</v>
      </c>
      <c r="C71" s="469"/>
      <c r="D71" s="469"/>
      <c r="E71" s="469"/>
      <c r="F71" s="469"/>
      <c r="G71" s="469"/>
      <c r="H71" s="469"/>
      <c r="I71" s="469"/>
      <c r="J71" s="469"/>
      <c r="K71" s="469"/>
      <c r="L71" s="469"/>
      <c r="M71" s="469"/>
      <c r="N71" s="469"/>
      <c r="O71" s="469"/>
      <c r="P71" s="469"/>
      <c r="Q71" s="469"/>
      <c r="R71" s="469"/>
      <c r="S71" s="469"/>
      <c r="T71" s="469"/>
      <c r="U71" s="469"/>
      <c r="V71" s="469"/>
      <c r="W71" s="469"/>
      <c r="X71" s="469"/>
      <c r="Y71" s="469"/>
      <c r="Z71" s="469"/>
      <c r="AA71" s="470"/>
      <c r="AB71" s="1"/>
      <c r="AC71" s="1"/>
      <c r="AD71" s="1"/>
      <c r="AE71" s="1"/>
      <c r="AF71" s="1"/>
    </row>
    <row r="72" spans="1:32" ht="15.75" x14ac:dyDescent="0.25">
      <c r="A72" s="1"/>
      <c r="B72" s="471" t="s">
        <v>122</v>
      </c>
      <c r="C72" s="465" t="s">
        <v>18</v>
      </c>
      <c r="D72" s="465"/>
      <c r="E72" s="465" t="s">
        <v>19</v>
      </c>
      <c r="F72" s="465"/>
      <c r="G72" s="465" t="s">
        <v>20</v>
      </c>
      <c r="H72" s="465"/>
      <c r="I72" s="465" t="s">
        <v>21</v>
      </c>
      <c r="J72" s="465"/>
      <c r="K72" s="465" t="s">
        <v>22</v>
      </c>
      <c r="L72" s="465"/>
      <c r="M72" s="465" t="s">
        <v>136</v>
      </c>
      <c r="N72" s="465"/>
      <c r="O72" s="465" t="s">
        <v>24</v>
      </c>
      <c r="P72" s="465"/>
      <c r="Q72" s="465" t="s">
        <v>25</v>
      </c>
      <c r="R72" s="465"/>
      <c r="S72" s="465" t="s">
        <v>26</v>
      </c>
      <c r="T72" s="465"/>
      <c r="U72" s="465" t="s">
        <v>27</v>
      </c>
      <c r="V72" s="465"/>
      <c r="W72" s="465" t="s">
        <v>28</v>
      </c>
      <c r="X72" s="465"/>
      <c r="Y72" s="465" t="s">
        <v>137</v>
      </c>
      <c r="Z72" s="465"/>
      <c r="AA72" s="466" t="s">
        <v>138</v>
      </c>
      <c r="AB72" s="1"/>
      <c r="AC72" s="1"/>
      <c r="AD72" s="1"/>
      <c r="AE72" s="1"/>
      <c r="AF72" s="1"/>
    </row>
    <row r="73" spans="1:32" ht="15.75" x14ac:dyDescent="0.25">
      <c r="A73" s="1"/>
      <c r="B73" s="472"/>
      <c r="C73" s="292" t="s">
        <v>37</v>
      </c>
      <c r="D73" s="292" t="s">
        <v>139</v>
      </c>
      <c r="E73" s="292" t="s">
        <v>37</v>
      </c>
      <c r="F73" s="292" t="s">
        <v>139</v>
      </c>
      <c r="G73" s="292" t="s">
        <v>37</v>
      </c>
      <c r="H73" s="292" t="s">
        <v>139</v>
      </c>
      <c r="I73" s="292" t="s">
        <v>37</v>
      </c>
      <c r="J73" s="292" t="s">
        <v>139</v>
      </c>
      <c r="K73" s="292" t="s">
        <v>37</v>
      </c>
      <c r="L73" s="292" t="s">
        <v>139</v>
      </c>
      <c r="M73" s="292" t="s">
        <v>37</v>
      </c>
      <c r="N73" s="292" t="s">
        <v>139</v>
      </c>
      <c r="O73" s="292" t="s">
        <v>37</v>
      </c>
      <c r="P73" s="292" t="s">
        <v>139</v>
      </c>
      <c r="Q73" s="292" t="s">
        <v>37</v>
      </c>
      <c r="R73" s="292" t="s">
        <v>139</v>
      </c>
      <c r="S73" s="292" t="s">
        <v>37</v>
      </c>
      <c r="T73" s="292" t="s">
        <v>139</v>
      </c>
      <c r="U73" s="292" t="s">
        <v>37</v>
      </c>
      <c r="V73" s="292" t="s">
        <v>139</v>
      </c>
      <c r="W73" s="292" t="s">
        <v>37</v>
      </c>
      <c r="X73" s="292" t="s">
        <v>139</v>
      </c>
      <c r="Y73" s="292" t="s">
        <v>37</v>
      </c>
      <c r="Z73" s="292" t="s">
        <v>139</v>
      </c>
      <c r="AA73" s="467"/>
      <c r="AB73" s="1"/>
      <c r="AC73" s="1"/>
      <c r="AD73" s="1"/>
      <c r="AE73" s="1"/>
      <c r="AF73" s="1"/>
    </row>
    <row r="74" spans="1:32" x14ac:dyDescent="0.25">
      <c r="A74" s="1"/>
      <c r="B74" s="274" t="s">
        <v>143</v>
      </c>
      <c r="C74" s="275">
        <v>1</v>
      </c>
      <c r="D74" s="276">
        <f>$L$14</f>
        <v>219495.43</v>
      </c>
      <c r="E74" s="275">
        <v>1</v>
      </c>
      <c r="F74" s="276">
        <f>$L$14</f>
        <v>219495.43</v>
      </c>
      <c r="G74" s="275">
        <v>1</v>
      </c>
      <c r="H74" s="276">
        <f>$L$14</f>
        <v>219495.43</v>
      </c>
      <c r="I74" s="275">
        <v>1</v>
      </c>
      <c r="J74" s="276">
        <f>$L$14</f>
        <v>219495.43</v>
      </c>
      <c r="K74" s="275">
        <v>1</v>
      </c>
      <c r="L74" s="276">
        <f>$L$14</f>
        <v>219495.43</v>
      </c>
      <c r="M74" s="275">
        <v>1</v>
      </c>
      <c r="N74" s="276">
        <f>$L$14*1.5</f>
        <v>329243.14500000002</v>
      </c>
      <c r="O74" s="275">
        <v>1</v>
      </c>
      <c r="P74" s="276">
        <f>$L$14</f>
        <v>219495.43</v>
      </c>
      <c r="Q74" s="275">
        <v>1</v>
      </c>
      <c r="R74" s="276">
        <f>$L$14</f>
        <v>219495.43</v>
      </c>
      <c r="S74" s="275">
        <v>1</v>
      </c>
      <c r="T74" s="276">
        <f>$L$14</f>
        <v>219495.43</v>
      </c>
      <c r="U74" s="275">
        <v>1</v>
      </c>
      <c r="V74" s="276">
        <f>$L$14</f>
        <v>219495.43</v>
      </c>
      <c r="W74" s="275">
        <v>1</v>
      </c>
      <c r="X74" s="276">
        <f>$L$14</f>
        <v>219495.43</v>
      </c>
      <c r="Y74" s="275">
        <v>1</v>
      </c>
      <c r="Z74" s="276">
        <f>$L$14*1.5</f>
        <v>329243.14500000002</v>
      </c>
      <c r="AA74" s="296">
        <f>D74+F74+H74+J74+L74+N74+P74+R74+T74+V74+X74+Z74</f>
        <v>2853440.59</v>
      </c>
      <c r="AB74" s="1"/>
      <c r="AC74" s="1"/>
      <c r="AD74" s="1"/>
      <c r="AE74" s="1"/>
      <c r="AF74" s="1"/>
    </row>
    <row r="75" spans="1:32" x14ac:dyDescent="0.25">
      <c r="A75" s="1"/>
      <c r="B75" s="277" t="s">
        <v>72</v>
      </c>
      <c r="C75" s="275">
        <v>1</v>
      </c>
      <c r="D75" s="276">
        <f>$L$15</f>
        <v>158530.43</v>
      </c>
      <c r="E75" s="275">
        <v>1</v>
      </c>
      <c r="F75" s="276">
        <f>$L$15</f>
        <v>158530.43</v>
      </c>
      <c r="G75" s="275">
        <v>1</v>
      </c>
      <c r="H75" s="276">
        <f>$L$15</f>
        <v>158530.43</v>
      </c>
      <c r="I75" s="275">
        <v>1</v>
      </c>
      <c r="J75" s="276">
        <f>$L$15</f>
        <v>158530.43</v>
      </c>
      <c r="K75" s="275">
        <v>1</v>
      </c>
      <c r="L75" s="276">
        <f>$L$15</f>
        <v>158530.43</v>
      </c>
      <c r="M75" s="275">
        <v>1</v>
      </c>
      <c r="N75" s="276">
        <f>$L$15*1.5</f>
        <v>237795.64499999999</v>
      </c>
      <c r="O75" s="275">
        <v>1</v>
      </c>
      <c r="P75" s="276">
        <f>$L$15</f>
        <v>158530.43</v>
      </c>
      <c r="Q75" s="275">
        <v>1</v>
      </c>
      <c r="R75" s="276">
        <f>$L$15</f>
        <v>158530.43</v>
      </c>
      <c r="S75" s="275">
        <v>1</v>
      </c>
      <c r="T75" s="276">
        <f>$L$15</f>
        <v>158530.43</v>
      </c>
      <c r="U75" s="275">
        <v>1</v>
      </c>
      <c r="V75" s="276">
        <f>$L$15</f>
        <v>158530.43</v>
      </c>
      <c r="W75" s="275">
        <v>1</v>
      </c>
      <c r="X75" s="276">
        <f>$L$15</f>
        <v>158530.43</v>
      </c>
      <c r="Y75" s="275">
        <v>1</v>
      </c>
      <c r="Z75" s="276">
        <f>$L$15*1.5</f>
        <v>237795.64499999999</v>
      </c>
      <c r="AA75" s="296">
        <f t="shared" ref="AA75:AA83" si="19">D75+F75+H75+J75+L75+N75+P75+R75+T75+V75+X75+Z75</f>
        <v>2060895.5899999996</v>
      </c>
      <c r="AB75" s="1"/>
      <c r="AC75" s="1"/>
      <c r="AD75" s="1"/>
      <c r="AE75" s="1"/>
      <c r="AF75" s="1"/>
    </row>
    <row r="76" spans="1:32" x14ac:dyDescent="0.25">
      <c r="A76" s="1"/>
      <c r="B76" s="277" t="s">
        <v>152</v>
      </c>
      <c r="C76" s="275">
        <v>1</v>
      </c>
      <c r="D76" s="276">
        <f>$L$35</f>
        <v>121951.43</v>
      </c>
      <c r="E76" s="275">
        <v>1</v>
      </c>
      <c r="F76" s="276">
        <f>$L$35</f>
        <v>121951.43</v>
      </c>
      <c r="G76" s="275">
        <v>1</v>
      </c>
      <c r="H76" s="276">
        <f>$L$35</f>
        <v>121951.43</v>
      </c>
      <c r="I76" s="275">
        <v>1</v>
      </c>
      <c r="J76" s="276">
        <f>$L$35</f>
        <v>121951.43</v>
      </c>
      <c r="K76" s="275">
        <v>1</v>
      </c>
      <c r="L76" s="276">
        <f>$L$35</f>
        <v>121951.43</v>
      </c>
      <c r="M76" s="275">
        <v>1</v>
      </c>
      <c r="N76" s="276">
        <f>$L$35*1.5</f>
        <v>182927.14499999999</v>
      </c>
      <c r="O76" s="275">
        <v>1</v>
      </c>
      <c r="P76" s="276">
        <f>$L$35</f>
        <v>121951.43</v>
      </c>
      <c r="Q76" s="275">
        <v>1</v>
      </c>
      <c r="R76" s="276">
        <f>$L$35</f>
        <v>121951.43</v>
      </c>
      <c r="S76" s="275">
        <v>1</v>
      </c>
      <c r="T76" s="276">
        <f>$L$35</f>
        <v>121951.43</v>
      </c>
      <c r="U76" s="275">
        <v>1</v>
      </c>
      <c r="V76" s="276">
        <f>$L$35</f>
        <v>121951.43</v>
      </c>
      <c r="W76" s="275">
        <v>1</v>
      </c>
      <c r="X76" s="276">
        <f>$L$35</f>
        <v>121951.43</v>
      </c>
      <c r="Y76" s="275">
        <v>1</v>
      </c>
      <c r="Z76" s="276">
        <f>$L$35*1.5</f>
        <v>182927.14499999999</v>
      </c>
      <c r="AA76" s="296">
        <f t="shared" si="19"/>
        <v>1585368.5899999996</v>
      </c>
      <c r="AB76" s="1"/>
      <c r="AC76" s="1"/>
      <c r="AD76" s="1"/>
      <c r="AE76" s="1"/>
      <c r="AF76" s="1"/>
    </row>
    <row r="77" spans="1:32" x14ac:dyDescent="0.25">
      <c r="A77" s="1"/>
      <c r="B77" s="277" t="s">
        <v>81</v>
      </c>
      <c r="C77" s="275">
        <v>1</v>
      </c>
      <c r="D77" s="276">
        <f>$L$22</f>
        <v>146337.43</v>
      </c>
      <c r="E77" s="275">
        <v>1</v>
      </c>
      <c r="F77" s="276">
        <f>$L$22</f>
        <v>146337.43</v>
      </c>
      <c r="G77" s="275">
        <v>1</v>
      </c>
      <c r="H77" s="276">
        <f>$L$22</f>
        <v>146337.43</v>
      </c>
      <c r="I77" s="275">
        <v>1</v>
      </c>
      <c r="J77" s="276">
        <f>$L$22</f>
        <v>146337.43</v>
      </c>
      <c r="K77" s="275">
        <v>1</v>
      </c>
      <c r="L77" s="276">
        <f>$L$22</f>
        <v>146337.43</v>
      </c>
      <c r="M77" s="275">
        <v>1</v>
      </c>
      <c r="N77" s="276">
        <f>$L$22</f>
        <v>146337.43</v>
      </c>
      <c r="O77" s="275">
        <v>1</v>
      </c>
      <c r="P77" s="276">
        <f>$L$22</f>
        <v>146337.43</v>
      </c>
      <c r="Q77" s="275">
        <v>1</v>
      </c>
      <c r="R77" s="276">
        <f>$L$22</f>
        <v>146337.43</v>
      </c>
      <c r="S77" s="275">
        <v>1</v>
      </c>
      <c r="T77" s="276">
        <f>$L$22</f>
        <v>146337.43</v>
      </c>
      <c r="U77" s="275">
        <v>1</v>
      </c>
      <c r="V77" s="276">
        <f>$L$22</f>
        <v>146337.43</v>
      </c>
      <c r="W77" s="326">
        <v>1</v>
      </c>
      <c r="X77" s="276">
        <f>$L$22</f>
        <v>146337.43</v>
      </c>
      <c r="Y77" s="275">
        <v>1</v>
      </c>
      <c r="Z77" s="276">
        <f>$L$22</f>
        <v>146337.43</v>
      </c>
      <c r="AA77" s="296">
        <f t="shared" si="19"/>
        <v>1756049.1599999995</v>
      </c>
      <c r="AB77" s="1"/>
      <c r="AC77" s="1"/>
      <c r="AD77" s="1"/>
      <c r="AE77" s="1"/>
      <c r="AF77" s="1"/>
    </row>
    <row r="78" spans="1:32" x14ac:dyDescent="0.25">
      <c r="A78" s="1"/>
      <c r="B78" s="277" t="s">
        <v>84</v>
      </c>
      <c r="C78" s="275">
        <v>1</v>
      </c>
      <c r="D78" s="276">
        <f>$L$25</f>
        <v>182916.43</v>
      </c>
      <c r="E78" s="275">
        <v>1</v>
      </c>
      <c r="F78" s="276">
        <f>$L$25</f>
        <v>182916.43</v>
      </c>
      <c r="G78" s="275">
        <v>1</v>
      </c>
      <c r="H78" s="276">
        <f>$L$25</f>
        <v>182916.43</v>
      </c>
      <c r="I78" s="275">
        <v>1</v>
      </c>
      <c r="J78" s="276">
        <f>$L$25</f>
        <v>182916.43</v>
      </c>
      <c r="K78" s="275">
        <v>1</v>
      </c>
      <c r="L78" s="276">
        <f>$L$25</f>
        <v>182916.43</v>
      </c>
      <c r="M78" s="275">
        <v>1</v>
      </c>
      <c r="N78" s="276">
        <f>$L$25*1.5</f>
        <v>274374.64500000002</v>
      </c>
      <c r="O78" s="275">
        <v>1</v>
      </c>
      <c r="P78" s="276">
        <f>$L$25</f>
        <v>182916.43</v>
      </c>
      <c r="Q78" s="275">
        <v>1</v>
      </c>
      <c r="R78" s="276">
        <f>$L$25</f>
        <v>182916.43</v>
      </c>
      <c r="S78" s="275">
        <v>1</v>
      </c>
      <c r="T78" s="276">
        <f>$L$25</f>
        <v>182916.43</v>
      </c>
      <c r="U78" s="275">
        <v>1</v>
      </c>
      <c r="V78" s="276">
        <f>$L$25</f>
        <v>182916.43</v>
      </c>
      <c r="W78" s="275">
        <v>1</v>
      </c>
      <c r="X78" s="276">
        <f>$L$25</f>
        <v>182916.43</v>
      </c>
      <c r="Y78" s="275">
        <v>1</v>
      </c>
      <c r="Z78" s="276">
        <f>$L$25*1.5</f>
        <v>274374.64500000002</v>
      </c>
      <c r="AA78" s="296">
        <f t="shared" si="19"/>
        <v>2377913.59</v>
      </c>
      <c r="AB78" s="1"/>
      <c r="AC78" s="1"/>
      <c r="AD78" s="1"/>
      <c r="AE78" s="1"/>
      <c r="AF78" s="1"/>
    </row>
    <row r="79" spans="1:32" x14ac:dyDescent="0.25">
      <c r="A79" s="1"/>
      <c r="B79" s="277" t="s">
        <v>88</v>
      </c>
      <c r="C79" s="275">
        <v>1</v>
      </c>
      <c r="D79" s="276">
        <f>$L$29</f>
        <v>67082.929999999993</v>
      </c>
      <c r="E79" s="275">
        <v>1</v>
      </c>
      <c r="F79" s="276">
        <f>$L$29</f>
        <v>67082.929999999993</v>
      </c>
      <c r="G79" s="275">
        <v>1</v>
      </c>
      <c r="H79" s="276">
        <f>$L$29</f>
        <v>67082.929999999993</v>
      </c>
      <c r="I79" s="275">
        <v>1</v>
      </c>
      <c r="J79" s="276">
        <f>$L$29</f>
        <v>67082.929999999993</v>
      </c>
      <c r="K79" s="275">
        <v>1</v>
      </c>
      <c r="L79" s="276">
        <f>$L$29</f>
        <v>67082.929999999993</v>
      </c>
      <c r="M79" s="275">
        <v>1</v>
      </c>
      <c r="N79" s="276">
        <f>$L$29*1.5</f>
        <v>100624.39499999999</v>
      </c>
      <c r="O79" s="275">
        <v>1</v>
      </c>
      <c r="P79" s="276">
        <f>$L$29</f>
        <v>67082.929999999993</v>
      </c>
      <c r="Q79" s="275">
        <v>1</v>
      </c>
      <c r="R79" s="276">
        <f>$L$29</f>
        <v>67082.929999999993</v>
      </c>
      <c r="S79" s="275">
        <v>1</v>
      </c>
      <c r="T79" s="276">
        <f>$L$29</f>
        <v>67082.929999999993</v>
      </c>
      <c r="U79" s="275">
        <v>1</v>
      </c>
      <c r="V79" s="276">
        <f>$L$29</f>
        <v>67082.929999999993</v>
      </c>
      <c r="W79" s="275">
        <v>1</v>
      </c>
      <c r="X79" s="276">
        <f>$L$29</f>
        <v>67082.929999999993</v>
      </c>
      <c r="Y79" s="275">
        <v>1</v>
      </c>
      <c r="Z79" s="276">
        <f>$L$29*1.5</f>
        <v>100624.39499999999</v>
      </c>
      <c r="AA79" s="296">
        <f t="shared" si="19"/>
        <v>872078.08999999985</v>
      </c>
      <c r="AB79" s="1"/>
      <c r="AC79" s="1"/>
      <c r="AD79" s="1"/>
      <c r="AE79" s="1"/>
      <c r="AF79" s="1"/>
    </row>
    <row r="80" spans="1:32" x14ac:dyDescent="0.25">
      <c r="A80" s="1"/>
      <c r="B80" s="277" t="s">
        <v>90</v>
      </c>
      <c r="C80" s="275">
        <v>1</v>
      </c>
      <c r="D80" s="276">
        <f>$L$31</f>
        <v>182916.43</v>
      </c>
      <c r="E80" s="275">
        <v>1</v>
      </c>
      <c r="F80" s="276">
        <f>$L$31</f>
        <v>182916.43</v>
      </c>
      <c r="G80" s="275">
        <v>1</v>
      </c>
      <c r="H80" s="276">
        <f>$L$31</f>
        <v>182916.43</v>
      </c>
      <c r="I80" s="275">
        <v>1</v>
      </c>
      <c r="J80" s="276">
        <f>$L$31</f>
        <v>182916.43</v>
      </c>
      <c r="K80" s="275">
        <v>1</v>
      </c>
      <c r="L80" s="276">
        <f>$L$31</f>
        <v>182916.43</v>
      </c>
      <c r="M80" s="275">
        <v>1</v>
      </c>
      <c r="N80" s="276">
        <f>$L$31*1.5</f>
        <v>274374.64500000002</v>
      </c>
      <c r="O80" s="275">
        <v>1</v>
      </c>
      <c r="P80" s="276">
        <f>$L$31</f>
        <v>182916.43</v>
      </c>
      <c r="Q80" s="275">
        <v>1</v>
      </c>
      <c r="R80" s="276">
        <f>$L$31</f>
        <v>182916.43</v>
      </c>
      <c r="S80" s="275">
        <v>1</v>
      </c>
      <c r="T80" s="276">
        <f>$L$31</f>
        <v>182916.43</v>
      </c>
      <c r="U80" s="275">
        <v>1</v>
      </c>
      <c r="V80" s="276">
        <f>$L$31</f>
        <v>182916.43</v>
      </c>
      <c r="W80" s="275">
        <v>1</v>
      </c>
      <c r="X80" s="276">
        <f>$L$31</f>
        <v>182916.43</v>
      </c>
      <c r="Y80" s="275">
        <v>1</v>
      </c>
      <c r="Z80" s="276">
        <f>$L$31*1.5</f>
        <v>274374.64500000002</v>
      </c>
      <c r="AA80" s="296">
        <f t="shared" si="19"/>
        <v>2377913.59</v>
      </c>
      <c r="AB80" s="1"/>
      <c r="AC80" s="1"/>
      <c r="AD80" s="1"/>
      <c r="AE80" s="1"/>
      <c r="AF80" s="1"/>
    </row>
    <row r="81" spans="1:32" x14ac:dyDescent="0.25">
      <c r="A81" s="1"/>
      <c r="B81" s="277" t="s">
        <v>91</v>
      </c>
      <c r="C81" s="275">
        <v>1</v>
      </c>
      <c r="D81" s="276">
        <f>$L$32</f>
        <v>97565.43</v>
      </c>
      <c r="E81" s="275">
        <v>1</v>
      </c>
      <c r="F81" s="276">
        <f>$L$32</f>
        <v>97565.43</v>
      </c>
      <c r="G81" s="275">
        <v>1</v>
      </c>
      <c r="H81" s="276">
        <f>$L$32</f>
        <v>97565.43</v>
      </c>
      <c r="I81" s="275">
        <v>1</v>
      </c>
      <c r="J81" s="276">
        <f>$L$32</f>
        <v>97565.43</v>
      </c>
      <c r="K81" s="275">
        <v>1</v>
      </c>
      <c r="L81" s="276">
        <f>$L$32</f>
        <v>97565.43</v>
      </c>
      <c r="M81" s="275">
        <v>1</v>
      </c>
      <c r="N81" s="276">
        <f>$L$32*1.5</f>
        <v>146348.14499999999</v>
      </c>
      <c r="O81" s="275">
        <v>1</v>
      </c>
      <c r="P81" s="276">
        <f>$L$32</f>
        <v>97565.43</v>
      </c>
      <c r="Q81" s="275">
        <v>1</v>
      </c>
      <c r="R81" s="276">
        <f>$L$32</f>
        <v>97565.43</v>
      </c>
      <c r="S81" s="275">
        <v>1</v>
      </c>
      <c r="T81" s="276">
        <f>$L$32</f>
        <v>97565.43</v>
      </c>
      <c r="U81" s="275">
        <v>1</v>
      </c>
      <c r="V81" s="276">
        <f>$L$32</f>
        <v>97565.43</v>
      </c>
      <c r="W81" s="275">
        <v>1</v>
      </c>
      <c r="X81" s="276">
        <f>$L$32</f>
        <v>97565.43</v>
      </c>
      <c r="Y81" s="275">
        <v>1</v>
      </c>
      <c r="Z81" s="276">
        <f>$L$32*1.5</f>
        <v>146348.14499999999</v>
      </c>
      <c r="AA81" s="296">
        <f t="shared" si="19"/>
        <v>1268350.5899999996</v>
      </c>
      <c r="AB81" s="1"/>
      <c r="AC81" s="1"/>
      <c r="AD81" s="1"/>
      <c r="AE81" s="1"/>
      <c r="AF81" s="1"/>
    </row>
    <row r="82" spans="1:32" x14ac:dyDescent="0.25">
      <c r="A82" s="1"/>
      <c r="B82" s="277" t="s">
        <v>150</v>
      </c>
      <c r="C82" s="275">
        <v>1</v>
      </c>
      <c r="D82" s="276">
        <f>$L$33</f>
        <v>97565.43</v>
      </c>
      <c r="E82" s="275">
        <v>1</v>
      </c>
      <c r="F82" s="276">
        <f>$L$33</f>
        <v>97565.43</v>
      </c>
      <c r="G82" s="275">
        <v>1</v>
      </c>
      <c r="H82" s="276">
        <f>$L$33</f>
        <v>97565.43</v>
      </c>
      <c r="I82" s="275">
        <v>1</v>
      </c>
      <c r="J82" s="276">
        <f>$L$33</f>
        <v>97565.43</v>
      </c>
      <c r="K82" s="275">
        <v>1</v>
      </c>
      <c r="L82" s="276">
        <f>$L$33</f>
        <v>97565.43</v>
      </c>
      <c r="M82" s="275">
        <v>1</v>
      </c>
      <c r="N82" s="276">
        <f>$L$33*1.5</f>
        <v>146348.14499999999</v>
      </c>
      <c r="O82" s="275">
        <v>1</v>
      </c>
      <c r="P82" s="276">
        <f>$L$33</f>
        <v>97565.43</v>
      </c>
      <c r="Q82" s="275">
        <v>1</v>
      </c>
      <c r="R82" s="276">
        <f>$L$33</f>
        <v>97565.43</v>
      </c>
      <c r="S82" s="275">
        <v>1</v>
      </c>
      <c r="T82" s="276">
        <f>$L$33</f>
        <v>97565.43</v>
      </c>
      <c r="U82" s="275">
        <v>1</v>
      </c>
      <c r="V82" s="276">
        <f>$L$33</f>
        <v>97565.43</v>
      </c>
      <c r="W82" s="275">
        <v>1</v>
      </c>
      <c r="X82" s="276">
        <f>$L$33</f>
        <v>97565.43</v>
      </c>
      <c r="Y82" s="275">
        <v>1</v>
      </c>
      <c r="Z82" s="276">
        <f>$L$33*1.5</f>
        <v>146348.14499999999</v>
      </c>
      <c r="AA82" s="296">
        <f t="shared" si="19"/>
        <v>1268350.5899999996</v>
      </c>
      <c r="AB82" s="1"/>
      <c r="AC82" s="13"/>
      <c r="AD82" s="1"/>
      <c r="AE82" s="1"/>
      <c r="AF82" s="1"/>
    </row>
    <row r="83" spans="1:32" x14ac:dyDescent="0.25">
      <c r="A83" s="1"/>
      <c r="B83" s="277" t="s">
        <v>93</v>
      </c>
      <c r="C83" s="275">
        <v>1</v>
      </c>
      <c r="D83" s="276">
        <f>$L$34</f>
        <v>85372.43</v>
      </c>
      <c r="E83" s="275">
        <v>1</v>
      </c>
      <c r="F83" s="276">
        <f>$L$34</f>
        <v>85372.43</v>
      </c>
      <c r="G83" s="275">
        <v>1</v>
      </c>
      <c r="H83" s="276">
        <f>$L$34</f>
        <v>85372.43</v>
      </c>
      <c r="I83" s="275">
        <v>1</v>
      </c>
      <c r="J83" s="276">
        <f>$L$34</f>
        <v>85372.43</v>
      </c>
      <c r="K83" s="275">
        <v>1</v>
      </c>
      <c r="L83" s="276">
        <f>$L$34</f>
        <v>85372.43</v>
      </c>
      <c r="M83" s="275">
        <v>1</v>
      </c>
      <c r="N83" s="276">
        <f>$L$34*1.5</f>
        <v>128058.64499999999</v>
      </c>
      <c r="O83" s="275">
        <v>1</v>
      </c>
      <c r="P83" s="276">
        <f>$L$34</f>
        <v>85372.43</v>
      </c>
      <c r="Q83" s="275">
        <v>1</v>
      </c>
      <c r="R83" s="276">
        <f>$L$34</f>
        <v>85372.43</v>
      </c>
      <c r="S83" s="275">
        <v>1</v>
      </c>
      <c r="T83" s="276">
        <f>$L$34</f>
        <v>85372.43</v>
      </c>
      <c r="U83" s="275">
        <v>1</v>
      </c>
      <c r="V83" s="276">
        <f>$L$34</f>
        <v>85372.43</v>
      </c>
      <c r="W83" s="275">
        <v>1</v>
      </c>
      <c r="X83" s="276">
        <f>$L$34</f>
        <v>85372.43</v>
      </c>
      <c r="Y83" s="275">
        <v>1</v>
      </c>
      <c r="Z83" s="276">
        <f>$L$34*1.5</f>
        <v>128058.64499999999</v>
      </c>
      <c r="AA83" s="296">
        <f t="shared" si="19"/>
        <v>1109841.5899999996</v>
      </c>
      <c r="AB83" s="1"/>
      <c r="AC83" s="1"/>
      <c r="AD83" s="1"/>
      <c r="AE83" s="1"/>
      <c r="AF83" s="1"/>
    </row>
    <row r="84" spans="1:32" x14ac:dyDescent="0.25">
      <c r="A84" s="1"/>
      <c r="B84" s="330" t="s">
        <v>77</v>
      </c>
      <c r="C84" s="275">
        <v>1</v>
      </c>
      <c r="D84" s="276">
        <f>$L$20</f>
        <v>97565.43</v>
      </c>
      <c r="E84" s="275">
        <v>1</v>
      </c>
      <c r="F84" s="276">
        <f>$L$20</f>
        <v>97565.43</v>
      </c>
      <c r="G84" s="275">
        <v>1</v>
      </c>
      <c r="H84" s="276">
        <f>$L$20</f>
        <v>97565.43</v>
      </c>
      <c r="I84" s="275">
        <v>1</v>
      </c>
      <c r="J84" s="276">
        <f>$L$20</f>
        <v>97565.43</v>
      </c>
      <c r="K84" s="275">
        <v>1</v>
      </c>
      <c r="L84" s="276">
        <f>$L$20</f>
        <v>97565.43</v>
      </c>
      <c r="M84" s="275">
        <v>1</v>
      </c>
      <c r="N84" s="276">
        <f>$L$20*1.5</f>
        <v>146348.14499999999</v>
      </c>
      <c r="O84" s="275">
        <v>1</v>
      </c>
      <c r="P84" s="276">
        <f>$L$20</f>
        <v>97565.43</v>
      </c>
      <c r="Q84" s="275">
        <v>1</v>
      </c>
      <c r="R84" s="276">
        <f>$L$20</f>
        <v>97565.43</v>
      </c>
      <c r="S84" s="275">
        <v>1</v>
      </c>
      <c r="T84" s="276">
        <f>$L$20</f>
        <v>97565.43</v>
      </c>
      <c r="U84" s="275">
        <v>1</v>
      </c>
      <c r="V84" s="276">
        <f>$L$20</f>
        <v>97565.43</v>
      </c>
      <c r="W84" s="275">
        <v>1</v>
      </c>
      <c r="X84" s="276">
        <f>$L$20</f>
        <v>97565.43</v>
      </c>
      <c r="Y84" s="275">
        <v>1</v>
      </c>
      <c r="Z84" s="276">
        <f>$L$20*1.5</f>
        <v>146348.14499999999</v>
      </c>
      <c r="AA84" s="296">
        <f>D84+F84+H84+J84+L84+N84+P84+R84+T84+V84+X84+Z84</f>
        <v>1268350.5899999996</v>
      </c>
      <c r="AB84" s="1"/>
      <c r="AC84" s="1"/>
      <c r="AD84" s="1"/>
      <c r="AE84" s="1"/>
      <c r="AF84" s="1"/>
    </row>
    <row r="85" spans="1:32" x14ac:dyDescent="0.25">
      <c r="A85" s="1"/>
      <c r="B85" s="327" t="s">
        <v>73</v>
      </c>
      <c r="C85" s="328">
        <v>1</v>
      </c>
      <c r="D85" s="329">
        <f>$L$16</f>
        <v>73179.429999999993</v>
      </c>
      <c r="E85" s="328">
        <v>1</v>
      </c>
      <c r="F85" s="329">
        <f>$L$16</f>
        <v>73179.429999999993</v>
      </c>
      <c r="G85" s="328">
        <v>1</v>
      </c>
      <c r="H85" s="329">
        <f>$L$16</f>
        <v>73179.429999999993</v>
      </c>
      <c r="I85" s="328">
        <v>1</v>
      </c>
      <c r="J85" s="329">
        <f>$L$16</f>
        <v>73179.429999999993</v>
      </c>
      <c r="K85" s="328">
        <v>1</v>
      </c>
      <c r="L85" s="329">
        <f>$L$16</f>
        <v>73179.429999999993</v>
      </c>
      <c r="M85" s="328">
        <v>1</v>
      </c>
      <c r="N85" s="329">
        <f>$L$16*1.5</f>
        <v>109769.14499999999</v>
      </c>
      <c r="O85" s="328">
        <v>1</v>
      </c>
      <c r="P85" s="329">
        <f>$L$16</f>
        <v>73179.429999999993</v>
      </c>
      <c r="Q85" s="328">
        <v>1</v>
      </c>
      <c r="R85" s="329">
        <f>$L$16</f>
        <v>73179.429999999993</v>
      </c>
      <c r="S85" s="328">
        <v>1</v>
      </c>
      <c r="T85" s="329">
        <f>$L$16</f>
        <v>73179.429999999993</v>
      </c>
      <c r="U85" s="328">
        <v>1</v>
      </c>
      <c r="V85" s="329">
        <f>$L$16</f>
        <v>73179.429999999993</v>
      </c>
      <c r="W85" s="328">
        <v>1</v>
      </c>
      <c r="X85" s="329">
        <f>$L$16</f>
        <v>73179.429999999993</v>
      </c>
      <c r="Y85" s="328">
        <v>1</v>
      </c>
      <c r="Z85" s="329">
        <f>$L$16*1.5</f>
        <v>109769.14499999999</v>
      </c>
      <c r="AA85" s="296">
        <f t="shared" ref="AA85:AA96" si="20">D85+F85+H85+J85+L85+N85+P85+R85+T85+V85+X85+Z85</f>
        <v>951332.58999999962</v>
      </c>
      <c r="AB85" s="1"/>
      <c r="AC85" s="1"/>
      <c r="AD85" s="1"/>
      <c r="AE85" s="1"/>
      <c r="AF85" s="1"/>
    </row>
    <row r="86" spans="1:32" x14ac:dyDescent="0.25">
      <c r="A86" s="1"/>
      <c r="B86" s="327" t="s">
        <v>74</v>
      </c>
      <c r="C86" s="328">
        <v>1</v>
      </c>
      <c r="D86" s="329">
        <f>$L$17</f>
        <v>54889.93</v>
      </c>
      <c r="E86" s="328">
        <v>1</v>
      </c>
      <c r="F86" s="329">
        <f>$L$17</f>
        <v>54889.93</v>
      </c>
      <c r="G86" s="328">
        <v>1</v>
      </c>
      <c r="H86" s="329">
        <f>$L$17</f>
        <v>54889.93</v>
      </c>
      <c r="I86" s="328">
        <v>1</v>
      </c>
      <c r="J86" s="329">
        <f>$L$17</f>
        <v>54889.93</v>
      </c>
      <c r="K86" s="328">
        <v>1</v>
      </c>
      <c r="L86" s="329">
        <f>$L$17</f>
        <v>54889.93</v>
      </c>
      <c r="M86" s="328">
        <v>1</v>
      </c>
      <c r="N86" s="329">
        <f>$L$17*1.5</f>
        <v>82334.895000000004</v>
      </c>
      <c r="O86" s="328">
        <v>1</v>
      </c>
      <c r="P86" s="329">
        <f>$L$17</f>
        <v>54889.93</v>
      </c>
      <c r="Q86" s="328">
        <v>1</v>
      </c>
      <c r="R86" s="329">
        <f>$L$17</f>
        <v>54889.93</v>
      </c>
      <c r="S86" s="328">
        <v>1</v>
      </c>
      <c r="T86" s="329">
        <f>$L$17</f>
        <v>54889.93</v>
      </c>
      <c r="U86" s="328">
        <v>1</v>
      </c>
      <c r="V86" s="329">
        <f>$L$17</f>
        <v>54889.93</v>
      </c>
      <c r="W86" s="328">
        <v>1</v>
      </c>
      <c r="X86" s="329">
        <f>$L$17</f>
        <v>54889.93</v>
      </c>
      <c r="Y86" s="328">
        <v>1</v>
      </c>
      <c r="Z86" s="329">
        <f>$L$17*1.5</f>
        <v>82334.895000000004</v>
      </c>
      <c r="AA86" s="296">
        <f t="shared" si="20"/>
        <v>713569.09000000008</v>
      </c>
      <c r="AB86" s="1"/>
      <c r="AC86" s="1"/>
      <c r="AD86" s="1"/>
      <c r="AE86" s="1"/>
      <c r="AF86" s="1"/>
    </row>
    <row r="87" spans="1:32" x14ac:dyDescent="0.25">
      <c r="A87" s="1"/>
      <c r="B87" s="327" t="s">
        <v>75</v>
      </c>
      <c r="C87" s="328">
        <v>1</v>
      </c>
      <c r="D87" s="329">
        <f>$L$18</f>
        <v>73179.429999999993</v>
      </c>
      <c r="E87" s="328">
        <v>1</v>
      </c>
      <c r="F87" s="329">
        <f>$L$18</f>
        <v>73179.429999999993</v>
      </c>
      <c r="G87" s="328">
        <v>1</v>
      </c>
      <c r="H87" s="329">
        <f>$L$18</f>
        <v>73179.429999999993</v>
      </c>
      <c r="I87" s="328">
        <v>1</v>
      </c>
      <c r="J87" s="329">
        <f>$L$18</f>
        <v>73179.429999999993</v>
      </c>
      <c r="K87" s="328">
        <v>1</v>
      </c>
      <c r="L87" s="329">
        <f>$L$18</f>
        <v>73179.429999999993</v>
      </c>
      <c r="M87" s="328">
        <v>1</v>
      </c>
      <c r="N87" s="329">
        <f>$L$18*1.5</f>
        <v>109769.14499999999</v>
      </c>
      <c r="O87" s="328">
        <v>1</v>
      </c>
      <c r="P87" s="329">
        <f>$L$18</f>
        <v>73179.429999999993</v>
      </c>
      <c r="Q87" s="328">
        <v>1</v>
      </c>
      <c r="R87" s="329">
        <f>$L$18</f>
        <v>73179.429999999993</v>
      </c>
      <c r="S87" s="328">
        <v>1</v>
      </c>
      <c r="T87" s="329">
        <f>$L$18</f>
        <v>73179.429999999993</v>
      </c>
      <c r="U87" s="328">
        <v>1</v>
      </c>
      <c r="V87" s="329">
        <f>$L$18</f>
        <v>73179.429999999993</v>
      </c>
      <c r="W87" s="328">
        <v>1</v>
      </c>
      <c r="X87" s="329">
        <f>$L$18</f>
        <v>73179.429999999993</v>
      </c>
      <c r="Y87" s="328">
        <v>1</v>
      </c>
      <c r="Z87" s="329">
        <f>$L$18*1.5</f>
        <v>109769.14499999999</v>
      </c>
      <c r="AA87" s="296">
        <f t="shared" si="20"/>
        <v>951332.58999999962</v>
      </c>
      <c r="AB87" s="1"/>
      <c r="AC87" s="1"/>
      <c r="AD87" s="1"/>
      <c r="AE87" s="1"/>
      <c r="AF87" s="1"/>
    </row>
    <row r="88" spans="1:32" x14ac:dyDescent="0.25">
      <c r="A88" s="1"/>
      <c r="B88" s="327" t="s">
        <v>76</v>
      </c>
      <c r="C88" s="328">
        <v>1</v>
      </c>
      <c r="D88" s="329">
        <f>$L$19</f>
        <v>73179.429999999993</v>
      </c>
      <c r="E88" s="328">
        <v>1</v>
      </c>
      <c r="F88" s="329">
        <f>$L$19</f>
        <v>73179.429999999993</v>
      </c>
      <c r="G88" s="328">
        <v>1</v>
      </c>
      <c r="H88" s="329">
        <f>$L$19</f>
        <v>73179.429999999993</v>
      </c>
      <c r="I88" s="328">
        <v>1</v>
      </c>
      <c r="J88" s="329">
        <f>$L$19</f>
        <v>73179.429999999993</v>
      </c>
      <c r="K88" s="328">
        <v>1</v>
      </c>
      <c r="L88" s="329">
        <f>$L$19</f>
        <v>73179.429999999993</v>
      </c>
      <c r="M88" s="328">
        <v>1</v>
      </c>
      <c r="N88" s="329">
        <f>$L$19*1.5</f>
        <v>109769.14499999999</v>
      </c>
      <c r="O88" s="328">
        <v>1</v>
      </c>
      <c r="P88" s="329">
        <f>$L$19</f>
        <v>73179.429999999993</v>
      </c>
      <c r="Q88" s="328">
        <v>1</v>
      </c>
      <c r="R88" s="329">
        <f>$L$19</f>
        <v>73179.429999999993</v>
      </c>
      <c r="S88" s="328">
        <v>1</v>
      </c>
      <c r="T88" s="329">
        <f>$L$19</f>
        <v>73179.429999999993</v>
      </c>
      <c r="U88" s="328">
        <v>1</v>
      </c>
      <c r="V88" s="329">
        <f>$L$19</f>
        <v>73179.429999999993</v>
      </c>
      <c r="W88" s="328">
        <v>1</v>
      </c>
      <c r="X88" s="329">
        <f>$L$19</f>
        <v>73179.429999999993</v>
      </c>
      <c r="Y88" s="328">
        <v>1</v>
      </c>
      <c r="Z88" s="329">
        <f>$L$19*1.5</f>
        <v>109769.14499999999</v>
      </c>
      <c r="AA88" s="296">
        <f t="shared" si="20"/>
        <v>951332.58999999962</v>
      </c>
      <c r="AB88" s="1"/>
      <c r="AC88" s="1"/>
      <c r="AD88" s="1"/>
      <c r="AE88" s="1"/>
      <c r="AF88" s="1"/>
    </row>
    <row r="89" spans="1:32" x14ac:dyDescent="0.25">
      <c r="A89" s="1"/>
      <c r="B89" s="327" t="s">
        <v>78</v>
      </c>
      <c r="C89" s="328">
        <v>1</v>
      </c>
      <c r="D89" s="329">
        <f>$L$21</f>
        <v>54889.93</v>
      </c>
      <c r="E89" s="328">
        <v>1</v>
      </c>
      <c r="F89" s="329">
        <f>$L$21</f>
        <v>54889.93</v>
      </c>
      <c r="G89" s="328">
        <v>1</v>
      </c>
      <c r="H89" s="329">
        <f>$L$21</f>
        <v>54889.93</v>
      </c>
      <c r="I89" s="328">
        <v>1</v>
      </c>
      <c r="J89" s="329">
        <f>$L$21</f>
        <v>54889.93</v>
      </c>
      <c r="K89" s="328">
        <v>1</v>
      </c>
      <c r="L89" s="329">
        <f>$L$21</f>
        <v>54889.93</v>
      </c>
      <c r="M89" s="328">
        <v>1</v>
      </c>
      <c r="N89" s="329">
        <f>$L$21*1.5</f>
        <v>82334.895000000004</v>
      </c>
      <c r="O89" s="328">
        <v>1</v>
      </c>
      <c r="P89" s="329">
        <f>$L$21</f>
        <v>54889.93</v>
      </c>
      <c r="Q89" s="328">
        <v>1</v>
      </c>
      <c r="R89" s="329">
        <f>$L$21</f>
        <v>54889.93</v>
      </c>
      <c r="S89" s="328">
        <v>1</v>
      </c>
      <c r="T89" s="329">
        <f>$L$21</f>
        <v>54889.93</v>
      </c>
      <c r="U89" s="328">
        <v>1</v>
      </c>
      <c r="V89" s="329">
        <f>$L$21</f>
        <v>54889.93</v>
      </c>
      <c r="W89" s="328">
        <v>1</v>
      </c>
      <c r="X89" s="329">
        <f>$L$21</f>
        <v>54889.93</v>
      </c>
      <c r="Y89" s="328">
        <v>1</v>
      </c>
      <c r="Z89" s="329">
        <f>$L$21*1.5</f>
        <v>82334.895000000004</v>
      </c>
      <c r="AA89" s="296">
        <f t="shared" si="20"/>
        <v>713569.09000000008</v>
      </c>
      <c r="AB89" s="1"/>
      <c r="AC89" s="1"/>
      <c r="AD89" s="1"/>
      <c r="AE89" s="1"/>
      <c r="AF89" s="1"/>
    </row>
    <row r="90" spans="1:32" x14ac:dyDescent="0.25">
      <c r="A90" s="1"/>
      <c r="B90" s="327" t="s">
        <v>80</v>
      </c>
      <c r="C90" s="328">
        <v>1</v>
      </c>
      <c r="D90" s="329">
        <f>$L$36</f>
        <v>73179.429999999993</v>
      </c>
      <c r="E90" s="328">
        <v>1</v>
      </c>
      <c r="F90" s="329">
        <f>$L$36</f>
        <v>73179.429999999993</v>
      </c>
      <c r="G90" s="328">
        <v>1</v>
      </c>
      <c r="H90" s="329">
        <f>$L$36</f>
        <v>73179.429999999993</v>
      </c>
      <c r="I90" s="328">
        <v>1</v>
      </c>
      <c r="J90" s="329">
        <f>$L$36</f>
        <v>73179.429999999993</v>
      </c>
      <c r="K90" s="328">
        <v>1</v>
      </c>
      <c r="L90" s="329">
        <f>$L$36</f>
        <v>73179.429999999993</v>
      </c>
      <c r="M90" s="328">
        <v>1</v>
      </c>
      <c r="N90" s="329">
        <f>$L$36*1.5</f>
        <v>109769.14499999999</v>
      </c>
      <c r="O90" s="328">
        <v>1</v>
      </c>
      <c r="P90" s="329">
        <f>$L$36</f>
        <v>73179.429999999993</v>
      </c>
      <c r="Q90" s="328">
        <v>1</v>
      </c>
      <c r="R90" s="329">
        <f>$L$36</f>
        <v>73179.429999999993</v>
      </c>
      <c r="S90" s="328">
        <v>1</v>
      </c>
      <c r="T90" s="329">
        <f>$L$36</f>
        <v>73179.429999999993</v>
      </c>
      <c r="U90" s="328">
        <v>1</v>
      </c>
      <c r="V90" s="329">
        <f>$L$36</f>
        <v>73179.429999999993</v>
      </c>
      <c r="W90" s="328">
        <v>1</v>
      </c>
      <c r="X90" s="329">
        <f>$L$36</f>
        <v>73179.429999999993</v>
      </c>
      <c r="Y90" s="328">
        <v>1</v>
      </c>
      <c r="Z90" s="329">
        <f>$L$36*1.5</f>
        <v>109769.14499999999</v>
      </c>
      <c r="AA90" s="296">
        <f t="shared" si="20"/>
        <v>951332.58999999962</v>
      </c>
      <c r="AB90" s="1"/>
      <c r="AC90" s="1"/>
      <c r="AD90" s="1"/>
      <c r="AE90" s="1"/>
      <c r="AF90" s="1"/>
    </row>
    <row r="91" spans="1:32" x14ac:dyDescent="0.25">
      <c r="A91" s="1"/>
      <c r="B91" s="327" t="s">
        <v>82</v>
      </c>
      <c r="C91" s="328">
        <v>1</v>
      </c>
      <c r="D91" s="329">
        <f>$L$23</f>
        <v>79275.929999999993</v>
      </c>
      <c r="E91" s="328">
        <v>1</v>
      </c>
      <c r="F91" s="329">
        <f>$L$23</f>
        <v>79275.929999999993</v>
      </c>
      <c r="G91" s="328">
        <v>1</v>
      </c>
      <c r="H91" s="329">
        <f>$L$23</f>
        <v>79275.929999999993</v>
      </c>
      <c r="I91" s="328">
        <v>1</v>
      </c>
      <c r="J91" s="329">
        <f>$L$23</f>
        <v>79275.929999999993</v>
      </c>
      <c r="K91" s="328">
        <v>1</v>
      </c>
      <c r="L91" s="329">
        <f>$L$23</f>
        <v>79275.929999999993</v>
      </c>
      <c r="M91" s="328">
        <v>1</v>
      </c>
      <c r="N91" s="329">
        <f>$L$23*1.5</f>
        <v>118913.89499999999</v>
      </c>
      <c r="O91" s="328">
        <v>1</v>
      </c>
      <c r="P91" s="329">
        <f>$L$23</f>
        <v>79275.929999999993</v>
      </c>
      <c r="Q91" s="328">
        <v>1</v>
      </c>
      <c r="R91" s="329">
        <f>$L$23</f>
        <v>79275.929999999993</v>
      </c>
      <c r="S91" s="328">
        <v>1</v>
      </c>
      <c r="T91" s="329">
        <f>$L$23</f>
        <v>79275.929999999993</v>
      </c>
      <c r="U91" s="328">
        <v>1</v>
      </c>
      <c r="V91" s="329">
        <f>$L$23</f>
        <v>79275.929999999993</v>
      </c>
      <c r="W91" s="328">
        <v>1</v>
      </c>
      <c r="X91" s="329">
        <f>$L$23</f>
        <v>79275.929999999993</v>
      </c>
      <c r="Y91" s="328">
        <v>1</v>
      </c>
      <c r="Z91" s="329">
        <f>$L$23*1.5</f>
        <v>118913.89499999999</v>
      </c>
      <c r="AA91" s="296">
        <f t="shared" si="20"/>
        <v>1030587.0899999996</v>
      </c>
      <c r="AB91" s="1"/>
      <c r="AC91" s="1"/>
      <c r="AD91" s="1"/>
      <c r="AE91" s="1"/>
      <c r="AF91" s="1"/>
    </row>
    <row r="92" spans="1:32" x14ac:dyDescent="0.25">
      <c r="A92" s="1"/>
      <c r="B92" s="327" t="s">
        <v>146</v>
      </c>
      <c r="C92" s="328">
        <v>1</v>
      </c>
      <c r="D92" s="329">
        <f>$L$24</f>
        <v>54889.93</v>
      </c>
      <c r="E92" s="328">
        <v>1</v>
      </c>
      <c r="F92" s="329">
        <f>$L$24</f>
        <v>54889.93</v>
      </c>
      <c r="G92" s="328">
        <v>1</v>
      </c>
      <c r="H92" s="329">
        <f>$L$24</f>
        <v>54889.93</v>
      </c>
      <c r="I92" s="328">
        <v>1</v>
      </c>
      <c r="J92" s="329">
        <f>$L$24</f>
        <v>54889.93</v>
      </c>
      <c r="K92" s="328">
        <v>1</v>
      </c>
      <c r="L92" s="329">
        <f>$L$24</f>
        <v>54889.93</v>
      </c>
      <c r="M92" s="328">
        <v>1</v>
      </c>
      <c r="N92" s="329">
        <f>$L$24*1.5</f>
        <v>82334.895000000004</v>
      </c>
      <c r="O92" s="328">
        <v>1</v>
      </c>
      <c r="P92" s="329">
        <f>$L$24</f>
        <v>54889.93</v>
      </c>
      <c r="Q92" s="328">
        <v>1</v>
      </c>
      <c r="R92" s="329">
        <f>$L$24</f>
        <v>54889.93</v>
      </c>
      <c r="S92" s="328">
        <v>1</v>
      </c>
      <c r="T92" s="329">
        <f>$L$24</f>
        <v>54889.93</v>
      </c>
      <c r="U92" s="328">
        <v>1</v>
      </c>
      <c r="V92" s="329">
        <f>$L$24</f>
        <v>54889.93</v>
      </c>
      <c r="W92" s="328">
        <v>1</v>
      </c>
      <c r="X92" s="329">
        <f>$L$24</f>
        <v>54889.93</v>
      </c>
      <c r="Y92" s="328">
        <v>1</v>
      </c>
      <c r="Z92" s="329">
        <f>$L$24*1.5</f>
        <v>82334.895000000004</v>
      </c>
      <c r="AA92" s="296">
        <f t="shared" si="20"/>
        <v>713569.09000000008</v>
      </c>
      <c r="AB92" s="1"/>
      <c r="AC92" s="1"/>
      <c r="AD92" s="1"/>
      <c r="AE92" s="1"/>
      <c r="AF92" s="1"/>
    </row>
    <row r="93" spans="1:32" x14ac:dyDescent="0.25">
      <c r="A93" s="1"/>
      <c r="B93" s="327" t="s">
        <v>85</v>
      </c>
      <c r="C93" s="328">
        <v>1</v>
      </c>
      <c r="D93" s="329">
        <f>$L$26</f>
        <v>97565.43</v>
      </c>
      <c r="E93" s="328">
        <v>1</v>
      </c>
      <c r="F93" s="329">
        <f>$L$26</f>
        <v>97565.43</v>
      </c>
      <c r="G93" s="328">
        <v>1</v>
      </c>
      <c r="H93" s="329">
        <f>$L$26</f>
        <v>97565.43</v>
      </c>
      <c r="I93" s="328">
        <v>1</v>
      </c>
      <c r="J93" s="329">
        <f>$L$26</f>
        <v>97565.43</v>
      </c>
      <c r="K93" s="328">
        <v>1</v>
      </c>
      <c r="L93" s="329">
        <f>$L$26</f>
        <v>97565.43</v>
      </c>
      <c r="M93" s="328">
        <v>1</v>
      </c>
      <c r="N93" s="329">
        <f>$L$26*1.5</f>
        <v>146348.14499999999</v>
      </c>
      <c r="O93" s="328">
        <v>1</v>
      </c>
      <c r="P93" s="329">
        <f>$L$26</f>
        <v>97565.43</v>
      </c>
      <c r="Q93" s="328">
        <v>1</v>
      </c>
      <c r="R93" s="329">
        <f>$L$26</f>
        <v>97565.43</v>
      </c>
      <c r="S93" s="328">
        <v>1</v>
      </c>
      <c r="T93" s="329">
        <f>$L$26</f>
        <v>97565.43</v>
      </c>
      <c r="U93" s="328">
        <v>1</v>
      </c>
      <c r="V93" s="329">
        <f>$L$26</f>
        <v>97565.43</v>
      </c>
      <c r="W93" s="328">
        <v>1</v>
      </c>
      <c r="X93" s="329">
        <f>$L$26</f>
        <v>97565.43</v>
      </c>
      <c r="Y93" s="328">
        <v>1</v>
      </c>
      <c r="Z93" s="329">
        <f>$L$26*1.5</f>
        <v>146348.14499999999</v>
      </c>
      <c r="AA93" s="296">
        <f t="shared" si="20"/>
        <v>1268350.5899999996</v>
      </c>
      <c r="AB93" s="1"/>
      <c r="AC93" s="1"/>
      <c r="AD93" s="1"/>
      <c r="AE93" s="1"/>
      <c r="AF93" s="1"/>
    </row>
    <row r="94" spans="1:32" x14ac:dyDescent="0.25">
      <c r="A94" s="1"/>
      <c r="B94" s="327" t="s">
        <v>86</v>
      </c>
      <c r="C94" s="328">
        <v>1</v>
      </c>
      <c r="D94" s="329">
        <f>$L$27</f>
        <v>91468.93</v>
      </c>
      <c r="E94" s="328">
        <v>1</v>
      </c>
      <c r="F94" s="329">
        <f>$L$27</f>
        <v>91468.93</v>
      </c>
      <c r="G94" s="328">
        <v>1</v>
      </c>
      <c r="H94" s="329">
        <f>$L$27</f>
        <v>91468.93</v>
      </c>
      <c r="I94" s="328">
        <v>1</v>
      </c>
      <c r="J94" s="329">
        <f>$L$27</f>
        <v>91468.93</v>
      </c>
      <c r="K94" s="328">
        <v>1</v>
      </c>
      <c r="L94" s="329">
        <f>$L$27</f>
        <v>91468.93</v>
      </c>
      <c r="M94" s="328">
        <v>1</v>
      </c>
      <c r="N94" s="329">
        <f>$L$27*1.5</f>
        <v>137203.39499999999</v>
      </c>
      <c r="O94" s="328">
        <v>1</v>
      </c>
      <c r="P94" s="329">
        <f>$L$27</f>
        <v>91468.93</v>
      </c>
      <c r="Q94" s="328">
        <v>1</v>
      </c>
      <c r="R94" s="329">
        <f>$L$27</f>
        <v>91468.93</v>
      </c>
      <c r="S94" s="328">
        <v>1</v>
      </c>
      <c r="T94" s="329">
        <f>$L$27</f>
        <v>91468.93</v>
      </c>
      <c r="U94" s="328">
        <v>1</v>
      </c>
      <c r="V94" s="329">
        <f>$L$27</f>
        <v>91468.93</v>
      </c>
      <c r="W94" s="328">
        <v>1</v>
      </c>
      <c r="X94" s="329">
        <f>$L$27</f>
        <v>91468.93</v>
      </c>
      <c r="Y94" s="328">
        <v>1</v>
      </c>
      <c r="Z94" s="329">
        <f>$L$27*1.5</f>
        <v>137203.39499999999</v>
      </c>
      <c r="AA94" s="296">
        <f t="shared" si="20"/>
        <v>1189096.0899999996</v>
      </c>
      <c r="AB94" s="1"/>
      <c r="AC94" s="1"/>
      <c r="AD94" s="1"/>
      <c r="AE94" s="1"/>
      <c r="AF94" s="1"/>
    </row>
    <row r="95" spans="1:32" x14ac:dyDescent="0.25">
      <c r="A95" s="1"/>
      <c r="B95" s="327" t="s">
        <v>89</v>
      </c>
      <c r="C95" s="328">
        <v>1</v>
      </c>
      <c r="D95" s="329">
        <f>$L$30</f>
        <v>67082.929999999993</v>
      </c>
      <c r="E95" s="328">
        <v>1</v>
      </c>
      <c r="F95" s="329">
        <f>$L$30</f>
        <v>67082.929999999993</v>
      </c>
      <c r="G95" s="328">
        <v>1</v>
      </c>
      <c r="H95" s="329">
        <f>$L$30</f>
        <v>67082.929999999993</v>
      </c>
      <c r="I95" s="328">
        <v>1</v>
      </c>
      <c r="J95" s="329">
        <f>$L$30</f>
        <v>67082.929999999993</v>
      </c>
      <c r="K95" s="328">
        <v>1</v>
      </c>
      <c r="L95" s="329">
        <f>$L$30</f>
        <v>67082.929999999993</v>
      </c>
      <c r="M95" s="328">
        <v>1</v>
      </c>
      <c r="N95" s="329">
        <f>$L$30*1.5</f>
        <v>100624.39499999999</v>
      </c>
      <c r="O95" s="328">
        <v>1</v>
      </c>
      <c r="P95" s="329">
        <f>$L$30</f>
        <v>67082.929999999993</v>
      </c>
      <c r="Q95" s="328">
        <v>1</v>
      </c>
      <c r="R95" s="329">
        <f>$L$30</f>
        <v>67082.929999999993</v>
      </c>
      <c r="S95" s="328">
        <v>1</v>
      </c>
      <c r="T95" s="329">
        <f>$L$30</f>
        <v>67082.929999999993</v>
      </c>
      <c r="U95" s="328">
        <v>1</v>
      </c>
      <c r="V95" s="329">
        <f>$L$30</f>
        <v>67082.929999999993</v>
      </c>
      <c r="W95" s="328">
        <v>1</v>
      </c>
      <c r="X95" s="329">
        <f>$L$30</f>
        <v>67082.929999999993</v>
      </c>
      <c r="Y95" s="328">
        <v>1</v>
      </c>
      <c r="Z95" s="329">
        <f>$L$30*1.5</f>
        <v>100624.39499999999</v>
      </c>
      <c r="AA95" s="296">
        <f t="shared" si="20"/>
        <v>872078.08999999985</v>
      </c>
      <c r="AB95" s="1"/>
      <c r="AC95" s="1"/>
      <c r="AD95" s="1"/>
      <c r="AE95" s="1"/>
      <c r="AF95" s="1"/>
    </row>
    <row r="96" spans="1:32" x14ac:dyDescent="0.25">
      <c r="A96" s="1"/>
      <c r="B96" s="327" t="s">
        <v>87</v>
      </c>
      <c r="C96" s="328">
        <v>1</v>
      </c>
      <c r="D96" s="329">
        <f>$L$28</f>
        <v>54889.93</v>
      </c>
      <c r="E96" s="328">
        <v>1</v>
      </c>
      <c r="F96" s="329">
        <f>$L$28</f>
        <v>54889.93</v>
      </c>
      <c r="G96" s="328">
        <v>1</v>
      </c>
      <c r="H96" s="329">
        <f>$L$28</f>
        <v>54889.93</v>
      </c>
      <c r="I96" s="328">
        <v>1</v>
      </c>
      <c r="J96" s="329">
        <f>$L$28</f>
        <v>54889.93</v>
      </c>
      <c r="K96" s="328">
        <v>1</v>
      </c>
      <c r="L96" s="329">
        <f>$L$28</f>
        <v>54889.93</v>
      </c>
      <c r="M96" s="328">
        <v>1</v>
      </c>
      <c r="N96" s="329">
        <f>$L$28*1.5</f>
        <v>82334.895000000004</v>
      </c>
      <c r="O96" s="328">
        <v>1</v>
      </c>
      <c r="P96" s="329">
        <f>$L$28</f>
        <v>54889.93</v>
      </c>
      <c r="Q96" s="328">
        <v>1</v>
      </c>
      <c r="R96" s="329">
        <f>$L$28</f>
        <v>54889.93</v>
      </c>
      <c r="S96" s="328">
        <v>1</v>
      </c>
      <c r="T96" s="329">
        <f>$L$28</f>
        <v>54889.93</v>
      </c>
      <c r="U96" s="328">
        <v>1</v>
      </c>
      <c r="V96" s="329">
        <f>$L$28</f>
        <v>54889.93</v>
      </c>
      <c r="W96" s="328">
        <v>1</v>
      </c>
      <c r="X96" s="329">
        <f>$L$28</f>
        <v>54889.93</v>
      </c>
      <c r="Y96" s="328">
        <v>1</v>
      </c>
      <c r="Z96" s="329">
        <f>$L$28*1.5</f>
        <v>82334.895000000004</v>
      </c>
      <c r="AA96" s="296">
        <f t="shared" si="20"/>
        <v>713569.09000000008</v>
      </c>
      <c r="AB96" s="1"/>
      <c r="AC96" s="1"/>
      <c r="AD96" s="1"/>
      <c r="AE96" s="1"/>
      <c r="AF96" s="1"/>
    </row>
    <row r="97" spans="1:32" ht="16.5" thickBot="1" x14ac:dyDescent="0.3">
      <c r="A97" s="1"/>
      <c r="B97" s="293" t="s">
        <v>140</v>
      </c>
      <c r="C97" s="294">
        <f>SUM(C74:C96)</f>
        <v>23</v>
      </c>
      <c r="D97" s="295">
        <f>SUM(D74:D95)</f>
        <v>2250079.959999999</v>
      </c>
      <c r="E97" s="294">
        <f>SUM(E74:E96)</f>
        <v>23</v>
      </c>
      <c r="F97" s="295">
        <f>SUM(F74:F95)</f>
        <v>2250079.959999999</v>
      </c>
      <c r="G97" s="294">
        <f>SUM(G74:G96)</f>
        <v>23</v>
      </c>
      <c r="H97" s="295">
        <f>SUM(H74:H95)</f>
        <v>2250079.959999999</v>
      </c>
      <c r="I97" s="294">
        <f>SUM(I74:I96)</f>
        <v>23</v>
      </c>
      <c r="J97" s="295">
        <f>SUM(J74:J95)</f>
        <v>2250079.959999999</v>
      </c>
      <c r="K97" s="294">
        <f>SUM(K74:K96)</f>
        <v>23</v>
      </c>
      <c r="L97" s="295">
        <f>SUM(L74:L95)</f>
        <v>2250079.959999999</v>
      </c>
      <c r="M97" s="294">
        <f>SUM(M74:M96)</f>
        <v>23</v>
      </c>
      <c r="N97" s="295">
        <f>SUM(N74:N95)</f>
        <v>3301951.2250000001</v>
      </c>
      <c r="O97" s="294">
        <f>SUM(O74:O96)</f>
        <v>23</v>
      </c>
      <c r="P97" s="295">
        <f>SUM(P74:P95)</f>
        <v>2250079.959999999</v>
      </c>
      <c r="Q97" s="294">
        <f>SUM(Q74:Q96)</f>
        <v>23</v>
      </c>
      <c r="R97" s="295">
        <f>SUM(R74:R95)</f>
        <v>2250079.959999999</v>
      </c>
      <c r="S97" s="294">
        <f>SUM(S74:S96)</f>
        <v>23</v>
      </c>
      <c r="T97" s="295">
        <f>SUM(T74:T95)</f>
        <v>2250079.959999999</v>
      </c>
      <c r="U97" s="294">
        <f>SUM(U74:U96)</f>
        <v>23</v>
      </c>
      <c r="V97" s="295">
        <f>SUM(V74:V95)</f>
        <v>2250079.959999999</v>
      </c>
      <c r="W97" s="294">
        <f>SUM(W74:W96)</f>
        <v>23</v>
      </c>
      <c r="X97" s="295">
        <f>SUM(X74:X95)</f>
        <v>2250079.959999999</v>
      </c>
      <c r="Y97" s="294">
        <f>SUM(Y74:Y96)</f>
        <v>23</v>
      </c>
      <c r="Z97" s="295">
        <f>SUM(Z74:Z95)</f>
        <v>3301951.2250000001</v>
      </c>
      <c r="AA97" s="278">
        <f>Z97+X97+V97+T97+R97+P97+N97+L97+J97+H97+F97+D97</f>
        <v>29104702.049999997</v>
      </c>
      <c r="AB97" s="1"/>
      <c r="AC97" s="1"/>
      <c r="AD97" s="1"/>
      <c r="AE97" s="1"/>
      <c r="AF97" s="1"/>
    </row>
    <row r="98" spans="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row>
    <row r="99" spans="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row>
    <row r="100" spans="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spans="1:32" x14ac:dyDescent="0.25">
      <c r="A101" s="1"/>
      <c r="B101" s="1"/>
      <c r="C101" s="1"/>
      <c r="D101" s="1"/>
      <c r="E101" s="1"/>
      <c r="F101" s="1"/>
      <c r="G101" s="1"/>
      <c r="H101" s="1"/>
      <c r="I101" s="1"/>
      <c r="J101" s="1"/>
      <c r="K101" s="1"/>
      <c r="L101" s="1"/>
      <c r="M101" s="1"/>
      <c r="N101" s="1"/>
      <c r="O101" s="1"/>
      <c r="P101" s="1"/>
      <c r="Q101" s="1"/>
      <c r="R101" s="1"/>
      <c r="S101" s="1"/>
      <c r="T101" s="1"/>
      <c r="U101" s="13"/>
      <c r="V101" s="1"/>
      <c r="W101" s="13"/>
      <c r="X101" s="13"/>
      <c r="Y101" s="13"/>
      <c r="Z101" s="13"/>
      <c r="AA101" s="1"/>
      <c r="AB101" s="1"/>
      <c r="AC101" s="1"/>
      <c r="AD101" s="1"/>
      <c r="AE101" s="1"/>
      <c r="AF101" s="1"/>
    </row>
    <row r="102" spans="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spans="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spans="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spans="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spans="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spans="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spans="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spans="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spans="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spans="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spans="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spans="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spans="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spans="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spans="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spans="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spans="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spans="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spans="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spans="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spans="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spans="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spans="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spans="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spans="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spans="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spans="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spans="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spans="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spans="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spans="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spans="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spans="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spans="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spans="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spans="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spans="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spans="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spans="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spans="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spans="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spans="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spans="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spans="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spans="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spans="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spans="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spans="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spans="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spans="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spans="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spans="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spans="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spans="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spans="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spans="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spans="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spans="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spans="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spans="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spans="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spans="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spans="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spans="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spans="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spans="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spans="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spans="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spans="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spans="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spans="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spans="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spans="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spans="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spans="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spans="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spans="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spans="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spans="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spans="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spans="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spans="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spans="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spans="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spans="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spans="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spans="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spans="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spans="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spans="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spans="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spans="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spans="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spans="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spans="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spans="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spans="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spans="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spans="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spans="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sheetData>
  <mergeCells count="58">
    <mergeCell ref="B40:AA40"/>
    <mergeCell ref="B4:D4"/>
    <mergeCell ref="H4:J4"/>
    <mergeCell ref="B11:L11"/>
    <mergeCell ref="B12:B13"/>
    <mergeCell ref="C12:C13"/>
    <mergeCell ref="D12:D13"/>
    <mergeCell ref="K12:K13"/>
    <mergeCell ref="L12:L13"/>
    <mergeCell ref="B15:B21"/>
    <mergeCell ref="B22:B24"/>
    <mergeCell ref="B25:B30"/>
    <mergeCell ref="B31:B34"/>
    <mergeCell ref="B35:B36"/>
    <mergeCell ref="W41:X41"/>
    <mergeCell ref="B41:B42"/>
    <mergeCell ref="C41:D41"/>
    <mergeCell ref="E41:F41"/>
    <mergeCell ref="G41:H41"/>
    <mergeCell ref="I41:J41"/>
    <mergeCell ref="K41:L41"/>
    <mergeCell ref="Y55:Z55"/>
    <mergeCell ref="Y41:Z41"/>
    <mergeCell ref="AA41:AA42"/>
    <mergeCell ref="B54:AA54"/>
    <mergeCell ref="B55:B56"/>
    <mergeCell ref="C55:D55"/>
    <mergeCell ref="E55:F55"/>
    <mergeCell ref="G55:H55"/>
    <mergeCell ref="I55:J55"/>
    <mergeCell ref="K55:L55"/>
    <mergeCell ref="M55:N55"/>
    <mergeCell ref="M41:N41"/>
    <mergeCell ref="O41:P41"/>
    <mergeCell ref="Q41:R41"/>
    <mergeCell ref="S41:T41"/>
    <mergeCell ref="U41:V41"/>
    <mergeCell ref="AA72:AA73"/>
    <mergeCell ref="AA55:AA56"/>
    <mergeCell ref="B71:AA71"/>
    <mergeCell ref="B72:B73"/>
    <mergeCell ref="C72:D72"/>
    <mergeCell ref="E72:F72"/>
    <mergeCell ref="G72:H72"/>
    <mergeCell ref="I72:J72"/>
    <mergeCell ref="K72:L72"/>
    <mergeCell ref="M72:N72"/>
    <mergeCell ref="O72:P72"/>
    <mergeCell ref="O55:P55"/>
    <mergeCell ref="Q55:R55"/>
    <mergeCell ref="S55:T55"/>
    <mergeCell ref="U55:V55"/>
    <mergeCell ref="W55:X55"/>
    <mergeCell ref="Q72:R72"/>
    <mergeCell ref="S72:T72"/>
    <mergeCell ref="U72:V72"/>
    <mergeCell ref="W72:X72"/>
    <mergeCell ref="Y72:Z72"/>
  </mergeCells>
  <pageMargins left="0.7" right="0.7" top="0.75" bottom="0.75" header="0.3" footer="0.3"/>
  <pageSetup paperSize="9" orientation="portrait" horizontalDpi="300" verticalDpi="3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2"/>
  <sheetViews>
    <sheetView topLeftCell="A10" workbookViewId="0">
      <selection activeCell="E8" sqref="E8"/>
    </sheetView>
  </sheetViews>
  <sheetFormatPr baseColWidth="10" defaultRowHeight="15" x14ac:dyDescent="0.25"/>
  <cols>
    <col min="2" max="2" width="19.85546875" customWidth="1"/>
    <col min="3" max="3" width="20.7109375" customWidth="1"/>
    <col min="4" max="4" width="18" customWidth="1"/>
  </cols>
  <sheetData>
    <row r="1" spans="1:28" ht="61.5" x14ac:dyDescent="0.25">
      <c r="A1" s="191"/>
      <c r="B1" s="191"/>
      <c r="C1" s="191"/>
      <c r="D1" s="191"/>
      <c r="E1" s="191"/>
      <c r="F1" s="192" t="s">
        <v>155</v>
      </c>
      <c r="G1" s="193"/>
      <c r="H1" s="193"/>
      <c r="I1" s="191"/>
      <c r="J1" s="191"/>
      <c r="K1" s="191"/>
      <c r="L1" s="191"/>
      <c r="M1" s="191"/>
      <c r="N1" s="191"/>
      <c r="O1" s="191"/>
      <c r="P1" s="191"/>
      <c r="Q1" s="191"/>
      <c r="R1" s="191"/>
      <c r="S1" s="191"/>
      <c r="T1" s="191"/>
      <c r="U1" s="191"/>
      <c r="V1" s="191"/>
      <c r="W1" s="191"/>
      <c r="X1" s="191"/>
      <c r="Y1" s="191"/>
      <c r="Z1" s="191"/>
      <c r="AA1" s="191"/>
      <c r="AB1" s="191"/>
    </row>
    <row r="2" spans="1:28" ht="15.75" thickBot="1" x14ac:dyDescent="0.3">
      <c r="A2" s="1"/>
      <c r="B2" s="1"/>
      <c r="C2" s="1"/>
      <c r="D2" s="1"/>
      <c r="E2" s="1"/>
      <c r="F2" s="1"/>
      <c r="G2" s="1"/>
      <c r="H2" s="1"/>
      <c r="I2" s="1"/>
      <c r="J2" s="1"/>
      <c r="K2" s="1"/>
      <c r="L2" s="1"/>
      <c r="M2" s="1"/>
      <c r="N2" s="1"/>
      <c r="O2" s="1"/>
      <c r="P2" s="1"/>
      <c r="Q2" s="1"/>
      <c r="R2" s="1"/>
      <c r="S2" s="1"/>
      <c r="T2" s="1"/>
      <c r="U2" s="1"/>
      <c r="V2" s="1"/>
      <c r="W2" s="1"/>
      <c r="X2" s="1"/>
      <c r="Y2" s="1"/>
      <c r="Z2" s="1"/>
      <c r="AA2" s="1"/>
      <c r="AB2" s="1"/>
    </row>
    <row r="3" spans="1:28" ht="27" thickBot="1" x14ac:dyDescent="0.45">
      <c r="A3" s="1"/>
      <c r="B3" s="454" t="s">
        <v>13</v>
      </c>
      <c r="C3" s="455"/>
      <c r="D3" s="456"/>
      <c r="E3" s="1"/>
      <c r="F3" s="1"/>
      <c r="G3" s="1"/>
      <c r="H3" s="1"/>
      <c r="I3" s="1"/>
      <c r="J3" s="1"/>
      <c r="K3" s="1"/>
      <c r="L3" s="1"/>
      <c r="M3" s="1"/>
      <c r="N3" s="1"/>
      <c r="O3" s="1"/>
      <c r="P3" s="1"/>
      <c r="Q3" s="1"/>
      <c r="R3" s="1"/>
      <c r="S3" s="1"/>
      <c r="T3" s="1"/>
      <c r="U3" s="1"/>
      <c r="V3" s="1"/>
      <c r="W3" s="1"/>
      <c r="X3" s="1"/>
      <c r="Y3" s="1"/>
      <c r="Z3" s="1"/>
      <c r="AA3" s="1"/>
      <c r="AB3" s="1"/>
    </row>
    <row r="4" spans="1:28" x14ac:dyDescent="0.25">
      <c r="A4" s="1"/>
      <c r="B4" s="75">
        <v>2020</v>
      </c>
      <c r="C4" s="75">
        <v>2021</v>
      </c>
      <c r="D4" s="75">
        <v>2022</v>
      </c>
      <c r="E4" s="1"/>
      <c r="F4" s="1"/>
      <c r="G4" s="1"/>
      <c r="H4" s="1"/>
      <c r="I4" s="1"/>
      <c r="J4" s="1"/>
      <c r="K4" s="1"/>
      <c r="L4" s="1"/>
      <c r="M4" s="1"/>
      <c r="N4" s="1"/>
      <c r="O4" s="1"/>
      <c r="P4" s="1"/>
      <c r="Q4" s="1"/>
      <c r="R4" s="1"/>
      <c r="S4" s="1"/>
      <c r="T4" s="1"/>
      <c r="U4" s="1"/>
      <c r="V4" s="1"/>
      <c r="W4" s="1"/>
      <c r="X4" s="1"/>
      <c r="Y4" s="1"/>
      <c r="Z4" s="1"/>
      <c r="AA4" s="1"/>
      <c r="AB4" s="1"/>
    </row>
    <row r="5" spans="1:28" x14ac:dyDescent="0.25">
      <c r="A5" s="1"/>
      <c r="B5" s="15">
        <f>[1]Hipótesis!C24</f>
        <v>0.03</v>
      </c>
      <c r="C5" s="15">
        <f>[1]Hipótesis!C25</f>
        <v>0.05</v>
      </c>
      <c r="D5" s="15">
        <f>[1]Hipótesis!C26</f>
        <v>0.09</v>
      </c>
      <c r="E5" s="1"/>
      <c r="F5" s="1"/>
      <c r="G5" s="1"/>
      <c r="H5" s="1"/>
      <c r="I5" s="1"/>
      <c r="J5" s="1"/>
      <c r="K5" s="1"/>
      <c r="L5" s="1"/>
      <c r="M5" s="1"/>
      <c r="N5" s="1"/>
      <c r="O5" s="1"/>
      <c r="P5" s="1"/>
      <c r="Q5" s="1"/>
      <c r="R5" s="1"/>
      <c r="S5" s="1"/>
      <c r="T5" s="1"/>
      <c r="U5" s="1"/>
      <c r="V5" s="1"/>
      <c r="W5" s="1"/>
      <c r="X5" s="1"/>
      <c r="Y5" s="1"/>
      <c r="Z5" s="1"/>
      <c r="AA5" s="1"/>
      <c r="AB5" s="1"/>
    </row>
    <row r="6" spans="1:28" x14ac:dyDescent="0.25">
      <c r="A6" s="1"/>
      <c r="B6" s="12">
        <f>Hipótesis!D24</f>
        <v>11347620</v>
      </c>
      <c r="C6" s="12">
        <f>Hipótesis!D25</f>
        <v>22695240</v>
      </c>
      <c r="D6" s="12">
        <f>Hipótesis!D26</f>
        <v>45390480</v>
      </c>
      <c r="E6" s="1"/>
      <c r="F6" s="1"/>
      <c r="G6" s="1"/>
      <c r="H6" s="1"/>
      <c r="I6" s="1"/>
      <c r="J6" s="1"/>
      <c r="K6" s="1"/>
      <c r="L6" s="1"/>
      <c r="M6" s="1"/>
      <c r="N6" s="1"/>
      <c r="O6" s="1"/>
      <c r="P6" s="1"/>
      <c r="Q6" s="1"/>
      <c r="R6" s="1"/>
      <c r="S6" s="1"/>
      <c r="T6" s="1"/>
      <c r="U6" s="1"/>
      <c r="V6" s="1"/>
      <c r="W6" s="1"/>
      <c r="X6" s="1"/>
      <c r="Y6" s="1"/>
      <c r="Z6" s="1"/>
      <c r="AA6" s="1"/>
      <c r="AB6" s="1"/>
    </row>
    <row r="7" spans="1:28" ht="15.75" thickBot="1" x14ac:dyDescent="0.3">
      <c r="A7" s="1"/>
      <c r="B7" s="44"/>
      <c r="C7" s="44"/>
      <c r="D7" s="44"/>
      <c r="E7" s="1"/>
      <c r="F7" s="1"/>
      <c r="G7" s="1"/>
      <c r="H7" s="1"/>
      <c r="I7" s="1"/>
      <c r="J7" s="1"/>
      <c r="K7" s="1"/>
      <c r="L7" s="1"/>
      <c r="M7" s="1"/>
      <c r="N7" s="1"/>
      <c r="O7" s="1"/>
      <c r="P7" s="1"/>
      <c r="Q7" s="1"/>
      <c r="R7" s="1"/>
      <c r="S7" s="1"/>
      <c r="T7" s="1"/>
      <c r="U7" s="1"/>
      <c r="V7" s="1"/>
      <c r="W7" s="1"/>
      <c r="X7" s="1"/>
      <c r="Y7" s="1"/>
      <c r="Z7" s="1"/>
      <c r="AA7" s="1"/>
      <c r="AB7" s="1"/>
    </row>
    <row r="8" spans="1:28" ht="27" thickBot="1" x14ac:dyDescent="0.45">
      <c r="A8" s="1"/>
      <c r="B8" s="454" t="s">
        <v>156</v>
      </c>
      <c r="C8" s="455"/>
      <c r="D8" s="456"/>
      <c r="E8" s="1"/>
      <c r="F8" s="1"/>
      <c r="G8" s="1"/>
      <c r="H8" s="1"/>
      <c r="I8" s="1"/>
      <c r="J8" s="1"/>
      <c r="K8" s="1"/>
      <c r="L8" s="1"/>
      <c r="M8" s="1"/>
      <c r="N8" s="1"/>
      <c r="O8" s="1"/>
      <c r="P8" s="1"/>
      <c r="Q8" s="1"/>
      <c r="R8" s="1"/>
      <c r="S8" s="1"/>
      <c r="T8" s="1"/>
      <c r="U8" s="1"/>
      <c r="V8" s="1"/>
      <c r="W8" s="1"/>
      <c r="X8" s="1"/>
      <c r="Y8" s="1"/>
      <c r="Z8" s="1"/>
      <c r="AA8" s="1"/>
      <c r="AB8" s="1"/>
    </row>
    <row r="9" spans="1:28" x14ac:dyDescent="0.25">
      <c r="A9" s="1"/>
      <c r="B9" s="75">
        <v>2020</v>
      </c>
      <c r="C9" s="75">
        <v>2021</v>
      </c>
      <c r="D9" s="75">
        <v>2022</v>
      </c>
      <c r="E9" s="1"/>
      <c r="F9" s="1"/>
      <c r="G9" s="1"/>
      <c r="H9" s="1"/>
      <c r="I9" s="1"/>
      <c r="J9" s="1"/>
      <c r="K9" s="1"/>
      <c r="L9" s="1"/>
      <c r="M9" s="1"/>
      <c r="N9" s="1"/>
      <c r="O9" s="1"/>
      <c r="P9" s="1"/>
      <c r="Q9" s="1"/>
      <c r="R9" s="1"/>
      <c r="S9" s="1"/>
      <c r="T9" s="1"/>
      <c r="U9" s="1"/>
      <c r="V9" s="1"/>
      <c r="W9" s="1"/>
      <c r="X9" s="1"/>
      <c r="Y9" s="1"/>
      <c r="Z9" s="1"/>
      <c r="AA9" s="1"/>
      <c r="AB9" s="1"/>
    </row>
    <row r="10" spans="1:28" x14ac:dyDescent="0.25">
      <c r="A10" s="500" t="s">
        <v>157</v>
      </c>
      <c r="B10" s="498">
        <f>'Costos fijos'!N29</f>
        <v>5146620.6749999998</v>
      </c>
      <c r="C10" s="498">
        <f>'Costos fijos'!N42</f>
        <v>5661282.7425000006</v>
      </c>
      <c r="D10" s="498">
        <f>'Costos fijos'!N56</f>
        <v>6241564.2236062502</v>
      </c>
      <c r="E10" s="1"/>
      <c r="F10" s="1"/>
      <c r="G10" s="1"/>
      <c r="H10" s="1"/>
      <c r="I10" s="1"/>
      <c r="J10" s="1"/>
      <c r="K10" s="1"/>
      <c r="L10" s="1"/>
      <c r="M10" s="1"/>
      <c r="N10" s="1"/>
      <c r="O10" s="1"/>
      <c r="P10" s="1"/>
      <c r="Q10" s="1"/>
      <c r="R10" s="1"/>
      <c r="S10" s="1"/>
      <c r="T10" s="1"/>
      <c r="U10" s="1"/>
      <c r="V10" s="1"/>
      <c r="W10" s="1"/>
      <c r="X10" s="1"/>
      <c r="Y10" s="1"/>
      <c r="Z10" s="1"/>
      <c r="AA10" s="1"/>
      <c r="AB10" s="1"/>
    </row>
    <row r="11" spans="1:28" x14ac:dyDescent="0.25">
      <c r="A11" s="500" t="s">
        <v>158</v>
      </c>
      <c r="B11" s="498">
        <f>'Costos variables'!N23</f>
        <v>230628.36</v>
      </c>
      <c r="C11" s="498">
        <f>'Costos variables'!N32</f>
        <v>248350.20000000004</v>
      </c>
      <c r="D11" s="498">
        <f>'Costos variables'!N40</f>
        <v>270133.44</v>
      </c>
      <c r="E11" s="1"/>
      <c r="F11" s="1"/>
      <c r="G11" s="1"/>
      <c r="H11" s="1"/>
      <c r="I11" s="1"/>
      <c r="J11" s="1"/>
      <c r="K11" s="1"/>
      <c r="L11" s="1"/>
      <c r="M11" s="1"/>
      <c r="N11" s="1"/>
      <c r="O11" s="1"/>
      <c r="P11" s="1"/>
      <c r="Q11" s="1"/>
      <c r="R11" s="1"/>
      <c r="S11" s="1"/>
      <c r="T11" s="1"/>
      <c r="U11" s="1"/>
      <c r="V11" s="1"/>
      <c r="W11" s="1"/>
      <c r="X11" s="1"/>
      <c r="Y11" s="1"/>
      <c r="Z11" s="1"/>
      <c r="AA11" s="1"/>
      <c r="AB11" s="1"/>
    </row>
    <row r="12" spans="1:28" x14ac:dyDescent="0.25">
      <c r="A12" s="500" t="s">
        <v>159</v>
      </c>
      <c r="B12" s="498">
        <f>'Costos RRHH'!AA50</f>
        <v>13883659.199999997</v>
      </c>
      <c r="C12" s="498">
        <f>'Costos RRHH'!AA68</f>
        <v>17530201.969999991</v>
      </c>
      <c r="D12" s="501">
        <f>'Costos RRHH'!AA97</f>
        <v>29104702.049999997</v>
      </c>
      <c r="E12" s="1"/>
      <c r="F12" s="1"/>
      <c r="G12" s="1"/>
      <c r="H12" s="1"/>
      <c r="I12" s="1"/>
      <c r="J12" s="1"/>
      <c r="K12" s="1"/>
      <c r="L12" s="1"/>
      <c r="M12" s="1"/>
      <c r="N12" s="1"/>
      <c r="O12" s="1"/>
      <c r="P12" s="1"/>
      <c r="Q12" s="1"/>
      <c r="R12" s="1"/>
      <c r="S12" s="1"/>
      <c r="T12" s="1"/>
      <c r="U12" s="1"/>
      <c r="V12" s="1"/>
      <c r="W12" s="1"/>
      <c r="X12" s="1"/>
      <c r="Y12" s="1"/>
      <c r="Z12" s="1"/>
      <c r="AA12" s="1"/>
      <c r="AB12" s="1"/>
    </row>
    <row r="13" spans="1:28" x14ac:dyDescent="0.25">
      <c r="A13" s="500" t="s">
        <v>156</v>
      </c>
      <c r="B13" s="499">
        <f t="shared" ref="B13:D13" si="0">SUM(B9:B12)</f>
        <v>19262928.234999999</v>
      </c>
      <c r="C13" s="499">
        <f t="shared" si="0"/>
        <v>23441855.912499994</v>
      </c>
      <c r="D13" s="499">
        <f t="shared" si="0"/>
        <v>35618421.713606246</v>
      </c>
      <c r="E13" s="1"/>
      <c r="F13" s="1"/>
      <c r="G13" s="1"/>
      <c r="H13" s="1"/>
      <c r="I13" s="1"/>
      <c r="J13" s="1"/>
      <c r="K13" s="1"/>
      <c r="L13" s="1"/>
      <c r="M13" s="1"/>
      <c r="N13" s="1"/>
      <c r="O13" s="1"/>
      <c r="P13" s="1"/>
      <c r="Q13" s="1"/>
      <c r="R13" s="1"/>
      <c r="S13" s="1"/>
      <c r="T13" s="1"/>
      <c r="U13" s="1"/>
      <c r="V13" s="1"/>
      <c r="W13" s="1"/>
      <c r="X13" s="1"/>
      <c r="Y13" s="1"/>
      <c r="Z13" s="1"/>
      <c r="AA13" s="1"/>
      <c r="AB13" s="1"/>
    </row>
    <row r="14" spans="1:28" x14ac:dyDescent="0.25">
      <c r="A14" s="500" t="s">
        <v>160</v>
      </c>
      <c r="B14" s="498">
        <f>$B$6</f>
        <v>11347620</v>
      </c>
      <c r="C14" s="498">
        <f>$C$6</f>
        <v>22695240</v>
      </c>
      <c r="D14" s="498">
        <f>$D$6</f>
        <v>45390480</v>
      </c>
      <c r="E14" s="1"/>
      <c r="F14" s="1"/>
      <c r="G14" s="1"/>
      <c r="H14" s="1"/>
      <c r="I14" s="1"/>
      <c r="J14" s="1"/>
      <c r="K14" s="1"/>
      <c r="L14" s="1"/>
      <c r="M14" s="1"/>
      <c r="N14" s="1"/>
      <c r="O14" s="1"/>
      <c r="P14" s="1"/>
      <c r="Q14" s="1"/>
      <c r="R14" s="1"/>
      <c r="S14" s="1"/>
      <c r="T14" s="1"/>
      <c r="U14" s="1"/>
      <c r="V14" s="1"/>
      <c r="W14" s="1"/>
      <c r="X14" s="1"/>
      <c r="Y14" s="1"/>
      <c r="Z14" s="1"/>
      <c r="AA14" s="1"/>
      <c r="AB14" s="1"/>
    </row>
    <row r="15" spans="1:28"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sheetData>
  <mergeCells count="2">
    <mergeCell ref="B3:D3"/>
    <mergeCell ref="B8:D8"/>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tabSelected="1" workbookViewId="0">
      <selection activeCell="H11" sqref="H11"/>
    </sheetView>
  </sheetViews>
  <sheetFormatPr baseColWidth="10" defaultRowHeight="15" x14ac:dyDescent="0.25"/>
  <cols>
    <col min="2" max="2" width="61.28515625" bestFit="1" customWidth="1"/>
    <col min="3" max="3" width="14.140625" bestFit="1" customWidth="1"/>
    <col min="4" max="4" width="15.5703125" bestFit="1" customWidth="1"/>
    <col min="5" max="5" width="13.140625" bestFit="1" customWidth="1"/>
    <col min="6" max="6" width="15" bestFit="1" customWidth="1"/>
    <col min="8" max="8" width="13.140625" bestFit="1" customWidth="1"/>
  </cols>
  <sheetData>
    <row r="1" spans="1:10" ht="61.5" x14ac:dyDescent="0.25">
      <c r="A1" s="492"/>
      <c r="B1" s="492"/>
      <c r="C1" s="492"/>
      <c r="D1" s="492"/>
      <c r="E1" s="492"/>
      <c r="F1" s="493"/>
      <c r="G1" s="493"/>
      <c r="H1" s="492"/>
      <c r="I1" s="492"/>
      <c r="J1" s="492"/>
    </row>
    <row r="2" spans="1:10" ht="15.75" thickBot="1" x14ac:dyDescent="0.3">
      <c r="A2" s="1"/>
      <c r="B2" s="1"/>
      <c r="C2" s="1"/>
      <c r="D2" s="1"/>
      <c r="E2" s="1"/>
      <c r="F2" s="1"/>
      <c r="G2" s="1"/>
      <c r="H2" s="1"/>
      <c r="I2" s="1"/>
      <c r="J2" s="1"/>
    </row>
    <row r="3" spans="1:10" ht="27" thickBot="1" x14ac:dyDescent="0.45">
      <c r="A3" s="1"/>
      <c r="B3" s="494" t="s">
        <v>13</v>
      </c>
      <c r="C3" s="495"/>
      <c r="D3" s="496"/>
      <c r="E3" s="1"/>
      <c r="F3" s="502" t="s">
        <v>161</v>
      </c>
      <c r="G3" s="503"/>
      <c r="H3" s="504"/>
      <c r="I3" s="1"/>
      <c r="J3" s="1"/>
    </row>
    <row r="4" spans="1:10" x14ac:dyDescent="0.25">
      <c r="A4" s="1"/>
      <c r="B4" s="505">
        <v>2020</v>
      </c>
      <c r="C4" s="497">
        <v>2021</v>
      </c>
      <c r="D4" s="506">
        <v>2022</v>
      </c>
      <c r="E4" s="1"/>
      <c r="F4" s="525" t="s">
        <v>162</v>
      </c>
      <c r="G4" s="526">
        <v>2020</v>
      </c>
      <c r="H4" s="527">
        <v>2021</v>
      </c>
      <c r="I4" s="1"/>
      <c r="J4" s="1"/>
    </row>
    <row r="5" spans="1:10" ht="15.75" thickBot="1" x14ac:dyDescent="0.3">
      <c r="A5" s="1"/>
      <c r="B5" s="236">
        <f>Hipótesis!$C$24</f>
        <v>5.0000000000000001E-3</v>
      </c>
      <c r="C5" s="15">
        <f>Hipótesis!$C$25</f>
        <v>0.01</v>
      </c>
      <c r="D5" s="19">
        <f>Hipótesis!$C$26</f>
        <v>0.02</v>
      </c>
      <c r="E5" s="1"/>
      <c r="F5" s="507">
        <f>$E$21</f>
        <v>1552131</v>
      </c>
      <c r="G5" s="508">
        <f>$E$34</f>
        <v>495632</v>
      </c>
      <c r="H5" s="509">
        <f>$E$48</f>
        <v>1486896</v>
      </c>
      <c r="I5" s="1"/>
      <c r="J5" s="1"/>
    </row>
    <row r="6" spans="1:10" ht="15.75" thickBot="1" x14ac:dyDescent="0.3">
      <c r="A6" s="1"/>
      <c r="B6" s="20">
        <f>Hipótesis!$D$24</f>
        <v>11347620</v>
      </c>
      <c r="C6" s="21">
        <f>Hipótesis!$D$25</f>
        <v>22695240</v>
      </c>
      <c r="D6" s="22">
        <f>Hipótesis!$D$26</f>
        <v>45390480</v>
      </c>
      <c r="E6" s="1"/>
      <c r="F6" s="1"/>
      <c r="G6" s="1"/>
      <c r="H6" s="1"/>
      <c r="I6" s="1"/>
      <c r="J6" s="1"/>
    </row>
    <row r="7" spans="1:10" x14ac:dyDescent="0.25">
      <c r="A7" s="1"/>
      <c r="B7" s="1"/>
      <c r="C7" s="1"/>
      <c r="D7" s="1"/>
      <c r="E7" s="1"/>
      <c r="F7" s="1"/>
      <c r="G7" s="1"/>
      <c r="H7" s="1"/>
      <c r="I7" s="1"/>
      <c r="J7" s="1"/>
    </row>
    <row r="8" spans="1:10" ht="15.75" thickBot="1" x14ac:dyDescent="0.3">
      <c r="A8" s="1"/>
      <c r="B8" s="1"/>
      <c r="C8" s="1"/>
      <c r="D8" s="1"/>
      <c r="E8" s="1"/>
      <c r="F8" s="1"/>
      <c r="G8" s="1"/>
      <c r="H8" s="1"/>
      <c r="I8" s="1"/>
      <c r="J8" s="1"/>
    </row>
    <row r="9" spans="1:10" ht="27" thickBot="1" x14ac:dyDescent="0.45">
      <c r="A9" s="1"/>
      <c r="B9" s="510" t="s">
        <v>184</v>
      </c>
      <c r="C9" s="511"/>
      <c r="D9" s="511"/>
      <c r="E9" s="511"/>
      <c r="F9" s="1"/>
      <c r="G9" s="1"/>
      <c r="H9" s="1"/>
      <c r="I9" s="1"/>
      <c r="J9" s="1"/>
    </row>
    <row r="10" spans="1:10" ht="15.75" x14ac:dyDescent="0.25">
      <c r="A10" s="1"/>
      <c r="B10" s="512" t="s">
        <v>40</v>
      </c>
      <c r="C10" s="513" t="s">
        <v>37</v>
      </c>
      <c r="D10" s="513" t="s">
        <v>163</v>
      </c>
      <c r="E10" s="513" t="s">
        <v>164</v>
      </c>
      <c r="F10" s="1"/>
      <c r="G10" s="1"/>
      <c r="H10" s="1"/>
      <c r="I10" s="1"/>
      <c r="J10" s="1"/>
    </row>
    <row r="11" spans="1:10" x14ac:dyDescent="0.25">
      <c r="A11" s="1"/>
      <c r="B11" s="274" t="s">
        <v>170</v>
      </c>
      <c r="C11" s="275">
        <v>7</v>
      </c>
      <c r="D11" s="515">
        <v>78799</v>
      </c>
      <c r="E11" s="515">
        <f t="shared" ref="E11:E19" si="0">C11*D11</f>
        <v>551593</v>
      </c>
      <c r="F11" s="528" t="s">
        <v>169</v>
      </c>
      <c r="G11" s="1"/>
      <c r="H11" s="1"/>
      <c r="I11" s="1"/>
      <c r="J11" s="1"/>
    </row>
    <row r="12" spans="1:10" x14ac:dyDescent="0.25">
      <c r="A12" s="1"/>
      <c r="B12" s="274" t="s">
        <v>173</v>
      </c>
      <c r="C12" s="275">
        <v>1</v>
      </c>
      <c r="D12" s="515">
        <v>4099</v>
      </c>
      <c r="E12" s="515">
        <f t="shared" si="0"/>
        <v>4099</v>
      </c>
      <c r="F12" s="528" t="s">
        <v>174</v>
      </c>
      <c r="G12" s="1"/>
      <c r="H12" s="1"/>
      <c r="I12" s="1"/>
      <c r="J12" s="1"/>
    </row>
    <row r="13" spans="1:10" x14ac:dyDescent="0.25">
      <c r="A13" s="1"/>
      <c r="B13" s="274" t="s">
        <v>171</v>
      </c>
      <c r="C13" s="275">
        <v>1</v>
      </c>
      <c r="D13" s="515">
        <v>15298</v>
      </c>
      <c r="E13" s="515">
        <f t="shared" si="0"/>
        <v>15298</v>
      </c>
      <c r="F13" s="528" t="s">
        <v>172</v>
      </c>
      <c r="G13" s="1"/>
      <c r="H13" s="1"/>
      <c r="I13" s="1"/>
      <c r="J13" s="1"/>
    </row>
    <row r="14" spans="1:10" x14ac:dyDescent="0.25">
      <c r="A14" s="1"/>
      <c r="B14" s="274" t="s">
        <v>181</v>
      </c>
      <c r="C14" s="275">
        <v>2</v>
      </c>
      <c r="D14" s="515">
        <v>6299</v>
      </c>
      <c r="E14" s="515">
        <f t="shared" si="0"/>
        <v>12598</v>
      </c>
      <c r="F14" s="528" t="s">
        <v>180</v>
      </c>
      <c r="G14" s="1"/>
      <c r="H14" s="1"/>
      <c r="I14" s="1"/>
      <c r="J14" s="1"/>
    </row>
    <row r="15" spans="1:10" x14ac:dyDescent="0.25">
      <c r="A15" s="1"/>
      <c r="B15" s="274" t="s">
        <v>182</v>
      </c>
      <c r="C15" s="275">
        <v>2</v>
      </c>
      <c r="D15" s="515">
        <v>2490</v>
      </c>
      <c r="E15" s="515">
        <f t="shared" si="0"/>
        <v>4980</v>
      </c>
      <c r="F15" s="528" t="s">
        <v>183</v>
      </c>
      <c r="G15" s="1"/>
      <c r="H15" s="1"/>
      <c r="I15" s="1"/>
      <c r="J15" s="1"/>
    </row>
    <row r="16" spans="1:10" x14ac:dyDescent="0.25">
      <c r="A16" s="1"/>
      <c r="B16" s="274" t="s">
        <v>165</v>
      </c>
      <c r="C16" s="275">
        <v>7</v>
      </c>
      <c r="D16" s="515">
        <v>18609</v>
      </c>
      <c r="E16" s="515">
        <f t="shared" si="0"/>
        <v>130263</v>
      </c>
      <c r="F16" s="528" t="s">
        <v>179</v>
      </c>
      <c r="G16" s="1"/>
      <c r="H16" s="1"/>
      <c r="I16" s="1"/>
      <c r="J16" s="1"/>
    </row>
    <row r="17" spans="1:10" x14ac:dyDescent="0.25">
      <c r="A17" s="1"/>
      <c r="B17" s="274" t="s">
        <v>175</v>
      </c>
      <c r="C17" s="275">
        <v>2</v>
      </c>
      <c r="D17" s="515">
        <v>23900</v>
      </c>
      <c r="E17" s="515">
        <f t="shared" si="0"/>
        <v>47800</v>
      </c>
      <c r="F17" s="528" t="s">
        <v>176</v>
      </c>
      <c r="G17" s="1"/>
      <c r="H17" s="1"/>
      <c r="I17" s="1"/>
      <c r="J17" s="1"/>
    </row>
    <row r="18" spans="1:10" x14ac:dyDescent="0.25">
      <c r="A18" s="1"/>
      <c r="B18" s="274" t="s">
        <v>177</v>
      </c>
      <c r="C18" s="275">
        <v>7</v>
      </c>
      <c r="D18" s="515">
        <v>13500</v>
      </c>
      <c r="E18" s="515">
        <f t="shared" si="0"/>
        <v>94500</v>
      </c>
      <c r="F18" s="528" t="s">
        <v>178</v>
      </c>
      <c r="G18" s="1"/>
      <c r="H18" s="1"/>
      <c r="I18" s="1"/>
      <c r="J18" s="1"/>
    </row>
    <row r="19" spans="1:10" x14ac:dyDescent="0.25">
      <c r="A19" s="1"/>
      <c r="B19" s="529" t="s">
        <v>185</v>
      </c>
      <c r="C19" s="530">
        <v>7</v>
      </c>
      <c r="D19" s="531">
        <v>13000</v>
      </c>
      <c r="E19" s="515">
        <f t="shared" si="0"/>
        <v>91000</v>
      </c>
      <c r="F19" s="528" t="s">
        <v>186</v>
      </c>
      <c r="G19" s="1"/>
      <c r="H19" s="1"/>
      <c r="I19" s="1"/>
      <c r="J19" s="1"/>
    </row>
    <row r="20" spans="1:10" ht="15.75" thickBot="1" x14ac:dyDescent="0.3">
      <c r="A20" s="1"/>
      <c r="B20" s="516" t="s">
        <v>166</v>
      </c>
      <c r="C20" s="517"/>
      <c r="D20" s="508"/>
      <c r="E20" s="515">
        <v>600000</v>
      </c>
      <c r="F20" s="1"/>
      <c r="G20" s="1"/>
      <c r="H20" s="1"/>
      <c r="I20" s="1"/>
      <c r="J20" s="1"/>
    </row>
    <row r="21" spans="1:10" ht="15.75" thickBot="1" x14ac:dyDescent="0.3">
      <c r="A21" s="1"/>
      <c r="B21" s="518" t="s">
        <v>7</v>
      </c>
      <c r="C21" s="519"/>
      <c r="D21" s="520"/>
      <c r="E21" s="521">
        <f>SUM(E11:E20)</f>
        <v>1552131</v>
      </c>
      <c r="F21" s="1"/>
      <c r="G21" s="1"/>
      <c r="H21" s="1"/>
      <c r="I21" s="1"/>
      <c r="J21" s="1"/>
    </row>
    <row r="22" spans="1:10" ht="15.75" thickBot="1" x14ac:dyDescent="0.3">
      <c r="A22" s="1"/>
      <c r="B22" s="1"/>
      <c r="C22" s="1"/>
      <c r="D22" s="1"/>
      <c r="E22" s="1"/>
      <c r="F22" s="1"/>
      <c r="G22" s="1"/>
      <c r="H22" s="1"/>
      <c r="I22" s="1"/>
      <c r="J22" s="1"/>
    </row>
    <row r="23" spans="1:10" ht="27" thickBot="1" x14ac:dyDescent="0.45">
      <c r="A23" s="1"/>
      <c r="B23" s="494" t="s">
        <v>167</v>
      </c>
      <c r="C23" s="495"/>
      <c r="D23" s="495"/>
      <c r="E23" s="496"/>
      <c r="F23" s="1"/>
      <c r="G23" s="1"/>
      <c r="H23" s="1"/>
      <c r="I23" s="1"/>
      <c r="J23" s="1"/>
    </row>
    <row r="24" spans="1:10" ht="15.75" x14ac:dyDescent="0.25">
      <c r="A24" s="1"/>
      <c r="B24" s="532" t="s">
        <v>40</v>
      </c>
      <c r="C24" s="533" t="s">
        <v>37</v>
      </c>
      <c r="D24" s="533" t="s">
        <v>163</v>
      </c>
      <c r="E24" s="534" t="s">
        <v>164</v>
      </c>
      <c r="F24" s="1"/>
      <c r="G24" s="1"/>
      <c r="H24" s="1"/>
      <c r="I24" s="1"/>
      <c r="J24" s="1"/>
    </row>
    <row r="25" spans="1:10" x14ac:dyDescent="0.25">
      <c r="A25" s="1"/>
      <c r="B25" s="535" t="s">
        <v>170</v>
      </c>
      <c r="C25" s="328">
        <v>4</v>
      </c>
      <c r="D25" s="536">
        <v>78799</v>
      </c>
      <c r="E25" s="537">
        <f t="shared" ref="E25:E33" si="1">C25*D25</f>
        <v>315196</v>
      </c>
      <c r="F25" s="1"/>
      <c r="G25" s="1"/>
      <c r="H25" s="1"/>
      <c r="I25" s="1"/>
      <c r="J25" s="1"/>
    </row>
    <row r="26" spans="1:10" x14ac:dyDescent="0.25">
      <c r="A26" s="1"/>
      <c r="B26" s="274" t="s">
        <v>173</v>
      </c>
      <c r="C26" s="275">
        <v>0</v>
      </c>
      <c r="D26" s="515">
        <v>4099</v>
      </c>
      <c r="E26" s="522">
        <f t="shared" si="1"/>
        <v>0</v>
      </c>
      <c r="F26" s="24"/>
      <c r="G26" s="24"/>
      <c r="H26" s="1"/>
      <c r="I26" s="1"/>
      <c r="J26" s="1"/>
    </row>
    <row r="27" spans="1:10" x14ac:dyDescent="0.25">
      <c r="A27" s="1"/>
      <c r="B27" s="274" t="s">
        <v>171</v>
      </c>
      <c r="C27" s="275">
        <v>0</v>
      </c>
      <c r="D27" s="515">
        <v>15298</v>
      </c>
      <c r="E27" s="522">
        <f t="shared" si="1"/>
        <v>0</v>
      </c>
      <c r="F27" s="24"/>
      <c r="G27" s="24"/>
      <c r="H27" s="1"/>
      <c r="I27" s="1"/>
      <c r="J27" s="1"/>
    </row>
    <row r="28" spans="1:10" x14ac:dyDescent="0.25">
      <c r="A28" s="1"/>
      <c r="B28" s="274" t="s">
        <v>181</v>
      </c>
      <c r="C28" s="275">
        <v>0</v>
      </c>
      <c r="D28" s="515">
        <v>6299</v>
      </c>
      <c r="E28" s="522">
        <f t="shared" si="1"/>
        <v>0</v>
      </c>
      <c r="F28" s="410"/>
      <c r="G28" s="410"/>
      <c r="H28" s="1"/>
      <c r="I28" s="1"/>
      <c r="J28" s="1"/>
    </row>
    <row r="29" spans="1:10" x14ac:dyDescent="0.25">
      <c r="A29" s="1"/>
      <c r="B29" s="274" t="s">
        <v>182</v>
      </c>
      <c r="C29" s="275">
        <v>0</v>
      </c>
      <c r="D29" s="515">
        <v>2490</v>
      </c>
      <c r="E29" s="522">
        <f t="shared" si="1"/>
        <v>0</v>
      </c>
      <c r="F29" s="523"/>
      <c r="G29" s="523"/>
      <c r="H29" s="1"/>
      <c r="I29" s="1"/>
      <c r="J29" s="1"/>
    </row>
    <row r="30" spans="1:10" x14ac:dyDescent="0.25">
      <c r="A30" s="1"/>
      <c r="B30" s="535" t="s">
        <v>165</v>
      </c>
      <c r="C30" s="328">
        <v>4</v>
      </c>
      <c r="D30" s="536">
        <v>18609</v>
      </c>
      <c r="E30" s="537">
        <f t="shared" si="1"/>
        <v>74436</v>
      </c>
      <c r="F30" s="410"/>
      <c r="G30" s="410"/>
      <c r="H30" s="1"/>
      <c r="I30" s="1"/>
      <c r="J30" s="1"/>
    </row>
    <row r="31" spans="1:10" x14ac:dyDescent="0.25">
      <c r="A31" s="1"/>
      <c r="B31" s="274" t="s">
        <v>175</v>
      </c>
      <c r="C31" s="275">
        <v>0</v>
      </c>
      <c r="D31" s="515">
        <v>23900</v>
      </c>
      <c r="E31" s="522">
        <f t="shared" si="1"/>
        <v>0</v>
      </c>
      <c r="F31" s="523"/>
      <c r="G31" s="523"/>
      <c r="H31" s="1"/>
      <c r="I31" s="1"/>
      <c r="J31" s="1"/>
    </row>
    <row r="32" spans="1:10" x14ac:dyDescent="0.25">
      <c r="A32" s="1"/>
      <c r="B32" s="535" t="s">
        <v>177</v>
      </c>
      <c r="C32" s="328">
        <v>4</v>
      </c>
      <c r="D32" s="536">
        <v>13500</v>
      </c>
      <c r="E32" s="537">
        <f t="shared" si="1"/>
        <v>54000</v>
      </c>
      <c r="F32" s="523"/>
      <c r="G32" s="523"/>
      <c r="H32" s="1"/>
      <c r="I32" s="1"/>
      <c r="J32" s="1"/>
    </row>
    <row r="33" spans="1:10" ht="15.75" thickBot="1" x14ac:dyDescent="0.3">
      <c r="A33" s="1"/>
      <c r="B33" s="538" t="s">
        <v>185</v>
      </c>
      <c r="C33" s="539">
        <v>4</v>
      </c>
      <c r="D33" s="540">
        <v>13000</v>
      </c>
      <c r="E33" s="541">
        <f t="shared" si="1"/>
        <v>52000</v>
      </c>
      <c r="F33" s="523"/>
      <c r="G33" s="523"/>
      <c r="H33" s="1"/>
      <c r="I33" s="1"/>
      <c r="J33" s="1"/>
    </row>
    <row r="34" spans="1:10" ht="15.75" thickBot="1" x14ac:dyDescent="0.3">
      <c r="A34" s="1"/>
      <c r="B34" s="518" t="s">
        <v>7</v>
      </c>
      <c r="C34" s="519"/>
      <c r="D34" s="520"/>
      <c r="E34" s="521">
        <f>SUM(E25:E33)</f>
        <v>495632</v>
      </c>
      <c r="F34" s="1"/>
      <c r="G34" s="1"/>
      <c r="H34" s="1"/>
      <c r="I34" s="1"/>
      <c r="J34" s="1"/>
    </row>
    <row r="35" spans="1:10" x14ac:dyDescent="0.25">
      <c r="A35" s="1"/>
      <c r="B35" s="1"/>
      <c r="C35" s="1"/>
      <c r="D35" s="1"/>
      <c r="E35" s="1"/>
      <c r="F35" s="1"/>
      <c r="G35" s="1"/>
      <c r="H35" s="1"/>
      <c r="I35" s="1"/>
      <c r="J35" s="1"/>
    </row>
    <row r="36" spans="1:10" ht="15.75" thickBot="1" x14ac:dyDescent="0.3">
      <c r="A36" s="1"/>
      <c r="B36" s="1"/>
      <c r="C36" s="1"/>
      <c r="D36" s="1"/>
      <c r="E36" s="1"/>
      <c r="F36" s="1"/>
      <c r="G36" s="1"/>
      <c r="H36" s="1"/>
      <c r="I36" s="1"/>
      <c r="J36" s="1"/>
    </row>
    <row r="37" spans="1:10" ht="27" thickBot="1" x14ac:dyDescent="0.45">
      <c r="A37" s="1"/>
      <c r="B37" s="494" t="s">
        <v>168</v>
      </c>
      <c r="C37" s="495"/>
      <c r="D37" s="495"/>
      <c r="E37" s="496"/>
      <c r="F37" s="1"/>
      <c r="G37" s="1"/>
      <c r="H37" s="1"/>
      <c r="I37" s="1"/>
      <c r="J37" s="1"/>
    </row>
    <row r="38" spans="1:10" ht="15.75" x14ac:dyDescent="0.25">
      <c r="A38" s="1"/>
      <c r="B38" s="512" t="s">
        <v>40</v>
      </c>
      <c r="C38" s="513" t="s">
        <v>37</v>
      </c>
      <c r="D38" s="513" t="s">
        <v>163</v>
      </c>
      <c r="E38" s="514" t="s">
        <v>164</v>
      </c>
      <c r="F38" s="1"/>
      <c r="G38" s="1"/>
      <c r="H38" s="1"/>
      <c r="I38" s="1"/>
      <c r="J38" s="1"/>
    </row>
    <row r="39" spans="1:10" x14ac:dyDescent="0.25">
      <c r="A39" s="1"/>
      <c r="B39" s="535" t="s">
        <v>170</v>
      </c>
      <c r="C39" s="328">
        <v>12</v>
      </c>
      <c r="D39" s="536">
        <v>78799</v>
      </c>
      <c r="E39" s="537">
        <f t="shared" ref="E39:E47" si="2">C39*D39</f>
        <v>945588</v>
      </c>
      <c r="F39" s="1"/>
      <c r="G39" s="1"/>
      <c r="H39" s="1"/>
      <c r="I39" s="1"/>
      <c r="J39" s="1"/>
    </row>
    <row r="40" spans="1:10" x14ac:dyDescent="0.25">
      <c r="A40" s="1"/>
      <c r="B40" s="274" t="s">
        <v>173</v>
      </c>
      <c r="C40" s="275">
        <v>0</v>
      </c>
      <c r="D40" s="515">
        <v>4099</v>
      </c>
      <c r="E40" s="522">
        <f t="shared" si="2"/>
        <v>0</v>
      </c>
      <c r="F40" s="1"/>
      <c r="G40" s="1"/>
      <c r="H40" s="1"/>
      <c r="I40" s="1"/>
      <c r="J40" s="1"/>
    </row>
    <row r="41" spans="1:10" x14ac:dyDescent="0.25">
      <c r="A41" s="1"/>
      <c r="B41" s="274" t="s">
        <v>171</v>
      </c>
      <c r="C41" s="275">
        <v>0</v>
      </c>
      <c r="D41" s="515">
        <v>15298</v>
      </c>
      <c r="E41" s="522">
        <f t="shared" si="2"/>
        <v>0</v>
      </c>
      <c r="F41" s="1"/>
      <c r="G41" s="1"/>
      <c r="H41" s="1"/>
      <c r="I41" s="1"/>
      <c r="J41" s="1"/>
    </row>
    <row r="42" spans="1:10" x14ac:dyDescent="0.25">
      <c r="A42" s="1"/>
      <c r="B42" s="274" t="s">
        <v>181</v>
      </c>
      <c r="C42" s="275">
        <v>0</v>
      </c>
      <c r="D42" s="515">
        <v>6299</v>
      </c>
      <c r="E42" s="522">
        <f t="shared" si="2"/>
        <v>0</v>
      </c>
      <c r="F42" s="1"/>
      <c r="G42" s="1"/>
      <c r="H42" s="1"/>
      <c r="I42" s="1"/>
      <c r="J42" s="1"/>
    </row>
    <row r="43" spans="1:10" x14ac:dyDescent="0.25">
      <c r="A43" s="1"/>
      <c r="B43" s="274" t="s">
        <v>182</v>
      </c>
      <c r="C43" s="275">
        <v>0</v>
      </c>
      <c r="D43" s="515">
        <v>2490</v>
      </c>
      <c r="E43" s="522">
        <f t="shared" si="2"/>
        <v>0</v>
      </c>
      <c r="F43" s="1"/>
      <c r="G43" s="1"/>
      <c r="H43" s="1"/>
      <c r="I43" s="1"/>
      <c r="J43" s="1"/>
    </row>
    <row r="44" spans="1:10" x14ac:dyDescent="0.25">
      <c r="A44" s="1"/>
      <c r="B44" s="535" t="s">
        <v>165</v>
      </c>
      <c r="C44" s="328">
        <v>12</v>
      </c>
      <c r="D44" s="536">
        <v>18609</v>
      </c>
      <c r="E44" s="537">
        <f t="shared" si="2"/>
        <v>223308</v>
      </c>
      <c r="F44" s="1"/>
      <c r="G44" s="1"/>
      <c r="H44" s="1"/>
      <c r="I44" s="1"/>
      <c r="J44" s="1"/>
    </row>
    <row r="45" spans="1:10" x14ac:dyDescent="0.25">
      <c r="A45" s="1"/>
      <c r="B45" s="274" t="s">
        <v>175</v>
      </c>
      <c r="C45" s="275">
        <v>0</v>
      </c>
      <c r="D45" s="515">
        <v>23900</v>
      </c>
      <c r="E45" s="522">
        <f t="shared" si="2"/>
        <v>0</v>
      </c>
      <c r="F45" s="1"/>
      <c r="G45" s="1"/>
      <c r="H45" s="1"/>
      <c r="I45" s="1"/>
      <c r="J45" s="1"/>
    </row>
    <row r="46" spans="1:10" x14ac:dyDescent="0.25">
      <c r="A46" s="1"/>
      <c r="B46" s="535" t="s">
        <v>177</v>
      </c>
      <c r="C46" s="328">
        <v>12</v>
      </c>
      <c r="D46" s="536">
        <v>13500</v>
      </c>
      <c r="E46" s="537">
        <f t="shared" si="2"/>
        <v>162000</v>
      </c>
      <c r="F46" s="1"/>
      <c r="G46" s="1"/>
      <c r="H46" s="1"/>
      <c r="I46" s="1"/>
      <c r="J46" s="1"/>
    </row>
    <row r="47" spans="1:10" ht="15.75" thickBot="1" x14ac:dyDescent="0.3">
      <c r="A47" s="1"/>
      <c r="B47" s="538" t="s">
        <v>185</v>
      </c>
      <c r="C47" s="539">
        <v>12</v>
      </c>
      <c r="D47" s="540">
        <v>13000</v>
      </c>
      <c r="E47" s="541">
        <f t="shared" si="2"/>
        <v>156000</v>
      </c>
      <c r="F47" s="1"/>
      <c r="G47" s="1"/>
      <c r="H47" s="1"/>
      <c r="I47" s="1"/>
      <c r="J47" s="1"/>
    </row>
    <row r="48" spans="1:10" ht="15.75" thickBot="1" x14ac:dyDescent="0.3">
      <c r="A48" s="1"/>
      <c r="B48" s="518" t="s">
        <v>7</v>
      </c>
      <c r="C48" s="519"/>
      <c r="D48" s="520"/>
      <c r="E48" s="524">
        <f>SUM(E39:E47)</f>
        <v>1486896</v>
      </c>
      <c r="F48" s="1"/>
      <c r="G48" s="1"/>
      <c r="H48" s="1"/>
      <c r="I48" s="1"/>
      <c r="J48" s="1"/>
    </row>
    <row r="49" spans="1:10" x14ac:dyDescent="0.25">
      <c r="A49" s="1"/>
      <c r="B49" s="1"/>
      <c r="C49" s="1"/>
      <c r="D49" s="1"/>
      <c r="E49" s="1"/>
      <c r="F49" s="1"/>
      <c r="G49" s="1"/>
      <c r="H49" s="1"/>
      <c r="I49" s="1"/>
      <c r="J49" s="1"/>
    </row>
    <row r="50" spans="1:10" x14ac:dyDescent="0.25">
      <c r="A50" s="1"/>
      <c r="B50" s="1"/>
      <c r="C50" s="1"/>
      <c r="D50" s="1"/>
      <c r="E50" s="1"/>
      <c r="F50" s="1"/>
      <c r="G50" s="1"/>
      <c r="H50" s="1"/>
      <c r="I50" s="1"/>
      <c r="J50" s="1"/>
    </row>
    <row r="51" spans="1:10" x14ac:dyDescent="0.25">
      <c r="A51" s="1"/>
      <c r="B51" s="1"/>
      <c r="C51" s="1"/>
      <c r="D51" s="1"/>
      <c r="E51" s="1"/>
      <c r="F51" s="1"/>
      <c r="G51" s="1"/>
      <c r="H51" s="1"/>
      <c r="I51" s="1"/>
      <c r="J51" s="1"/>
    </row>
    <row r="52" spans="1:10" x14ac:dyDescent="0.25">
      <c r="A52" s="1"/>
      <c r="B52" s="1"/>
      <c r="C52" s="1"/>
      <c r="D52" s="1"/>
      <c r="E52" s="1"/>
      <c r="F52" s="1"/>
      <c r="G52" s="1"/>
      <c r="H52" s="1"/>
      <c r="I52" s="1"/>
      <c r="J52" s="1"/>
    </row>
    <row r="53" spans="1:10" x14ac:dyDescent="0.25">
      <c r="A53" s="1"/>
      <c r="B53" s="1"/>
      <c r="C53" s="1"/>
      <c r="D53" s="1"/>
      <c r="E53" s="1"/>
      <c r="F53" s="1"/>
      <c r="G53" s="1"/>
      <c r="H53" s="1"/>
      <c r="I53" s="1"/>
      <c r="J53" s="1"/>
    </row>
    <row r="54" spans="1:10" x14ac:dyDescent="0.25">
      <c r="A54" s="1"/>
      <c r="B54" s="1"/>
      <c r="C54" s="1"/>
      <c r="D54" s="1"/>
      <c r="E54" s="1"/>
      <c r="F54" s="1"/>
      <c r="G54" s="1"/>
      <c r="H54" s="1"/>
      <c r="I54" s="1"/>
      <c r="J54" s="1"/>
    </row>
    <row r="55" spans="1:10" x14ac:dyDescent="0.25">
      <c r="A55" s="1"/>
      <c r="B55" s="1"/>
      <c r="C55" s="1"/>
      <c r="D55" s="1"/>
      <c r="E55" s="1"/>
      <c r="F55" s="1"/>
      <c r="G55" s="1"/>
      <c r="H55" s="1"/>
      <c r="I55" s="1"/>
      <c r="J55" s="1"/>
    </row>
    <row r="56" spans="1:10" x14ac:dyDescent="0.25">
      <c r="A56" s="1"/>
      <c r="B56" s="1"/>
      <c r="C56" s="1"/>
      <c r="D56" s="1"/>
      <c r="E56" s="1"/>
      <c r="F56" s="1"/>
      <c r="G56" s="1"/>
      <c r="H56" s="1"/>
      <c r="I56" s="1"/>
      <c r="J56" s="1"/>
    </row>
  </sheetData>
  <mergeCells count="14">
    <mergeCell ref="B34:D34"/>
    <mergeCell ref="B37:E37"/>
    <mergeCell ref="B48:D48"/>
    <mergeCell ref="F29:G29"/>
    <mergeCell ref="F30:G30"/>
    <mergeCell ref="F31:G31"/>
    <mergeCell ref="F32:G32"/>
    <mergeCell ref="F33:G33"/>
    <mergeCell ref="B3:D3"/>
    <mergeCell ref="F3:H3"/>
    <mergeCell ref="B9:E9"/>
    <mergeCell ref="B21:D21"/>
    <mergeCell ref="B23:E23"/>
    <mergeCell ref="F28:G28"/>
  </mergeCells>
  <hyperlinks>
    <hyperlink ref="F11" r:id="rId1" location="searchVariation=62371957696&amp;position=1&amp;type=item&amp;tracking_id=c1baf121-2aa6-4883-89e1-db40e4fe7d07"/>
    <hyperlink ref="F12" r:id="rId2" location="position=3&amp;type=item&amp;tracking_id=7d967ea6-7b08-4e10-9ee9-7a21d479e90e"/>
    <hyperlink ref="F13" r:id="rId3" location="searchVariation=MLA15188002&amp;position=2&amp;type=product&amp;tracking_id=25817417-8ebf-4e85-99ba-e1068ce3b665"/>
    <hyperlink ref="F17" r:id="rId4" location="position=27&amp;type=item&amp;tracking_id=be18e719-23de-4f4d-b152-972266abc3c5"/>
    <hyperlink ref="F18" r:id="rId5" location="position=9&amp;type=item&amp;tracking_id=b86ee509-acb1-4687-9267-b5a79840b449"/>
    <hyperlink ref="F16" r:id="rId6" location="searchVariation=41945510546&amp;position=10&amp;type=item&amp;tracking_id=c8150eb0-81cf-41f2-8b44-92b72af9b976"/>
    <hyperlink ref="F15" r:id="rId7" location="position=1&amp;type=item&amp;tracking_id=0f693c9d-e24f-4bc4-8c47-6db53224454d"/>
    <hyperlink ref="F19" r:id="rId8"/>
  </hyperlinks>
  <pageMargins left="0.7" right="0.7" top="0.75" bottom="0.75" header="0.3" footer="0.3"/>
  <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Portada</vt:lpstr>
      <vt:lpstr>Indice</vt:lpstr>
      <vt:lpstr>Hipótesis</vt:lpstr>
      <vt:lpstr>Proy. ventas</vt:lpstr>
      <vt:lpstr>Mod. ingresos</vt:lpstr>
      <vt:lpstr>Costos fijos</vt:lpstr>
      <vt:lpstr>Costos variables</vt:lpstr>
      <vt:lpstr>Costos RRHH</vt:lpstr>
      <vt:lpstr>Mod. egresos</vt:lpstr>
      <vt:lpstr>Mod. inversión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dc:creator>
  <cp:lastModifiedBy>Nico</cp:lastModifiedBy>
  <dcterms:created xsi:type="dcterms:W3CDTF">2019-08-27T12:23:32Z</dcterms:created>
  <dcterms:modified xsi:type="dcterms:W3CDTF">2020-10-01T18:51:03Z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e6ec04e2-c8fa-4551-8fa2-23c19de93189</vt:lpwstr>
  </property>
</Properties>
</file>